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omments1.xml" ContentType="application/vnd.openxmlformats-officedocument.spreadsheetml.comments+xml"/>
  <Override PartName="/xl/drawings/drawing55.xml" ContentType="application/vnd.openxmlformats-officedocument.drawing+xml"/>
  <Override PartName="/xl/comments2.xml" ContentType="application/vnd.openxmlformats-officedocument.spreadsheetml.comments+xml"/>
  <Override PartName="/xl/drawings/drawing56.xml" ContentType="application/vnd.openxmlformats-officedocument.drawing+xml"/>
  <Override PartName="/xl/comments3.xml" ContentType="application/vnd.openxmlformats-officedocument.spreadsheetml.comments+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tables/table1.xml" ContentType="application/vnd.openxmlformats-officedocument.spreadsheetml.table+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user\Dropbox\19_請求書・契約書フォーマット\10_真贋調査_請求書フォーマット\"/>
    </mc:Choice>
  </mc:AlternateContent>
  <xr:revisionPtr revIDLastSave="0" documentId="13_ncr:1_{A416B311-EEAE-4982-9E9B-23FB2B5D31E0}" xr6:coauthVersionLast="47" xr6:coauthVersionMax="47" xr10:uidLastSave="{00000000-0000-0000-0000-000000000000}"/>
  <bookViews>
    <workbookView xWindow="-120" yWindow="-120" windowWidth="29040" windowHeight="15720" tabRatio="876" firstSheet="19" activeTab="22" xr2:uid="{00000000-000D-0000-FFFF-FFFF00000000}"/>
  </bookViews>
  <sheets>
    <sheet name="管理" sheetId="112" r:id="rId1"/>
    <sheet name="目次" sheetId="53" r:id="rId2"/>
    <sheet name="会計フリー" sheetId="96" r:id="rId3"/>
    <sheet name="会計フリー　最新 " sheetId="126" r:id="rId4"/>
    <sheet name="エレコムダイレクトショップ本店" sheetId="89" r:id="rId5"/>
    <sheet name="エレコム株式会社" sheetId="88" r:id="rId6"/>
    <sheet name="エレコム株式会社　最新" sheetId="125" r:id="rId7"/>
    <sheet name="1_見積書" sheetId="42" r:id="rId8"/>
    <sheet name="1_請求書" sheetId="57" r:id="rId9"/>
    <sheet name="1_1_請求書兼領収書 ウエスタンデジタル" sheetId="81" r:id="rId10"/>
    <sheet name="1_1_納品書ウエスタンデジタル" sheetId="82" r:id="rId11"/>
    <sheet name="1_2_請求書兼領収書 ウエスタンデジタル線引き" sheetId="97" r:id="rId12"/>
    <sheet name="1_2_請求書兼領収書 ウエスタンデジタル" sheetId="94" r:id="rId13"/>
    <sheet name="1_2_納品書ウエスタンデジタル " sheetId="95" r:id="rId14"/>
    <sheet name="1_3_請求書兼領収書" sheetId="92" r:id="rId15"/>
    <sheet name="1_3_納品書 " sheetId="93" r:id="rId16"/>
    <sheet name="1_4_請求書兼領収書 ウエスタンデジタル　数式入り" sheetId="109" r:id="rId17"/>
    <sheet name="1_4_納品書ウエスタンデジタル 　数式入り" sheetId="111" r:id="rId18"/>
    <sheet name="1_5_請求書兼領収書 ウエスタンデジタル　最新" sheetId="116" r:id="rId19"/>
    <sheet name="1_5_納品書ウエスタンデジタル 　最新" sheetId="118" r:id="rId20"/>
    <sheet name="1_6_請求書兼領収書 サンディスク　最新 " sheetId="119" r:id="rId21"/>
    <sheet name="1_6_納品書サンディスク 　最新" sheetId="120" r:id="rId22"/>
    <sheet name="1_7_請求書兼領収書 図形バージョン " sheetId="131" r:id="rId23"/>
    <sheet name="1_7_納品書　図形バージョン " sheetId="132" r:id="rId24"/>
    <sheet name="1_8_請求書兼領収書 図形バージョン  (2)" sheetId="134" r:id="rId25"/>
    <sheet name="1_8_納品書　図形バージョン  (2)" sheetId="133" r:id="rId26"/>
    <sheet name="2_請求書" sheetId="54" r:id="rId27"/>
    <sheet name="2_納品書" sheetId="55" r:id="rId28"/>
    <sheet name="2_1_請求書" sheetId="59" r:id="rId29"/>
    <sheet name="2_1_納品書" sheetId="60" r:id="rId30"/>
    <sheet name="2_2_請求書" sheetId="61" r:id="rId31"/>
    <sheet name="2_2_納品書" sheetId="62" r:id="rId32"/>
    <sheet name="2_3_請求書JANあり" sheetId="63" r:id="rId33"/>
    <sheet name="2_3_納品書JANあり" sheetId="64" r:id="rId34"/>
    <sheet name="2_4_請求書JANあり" sheetId="74" r:id="rId35"/>
    <sheet name="2_4_納品書JANあり " sheetId="75" r:id="rId36"/>
    <sheet name="2_4_領収書" sheetId="76" r:id="rId37"/>
    <sheet name="2_5_請求書JANあり " sheetId="98" r:id="rId38"/>
    <sheet name="2_5_納品書JANあり " sheetId="99" r:id="rId39"/>
    <sheet name="2_5_領収書 " sheetId="100" r:id="rId40"/>
    <sheet name="2_6_請求書JANあり 手直し" sheetId="106" r:id="rId41"/>
    <sheet name="2_6_納品書JANあり  手直し" sheetId="107" r:id="rId42"/>
    <sheet name="2_6_領収書 手直し" sheetId="108" r:id="rId43"/>
    <sheet name="2_7_請求書JANあり 最新" sheetId="113" r:id="rId44"/>
    <sheet name="2_7_納品書JANあり 最新" sheetId="115" r:id="rId45"/>
    <sheet name="2_7_領収書 最新" sheetId="117" r:id="rId46"/>
    <sheet name="3_納品書" sheetId="56" r:id="rId47"/>
    <sheet name="3_1_納品書" sheetId="58" r:id="rId48"/>
    <sheet name="4_1_請求書" sheetId="46" r:id="rId49"/>
    <sheet name="4_1_領収書" sheetId="47" r:id="rId50"/>
    <sheet name="4_2_請求書" sheetId="44" r:id="rId51"/>
    <sheet name="4_2_納品書" sheetId="45" r:id="rId52"/>
    <sheet name="4_3_請求書" sheetId="51" r:id="rId53"/>
    <sheet name="4_3_納品書" sheetId="10" r:id="rId54"/>
    <sheet name="4_3_領収書" sheetId="12" r:id="rId55"/>
    <sheet name="4_4_請求書" sheetId="20" r:id="rId56"/>
    <sheet name="4_4_納品書" sheetId="21" r:id="rId57"/>
    <sheet name="4_5_領収書" sheetId="22" r:id="rId58"/>
    <sheet name="4_6_請求書" sheetId="11" r:id="rId59"/>
    <sheet name="4_7_納品書" sheetId="16" r:id="rId60"/>
    <sheet name="4_8_請求書" sheetId="49" r:id="rId61"/>
    <sheet name="4_9_領収書" sheetId="48" r:id="rId62"/>
    <sheet name="5_領収書" sheetId="38" r:id="rId63"/>
    <sheet name="6_請求書" sheetId="6" r:id="rId64"/>
    <sheet name="7_1_請求書" sheetId="2" r:id="rId65"/>
    <sheet name="7_1_納品書" sheetId="4" r:id="rId66"/>
    <sheet name="7_1_領収書" sheetId="5" r:id="rId67"/>
    <sheet name="7_2_請求書" sheetId="39" r:id="rId68"/>
    <sheet name="7_2_納品書" sheetId="40" r:id="rId69"/>
    <sheet name="7_2_領収書" sheetId="41" r:id="rId70"/>
    <sheet name="7_3_請求書" sheetId="43" r:id="rId71"/>
    <sheet name="8_1_請求書" sheetId="50" r:id="rId72"/>
    <sheet name="8_1_領収書" sheetId="28" r:id="rId73"/>
    <sheet name="8_1_納品書" sheetId="15" r:id="rId74"/>
    <sheet name="8_2_請求書" sheetId="7" r:id="rId75"/>
    <sheet name="8_3_領収書" sheetId="17" r:id="rId76"/>
    <sheet name="8_4_請求書原版" sheetId="67" r:id="rId77"/>
    <sheet name="8_4_納品書" sheetId="69" r:id="rId78"/>
    <sheet name="8_4_領収書" sheetId="68" r:id="rId79"/>
    <sheet name="8_5_請求書　最新版" sheetId="123" r:id="rId80"/>
    <sheet name="8_5_納品書　最新版" sheetId="124" r:id="rId81"/>
    <sheet name="9_1_請求書" sheetId="30" r:id="rId82"/>
    <sheet name="9_1_領収書" sheetId="31" r:id="rId83"/>
    <sheet name="10_見積書" sheetId="33" r:id="rId84"/>
    <sheet name="10_発注書" sheetId="34" r:id="rId85"/>
    <sheet name="10_請求書" sheetId="32" r:id="rId86"/>
    <sheet name="10_納品書" sheetId="35" r:id="rId87"/>
    <sheet name="10_領収書" sheetId="36" r:id="rId88"/>
    <sheet name="10_領収書 B6" sheetId="37" r:id="rId89"/>
    <sheet name="INVOY_請求書" sheetId="77" r:id="rId90"/>
    <sheet name="INVOY_納品書" sheetId="78" r:id="rId91"/>
    <sheet name="INVOY_領収書" sheetId="79" r:id="rId92"/>
    <sheet name="試作1" sheetId="128" r:id="rId93"/>
    <sheet name="Sheet1" sheetId="127" r:id="rId94"/>
  </sheets>
  <externalReferences>
    <externalReference r:id="rId95"/>
  </externalReferences>
  <definedNames>
    <definedName name="_day1" localSheetId="55">'4_4_請求書'!$AZ$5</definedName>
    <definedName name="_day1" localSheetId="56">'4_4_納品書'!$AZ$10</definedName>
    <definedName name="_day1" localSheetId="57">#REF!</definedName>
    <definedName name="_day1" localSheetId="59">#REF!</definedName>
    <definedName name="_day1" localSheetId="75">#REF!</definedName>
    <definedName name="_day1">#REF!</definedName>
    <definedName name="_day2" localSheetId="55">'4_4_請求書'!$AZ$10</definedName>
    <definedName name="_day2" localSheetId="56">'4_4_納品書'!#REF!</definedName>
    <definedName name="_day2" localSheetId="57">#REF!</definedName>
    <definedName name="_day2" localSheetId="59">#REF!</definedName>
    <definedName name="_day2" localSheetId="75">#REF!</definedName>
    <definedName name="_day2">#REF!</definedName>
    <definedName name="_xlnm._FilterDatabase" localSheetId="57" hidden="1">'4_5_領収書'!$AZ$7:$AZ$8</definedName>
    <definedName name="excluded" localSheetId="55">'4_4_請求書'!#REF!</definedName>
    <definedName name="excluded" localSheetId="56">'4_4_納品書'!$BE$3</definedName>
    <definedName name="excluded" localSheetId="57">#REF!</definedName>
    <definedName name="excluded" localSheetId="59">#REF!</definedName>
    <definedName name="excluded" localSheetId="75">#REF!</definedName>
    <definedName name="excluded">#REF!</definedName>
    <definedName name="exclusive" localSheetId="9">#REF!</definedName>
    <definedName name="exclusive" localSheetId="10">#REF!</definedName>
    <definedName name="exclusive" localSheetId="12">#REF!</definedName>
    <definedName name="exclusive" localSheetId="11">#REF!</definedName>
    <definedName name="exclusive" localSheetId="13">#REF!</definedName>
    <definedName name="exclusive" localSheetId="14">#REF!</definedName>
    <definedName name="exclusive" localSheetId="15">#REF!</definedName>
    <definedName name="exclusive" localSheetId="16">#REF!</definedName>
    <definedName name="exclusive" localSheetId="17">#REF!</definedName>
    <definedName name="exclusive" localSheetId="18">#REF!</definedName>
    <definedName name="exclusive" localSheetId="19">#REF!</definedName>
    <definedName name="exclusive" localSheetId="20">#REF!</definedName>
    <definedName name="exclusive" localSheetId="21">#REF!</definedName>
    <definedName name="exclusive" localSheetId="22">#REF!</definedName>
    <definedName name="exclusive" localSheetId="23">#REF!</definedName>
    <definedName name="exclusive" localSheetId="24">#REF!</definedName>
    <definedName name="exclusive" localSheetId="25">#REF!</definedName>
    <definedName name="exclusive" localSheetId="50">#REF!</definedName>
    <definedName name="exclusive" localSheetId="51">#REF!</definedName>
    <definedName name="exclusive" localSheetId="52">#REF!</definedName>
    <definedName name="exclusive" localSheetId="55">#REF!</definedName>
    <definedName name="exclusive" localSheetId="56">#REF!</definedName>
    <definedName name="exclusive" localSheetId="57">'4_5_領収書'!$BD$5</definedName>
    <definedName name="exclusive" localSheetId="59">#REF!</definedName>
    <definedName name="exclusive" localSheetId="60">#REF!</definedName>
    <definedName name="exclusive" localSheetId="70">#REF!</definedName>
    <definedName name="exclusive" localSheetId="71">#REF!</definedName>
    <definedName name="exclusive" localSheetId="72">#REF!</definedName>
    <definedName name="exclusive" localSheetId="75">#REF!</definedName>
    <definedName name="exclusive" localSheetId="76">#REF!</definedName>
    <definedName name="exclusive" localSheetId="77">#REF!</definedName>
    <definedName name="exclusive" localSheetId="78">#REF!</definedName>
    <definedName name="exclusive" localSheetId="79">#REF!</definedName>
    <definedName name="exclusive" localSheetId="80">#REF!</definedName>
    <definedName name="exclusive" localSheetId="4">#REF!</definedName>
    <definedName name="exclusive" localSheetId="5">#REF!</definedName>
    <definedName name="exclusive" localSheetId="6">#REF!</definedName>
    <definedName name="exclusive">#REF!</definedName>
    <definedName name="exemption" localSheetId="55">'4_4_請求書'!#REF!</definedName>
    <definedName name="exemption">'4_4_納品書'!$BF$3</definedName>
    <definedName name="hutan" localSheetId="9">#REF!</definedName>
    <definedName name="hutan" localSheetId="10">#REF!</definedName>
    <definedName name="hutan" localSheetId="12">#REF!</definedName>
    <definedName name="hutan" localSheetId="11">#REF!</definedName>
    <definedName name="hutan" localSheetId="13">#REF!</definedName>
    <definedName name="hutan" localSheetId="14">#REF!</definedName>
    <definedName name="hutan" localSheetId="15">#REF!</definedName>
    <definedName name="hutan" localSheetId="16">#REF!</definedName>
    <definedName name="hutan" localSheetId="17">#REF!</definedName>
    <definedName name="hutan" localSheetId="18">#REF!</definedName>
    <definedName name="hutan" localSheetId="19">#REF!</definedName>
    <definedName name="hutan" localSheetId="20">#REF!</definedName>
    <definedName name="hutan" localSheetId="21">#REF!</definedName>
    <definedName name="hutan" localSheetId="22">#REF!</definedName>
    <definedName name="hutan" localSheetId="23">#REF!</definedName>
    <definedName name="hutan" localSheetId="24">#REF!</definedName>
    <definedName name="hutan" localSheetId="25">#REF!</definedName>
    <definedName name="hutan" localSheetId="50">#REF!</definedName>
    <definedName name="hutan" localSheetId="51">#REF!</definedName>
    <definedName name="hutan" localSheetId="52">#REF!</definedName>
    <definedName name="hutan" localSheetId="55">'4_4_請求書'!#REF!</definedName>
    <definedName name="hutan" localSheetId="56">'4_4_納品書'!#REF!</definedName>
    <definedName name="hutan" localSheetId="57">#REF!</definedName>
    <definedName name="hutan" localSheetId="59">#REF!</definedName>
    <definedName name="hutan" localSheetId="60">#REF!</definedName>
    <definedName name="hutan" localSheetId="70">#REF!</definedName>
    <definedName name="hutan" localSheetId="71">#REF!</definedName>
    <definedName name="hutan" localSheetId="75">#REF!</definedName>
    <definedName name="hutan" localSheetId="76">#REF!</definedName>
    <definedName name="hutan" localSheetId="77">#REF!</definedName>
    <definedName name="hutan" localSheetId="78">#REF!</definedName>
    <definedName name="hutan" localSheetId="79">#REF!</definedName>
    <definedName name="hutan" localSheetId="80">#REF!</definedName>
    <definedName name="hutan" localSheetId="4">#REF!</definedName>
    <definedName name="hutan" localSheetId="5">#REF!</definedName>
    <definedName name="hutan" localSheetId="6">#REF!</definedName>
    <definedName name="hutan">#REF!</definedName>
    <definedName name="hutan1" localSheetId="55">'4_4_請求書'!#REF!</definedName>
    <definedName name="hutan1" localSheetId="56">'4_4_納品書'!#REF!</definedName>
    <definedName name="hutan1" localSheetId="57">#REF!</definedName>
    <definedName name="hutan1" localSheetId="59">#REF!</definedName>
    <definedName name="hutan1" localSheetId="75">#REF!</definedName>
    <definedName name="hutan1">#REF!</definedName>
    <definedName name="hutan2" localSheetId="9">#REF!</definedName>
    <definedName name="hutan2" localSheetId="10">#REF!</definedName>
    <definedName name="hutan2" localSheetId="12">#REF!</definedName>
    <definedName name="hutan2" localSheetId="11">#REF!</definedName>
    <definedName name="hutan2" localSheetId="13">#REF!</definedName>
    <definedName name="hutan2" localSheetId="14">#REF!</definedName>
    <definedName name="hutan2" localSheetId="15">#REF!</definedName>
    <definedName name="hutan2" localSheetId="16">#REF!</definedName>
    <definedName name="hutan2" localSheetId="17">#REF!</definedName>
    <definedName name="hutan2" localSheetId="18">#REF!</definedName>
    <definedName name="hutan2" localSheetId="19">#REF!</definedName>
    <definedName name="hutan2" localSheetId="20">#REF!</definedName>
    <definedName name="hutan2" localSheetId="21">#REF!</definedName>
    <definedName name="hutan2" localSheetId="22">#REF!</definedName>
    <definedName name="hutan2" localSheetId="23">#REF!</definedName>
    <definedName name="hutan2" localSheetId="24">#REF!</definedName>
    <definedName name="hutan2" localSheetId="25">#REF!</definedName>
    <definedName name="hutan2" localSheetId="50">#REF!</definedName>
    <definedName name="hutan2" localSheetId="51">#REF!</definedName>
    <definedName name="hutan2" localSheetId="52">#REF!</definedName>
    <definedName name="hutan2" localSheetId="55">'4_4_請求書'!#REF!</definedName>
    <definedName name="hutan2" localSheetId="56">'4_4_納品書'!#REF!</definedName>
    <definedName name="hutan2" localSheetId="57">#REF!</definedName>
    <definedName name="hutan2" localSheetId="59">#REF!</definedName>
    <definedName name="hutan2" localSheetId="60">#REF!</definedName>
    <definedName name="hutan2" localSheetId="70">#REF!</definedName>
    <definedName name="hutan2" localSheetId="71">#REF!</definedName>
    <definedName name="hutan2" localSheetId="75">#REF!</definedName>
    <definedName name="hutan2" localSheetId="76">#REF!</definedName>
    <definedName name="hutan2" localSheetId="77">#REF!</definedName>
    <definedName name="hutan2" localSheetId="78">#REF!</definedName>
    <definedName name="hutan2" localSheetId="79">#REF!</definedName>
    <definedName name="hutan2" localSheetId="80">#REF!</definedName>
    <definedName name="hutan2" localSheetId="4">#REF!</definedName>
    <definedName name="hutan2" localSheetId="5">#REF!</definedName>
    <definedName name="hutan2" localSheetId="6">#REF!</definedName>
    <definedName name="hutan2">#REF!</definedName>
    <definedName name="included" localSheetId="55">'4_4_請求書'!#REF!</definedName>
    <definedName name="included" localSheetId="56">'4_4_納品書'!$BD$3</definedName>
    <definedName name="included" localSheetId="57">#REF!</definedName>
    <definedName name="included" localSheetId="59">#REF!</definedName>
    <definedName name="included" localSheetId="75">#REF!</definedName>
    <definedName name="included">#REF!</definedName>
    <definedName name="inclusive" localSheetId="9">#REF!</definedName>
    <definedName name="inclusive" localSheetId="10">#REF!</definedName>
    <definedName name="inclusive" localSheetId="12">#REF!</definedName>
    <definedName name="inclusive" localSheetId="11">#REF!</definedName>
    <definedName name="inclusive" localSheetId="13">#REF!</definedName>
    <definedName name="inclusive" localSheetId="14">#REF!</definedName>
    <definedName name="inclusive" localSheetId="15">#REF!</definedName>
    <definedName name="inclusive" localSheetId="16">#REF!</definedName>
    <definedName name="inclusive" localSheetId="17">#REF!</definedName>
    <definedName name="inclusive" localSheetId="18">#REF!</definedName>
    <definedName name="inclusive" localSheetId="19">#REF!</definedName>
    <definedName name="inclusive" localSheetId="20">#REF!</definedName>
    <definedName name="inclusive" localSheetId="21">#REF!</definedName>
    <definedName name="inclusive" localSheetId="22">#REF!</definedName>
    <definedName name="inclusive" localSheetId="23">#REF!</definedName>
    <definedName name="inclusive" localSheetId="24">#REF!</definedName>
    <definedName name="inclusive" localSheetId="25">#REF!</definedName>
    <definedName name="inclusive" localSheetId="50">#REF!</definedName>
    <definedName name="inclusive" localSheetId="51">#REF!</definedName>
    <definedName name="inclusive" localSheetId="52">#REF!</definedName>
    <definedName name="inclusive" localSheetId="55">#REF!</definedName>
    <definedName name="inclusive" localSheetId="56">#REF!</definedName>
    <definedName name="inclusive" localSheetId="57">'4_5_領収書'!$BC$5</definedName>
    <definedName name="inclusive" localSheetId="59">#REF!</definedName>
    <definedName name="inclusive" localSheetId="60">#REF!</definedName>
    <definedName name="inclusive" localSheetId="70">#REF!</definedName>
    <definedName name="inclusive" localSheetId="71">#REF!</definedName>
    <definedName name="inclusive" localSheetId="72">#REF!</definedName>
    <definedName name="inclusive" localSheetId="75">#REF!</definedName>
    <definedName name="inclusive" localSheetId="76">#REF!</definedName>
    <definedName name="inclusive" localSheetId="77">#REF!</definedName>
    <definedName name="inclusive" localSheetId="78">#REF!</definedName>
    <definedName name="inclusive" localSheetId="79">#REF!</definedName>
    <definedName name="inclusive" localSheetId="80">#REF!</definedName>
    <definedName name="inclusive" localSheetId="4">#REF!</definedName>
    <definedName name="inclusive" localSheetId="5">#REF!</definedName>
    <definedName name="inclusive" localSheetId="6">#REF!</definedName>
    <definedName name="inclusive">#REF!</definedName>
    <definedName name="keigenzei1" localSheetId="55">'4_4_請求書'!#REF!</definedName>
    <definedName name="keigenzei1" localSheetId="56">#REF!</definedName>
    <definedName name="keigenzei1" localSheetId="57">#REF!</definedName>
    <definedName name="keigenzei1" localSheetId="59">#REF!</definedName>
    <definedName name="keigenzei1" localSheetId="75">#REF!</definedName>
    <definedName name="keigenzei1">#REF!</definedName>
    <definedName name="keigenzei2" localSheetId="9">#REF!</definedName>
    <definedName name="keigenzei2" localSheetId="10">#REF!</definedName>
    <definedName name="keigenzei2" localSheetId="12">#REF!</definedName>
    <definedName name="keigenzei2" localSheetId="11">#REF!</definedName>
    <definedName name="keigenzei2" localSheetId="13">#REF!</definedName>
    <definedName name="keigenzei2" localSheetId="14">#REF!</definedName>
    <definedName name="keigenzei2" localSheetId="15">#REF!</definedName>
    <definedName name="keigenzei2" localSheetId="16">#REF!</definedName>
    <definedName name="keigenzei2" localSheetId="17">#REF!</definedName>
    <definedName name="keigenzei2" localSheetId="18">#REF!</definedName>
    <definedName name="keigenzei2" localSheetId="19">#REF!</definedName>
    <definedName name="keigenzei2" localSheetId="20">#REF!</definedName>
    <definedName name="keigenzei2" localSheetId="21">#REF!</definedName>
    <definedName name="keigenzei2" localSheetId="22">#REF!</definedName>
    <definedName name="keigenzei2" localSheetId="23">#REF!</definedName>
    <definedName name="keigenzei2" localSheetId="24">#REF!</definedName>
    <definedName name="keigenzei2" localSheetId="25">#REF!</definedName>
    <definedName name="keigenzei2" localSheetId="50">#REF!</definedName>
    <definedName name="keigenzei2" localSheetId="51">#REF!</definedName>
    <definedName name="keigenzei2" localSheetId="52">#REF!</definedName>
    <definedName name="keigenzei2" localSheetId="55">#REF!</definedName>
    <definedName name="keigenzei2" localSheetId="56">#REF!</definedName>
    <definedName name="keigenzei2" localSheetId="57">'4_5_領収書'!$AY$7</definedName>
    <definedName name="keigenzei2" localSheetId="59">#REF!</definedName>
    <definedName name="keigenzei2" localSheetId="60">#REF!</definedName>
    <definedName name="keigenzei2" localSheetId="70">#REF!</definedName>
    <definedName name="keigenzei2" localSheetId="71">#REF!</definedName>
    <definedName name="keigenzei2" localSheetId="72">#REF!</definedName>
    <definedName name="keigenzei2" localSheetId="75">#REF!</definedName>
    <definedName name="keigenzei2" localSheetId="76">#REF!</definedName>
    <definedName name="keigenzei2" localSheetId="77">#REF!</definedName>
    <definedName name="keigenzei2" localSheetId="78">#REF!</definedName>
    <definedName name="keigenzei2" localSheetId="79">#REF!</definedName>
    <definedName name="keigenzei2" localSheetId="80">#REF!</definedName>
    <definedName name="keigenzei2" localSheetId="4">#REF!</definedName>
    <definedName name="keigenzei2" localSheetId="5">#REF!</definedName>
    <definedName name="keigenzei2" localSheetId="6">#REF!</definedName>
    <definedName name="keigenzei2">#REF!</definedName>
    <definedName name="kigenDay">'4_5_領収書'!$AY$22</definedName>
    <definedName name="kigenMonth">'4_5_領収書'!$AY$21</definedName>
    <definedName name="kigenYear">'4_5_領収書'!$AY$20</definedName>
    <definedName name="month1" localSheetId="55">'4_4_請求書'!$AZ$4</definedName>
    <definedName name="month1" localSheetId="56">'4_4_納品書'!$AZ$9</definedName>
    <definedName name="month1" localSheetId="57">#REF!</definedName>
    <definedName name="month1" localSheetId="59">#REF!</definedName>
    <definedName name="month1" localSheetId="75">#REF!</definedName>
    <definedName name="month1">#REF!</definedName>
    <definedName name="month2" localSheetId="55">'4_4_請求書'!$AZ$9</definedName>
    <definedName name="month2" localSheetId="56">'4_4_納品書'!#REF!</definedName>
    <definedName name="month2" localSheetId="57">#REF!</definedName>
    <definedName name="month2" localSheetId="59">#REF!</definedName>
    <definedName name="month2" localSheetId="75">#REF!</definedName>
    <definedName name="month2">#REF!</definedName>
    <definedName name="nohinDay">'4_5_領収書'!$AY$18</definedName>
    <definedName name="nohinMonth">'4_5_領収書'!$AY$17</definedName>
    <definedName name="nohinYear">'4_5_領収書'!$AY$16</definedName>
    <definedName name="_xlnm.Print_Area" localSheetId="9">'1_1_請求書兼領収書 ウエスタンデジタル'!$A$1:$N$72</definedName>
    <definedName name="_xlnm.Print_Area" localSheetId="12">'1_2_請求書兼領収書 ウエスタンデジタル'!$B$1:$O$70</definedName>
    <definedName name="_xlnm.Print_Area" localSheetId="11">'1_2_請求書兼領収書 ウエスタンデジタル線引き'!$A$1:$O$65</definedName>
    <definedName name="_xlnm.Print_Area" localSheetId="14">'1_3_請求書兼領収書'!$A$1:$N$72</definedName>
    <definedName name="_xlnm.Print_Area" localSheetId="16">'1_4_請求書兼領収書 ウエスタンデジタル　数式入り'!$A$1:$O$65</definedName>
    <definedName name="_xlnm.Print_Area" localSheetId="18">'1_5_請求書兼領収書 ウエスタンデジタル　最新'!$A$1:$O$65</definedName>
    <definedName name="_xlnm.Print_Area" localSheetId="19">'1_5_納品書ウエスタンデジタル 　最新'!$A$1:$I$45</definedName>
    <definedName name="_xlnm.Print_Area" localSheetId="20">'1_6_請求書兼領収書 サンディスク　最新 '!$A$1:$O$65</definedName>
    <definedName name="_xlnm.Print_Area" localSheetId="21">'1_6_納品書サンディスク 　最新'!$A$1:$I$45</definedName>
    <definedName name="_xlnm.Print_Area" localSheetId="22">'1_7_請求書兼領収書 図形バージョン '!$B$1:$P$87</definedName>
    <definedName name="_xlnm.Print_Area" localSheetId="23">'1_7_納品書　図形バージョン '!$A$1:$I$34</definedName>
    <definedName name="_xlnm.Print_Area" localSheetId="24">'1_8_請求書兼領収書 図形バージョン  (2)'!$B$1:$P$87</definedName>
    <definedName name="_xlnm.Print_Area" localSheetId="25">'1_8_納品書　図形バージョン  (2)'!$A$1:$I$34</definedName>
    <definedName name="_xlnm.Print_Area" localSheetId="83">'10_見積書'!$A$1:$P$46</definedName>
    <definedName name="_xlnm.Print_Area" localSheetId="85">'10_請求書'!$A$1:$P$46</definedName>
    <definedName name="_xlnm.Print_Area" localSheetId="86">'10_納品書'!$A$1:$P$46</definedName>
    <definedName name="_xlnm.Print_Area" localSheetId="84">'10_発注書'!$A$1:$P$46</definedName>
    <definedName name="_xlnm.Print_Area" localSheetId="87">'10_領収書'!$A$1:$P$46</definedName>
    <definedName name="_xlnm.Print_Area" localSheetId="88">'10_領収書 B6'!$A$1:$S$28</definedName>
    <definedName name="_xlnm.Print_Area" localSheetId="34">'2_4_請求書JANあり'!$A$1:$W$83</definedName>
    <definedName name="_xlnm.Print_Area" localSheetId="35">'2_4_納品書JANあり '!$A$1:$Z$67</definedName>
    <definedName name="_xlnm.Print_Area" localSheetId="36">'2_4_領収書'!$A$1:$K$18</definedName>
    <definedName name="_xlnm.Print_Area" localSheetId="37">'2_5_請求書JANあり '!$A$1:$W$83</definedName>
    <definedName name="_xlnm.Print_Area" localSheetId="38">'2_5_納品書JANあり '!$A$1:$Z$67</definedName>
    <definedName name="_xlnm.Print_Area" localSheetId="39">'2_5_領収書 '!$A$1:$K$18</definedName>
    <definedName name="_xlnm.Print_Area" localSheetId="40">'2_6_請求書JANあり 手直し'!$A$1:$S$75</definedName>
    <definedName name="_xlnm.Print_Area" localSheetId="41">'2_6_納品書JANあり  手直し'!$A$1:$Y$64</definedName>
    <definedName name="_xlnm.Print_Area" localSheetId="42">'2_6_領収書 手直し'!$A$1:$K$18</definedName>
    <definedName name="_xlnm.Print_Area" localSheetId="43">'2_7_請求書JANあり 最新'!$A$1:$S$75</definedName>
    <definedName name="_xlnm.Print_Area" localSheetId="44">'2_7_納品書JANあり 最新'!$A$1:$S$57</definedName>
    <definedName name="_xlnm.Print_Area" localSheetId="45">'2_7_領収書 最新'!$A$1:$K$18</definedName>
    <definedName name="_xlnm.Print_Area" localSheetId="48">'4_1_請求書'!$A$1:$N$72</definedName>
    <definedName name="_xlnm.Print_Area" localSheetId="49">'4_1_領収書'!$A$1:$N$72</definedName>
    <definedName name="_xlnm.Print_Area" localSheetId="50">'4_2_請求書'!$A$1:$G$42</definedName>
    <definedName name="_xlnm.Print_Area" localSheetId="51">'4_2_納品書'!$A$1:$G$42</definedName>
    <definedName name="_xlnm.Print_Area" localSheetId="52">'4_3_請求書'!$A$1:$F$45</definedName>
    <definedName name="_xlnm.Print_Area" localSheetId="54">'4_3_領収書'!$A$1:$F$39</definedName>
    <definedName name="_xlnm.Print_Area" localSheetId="55">'4_4_請求書'!$A$1:$AR$55</definedName>
    <definedName name="_xlnm.Print_Area" localSheetId="56">'4_4_納品書'!$A$1:$AR$52</definedName>
    <definedName name="_xlnm.Print_Area" localSheetId="57">'4_5_領収書'!$B$2:$AQ$55</definedName>
    <definedName name="_xlnm.Print_Area" localSheetId="58">'4_6_請求書'!$A$1:$H$43</definedName>
    <definedName name="_xlnm.Print_Area" localSheetId="59">'4_7_納品書'!$A$1:$H$40</definedName>
    <definedName name="_xlnm.Print_Area" localSheetId="60">'4_8_請求書'!$A$1:$K$41</definedName>
    <definedName name="_xlnm.Print_Area" localSheetId="61">'4_9_領収書'!$A$1:$Q$65</definedName>
    <definedName name="_xlnm.Print_Area" localSheetId="63">'6_請求書'!$A$1:$G$72</definedName>
    <definedName name="_xlnm.Print_Area" localSheetId="67">'7_2_請求書'!$A$1:$L$50</definedName>
    <definedName name="_xlnm.Print_Area" localSheetId="68">'7_2_納品書'!$A$1:$L$50</definedName>
    <definedName name="_xlnm.Print_Area" localSheetId="69">'7_2_領収書'!$A$1:$K$56</definedName>
    <definedName name="_xlnm.Print_Area" localSheetId="71">'8_1_請求書'!$A$1:$T$44</definedName>
    <definedName name="_xlnm.Print_Area" localSheetId="73">'8_1_納品書'!$A$1:$T$44</definedName>
    <definedName name="_xlnm.Print_Area" localSheetId="72">'8_1_領収書'!$A$1:$T$42</definedName>
    <definedName name="_xlnm.Print_Area" localSheetId="74">'8_2_請求書'!$A$1:$T$42</definedName>
    <definedName name="_xlnm.Print_Area" localSheetId="75">'8_3_領収書'!$A$1:$J$32</definedName>
    <definedName name="_xlnm.Print_Area" localSheetId="76">'8_4_請求書原版'!$A$1:$T$45</definedName>
    <definedName name="_xlnm.Print_Area" localSheetId="77">'8_4_納品書'!$A$1:$T$44</definedName>
    <definedName name="_xlnm.Print_Area" localSheetId="78">'8_4_領収書'!$A$1:$T$42</definedName>
    <definedName name="_xlnm.Print_Area" localSheetId="79">'8_5_請求書　最新版'!$A$1:$T$45</definedName>
    <definedName name="_xlnm.Print_Area" localSheetId="80">'8_5_納品書　最新版'!$A$1:$T$45</definedName>
    <definedName name="_xlnm.Print_Area" localSheetId="81">'9_1_請求書'!$A$1:$Q$38</definedName>
    <definedName name="_xlnm.Print_Area" localSheetId="82">'9_1_領収書'!$A$1:$Q$38</definedName>
    <definedName name="_xlnm.Print_Area" localSheetId="89">INVOY_請求書!$A$1:$Q$62</definedName>
    <definedName name="_xlnm.Print_Area" localSheetId="90">INVOY_納品書!$A$1:$Q$42</definedName>
    <definedName name="_xlnm.Print_Area" localSheetId="91">INVOY_領収書!$A$1:$N$20</definedName>
    <definedName name="_xlnm.Print_Area" localSheetId="4">エレコムダイレクトショップ本店!$A$1:$I$55</definedName>
    <definedName name="_xlnm.Print_Area" localSheetId="5">エレコム株式会社!$A$1:$H$55</definedName>
    <definedName name="_xlnm.Print_Area" localSheetId="6">'エレコム株式会社　最新'!$A$1:$H$52</definedName>
    <definedName name="_xlnm.Print_Area" localSheetId="2">会計フリー!$A$1:$F$43</definedName>
    <definedName name="_xlnm.Print_Area" localSheetId="3">'会計フリー　最新 '!$A$1:$G$43</definedName>
    <definedName name="_xlnm.Print_Area" localSheetId="92">試作1!$B$2:$Q$40</definedName>
    <definedName name="_xlnm.Print_Titles" localSheetId="48">'4_1_請求書'!$20:$21</definedName>
    <definedName name="_xlnm.Print_Titles" localSheetId="49">'4_1_領収書'!$20:$21</definedName>
    <definedName name="_xlnm.Print_Titles" localSheetId="61">'4_9_領収書'!$20:$21</definedName>
    <definedName name="printDay">'4_5_領収書'!$AY$12</definedName>
    <definedName name="printMonth">'4_5_領収書'!$AY$11</definedName>
    <definedName name="printNo" localSheetId="9">#REF!</definedName>
    <definedName name="printNo" localSheetId="10">#REF!</definedName>
    <definedName name="printNo" localSheetId="12">#REF!</definedName>
    <definedName name="printNo" localSheetId="11">#REF!</definedName>
    <definedName name="printNo" localSheetId="13">#REF!</definedName>
    <definedName name="printNo" localSheetId="14">#REF!</definedName>
    <definedName name="printNo" localSheetId="15">#REF!</definedName>
    <definedName name="printNo" localSheetId="16">#REF!</definedName>
    <definedName name="printNo" localSheetId="17">#REF!</definedName>
    <definedName name="printNo" localSheetId="18">#REF!</definedName>
    <definedName name="printNo" localSheetId="19">#REF!</definedName>
    <definedName name="printNo" localSheetId="20">#REF!</definedName>
    <definedName name="printNo" localSheetId="21">#REF!</definedName>
    <definedName name="printNo" localSheetId="22">#REF!</definedName>
    <definedName name="printNo" localSheetId="23">#REF!</definedName>
    <definedName name="printNo" localSheetId="24">#REF!</definedName>
    <definedName name="printNo" localSheetId="25">#REF!</definedName>
    <definedName name="printNo" localSheetId="50">#REF!</definedName>
    <definedName name="printNo" localSheetId="51">#REF!</definedName>
    <definedName name="printNo" localSheetId="52">#REF!</definedName>
    <definedName name="printNo" localSheetId="55">#REF!</definedName>
    <definedName name="printNo" localSheetId="56">#REF!</definedName>
    <definedName name="printNo" localSheetId="57">'4_5_領収書'!$AY$14</definedName>
    <definedName name="printNo" localSheetId="59">#REF!</definedName>
    <definedName name="printNo" localSheetId="60">#REF!</definedName>
    <definedName name="printNo" localSheetId="70">#REF!</definedName>
    <definedName name="printNo" localSheetId="71">#REF!</definedName>
    <definedName name="printNo" localSheetId="72">#REF!</definedName>
    <definedName name="printNo" localSheetId="75">#REF!</definedName>
    <definedName name="printNo" localSheetId="76">#REF!</definedName>
    <definedName name="printNo" localSheetId="77">#REF!</definedName>
    <definedName name="printNo" localSheetId="78">#REF!</definedName>
    <definedName name="printNo" localSheetId="79">#REF!</definedName>
    <definedName name="printNo" localSheetId="80">#REF!</definedName>
    <definedName name="printNo" localSheetId="4">#REF!</definedName>
    <definedName name="printNo" localSheetId="5">#REF!</definedName>
    <definedName name="printNo" localSheetId="6">#REF!</definedName>
    <definedName name="printNo">#REF!</definedName>
    <definedName name="printYear">'4_5_領収書'!$AY$10</definedName>
    <definedName name="round">'4_5_領収書'!$BD$9</definedName>
    <definedName name="round1" localSheetId="9">#REF!</definedName>
    <definedName name="round1" localSheetId="10">#REF!</definedName>
    <definedName name="round1" localSheetId="12">#REF!</definedName>
    <definedName name="round1" localSheetId="11">#REF!</definedName>
    <definedName name="round1" localSheetId="13">#REF!</definedName>
    <definedName name="round1" localSheetId="14">#REF!</definedName>
    <definedName name="round1" localSheetId="15">#REF!</definedName>
    <definedName name="round1" localSheetId="16">#REF!</definedName>
    <definedName name="round1" localSheetId="17">#REF!</definedName>
    <definedName name="round1" localSheetId="18">#REF!</definedName>
    <definedName name="round1" localSheetId="19">#REF!</definedName>
    <definedName name="round1" localSheetId="20">#REF!</definedName>
    <definedName name="round1" localSheetId="21">#REF!</definedName>
    <definedName name="round1" localSheetId="22">#REF!</definedName>
    <definedName name="round1" localSheetId="23">#REF!</definedName>
    <definedName name="round1" localSheetId="24">#REF!</definedName>
    <definedName name="round1" localSheetId="25">#REF!</definedName>
    <definedName name="round1" localSheetId="50">#REF!</definedName>
    <definedName name="round1" localSheetId="51">#REF!</definedName>
    <definedName name="round1" localSheetId="52">#REF!</definedName>
    <definedName name="round1" localSheetId="55">'4_4_請求書'!#REF!</definedName>
    <definedName name="round1" localSheetId="56">'4_4_納品書'!$AZ$6</definedName>
    <definedName name="round1" localSheetId="57">#REF!</definedName>
    <definedName name="round1" localSheetId="59">#REF!</definedName>
    <definedName name="round1" localSheetId="60">#REF!</definedName>
    <definedName name="round1" localSheetId="70">#REF!</definedName>
    <definedName name="round1" localSheetId="71">#REF!</definedName>
    <definedName name="round1" localSheetId="72">#REF!</definedName>
    <definedName name="round1" localSheetId="75">#REF!</definedName>
    <definedName name="round1" localSheetId="76">#REF!</definedName>
    <definedName name="round1" localSheetId="77">#REF!</definedName>
    <definedName name="round1" localSheetId="78">#REF!</definedName>
    <definedName name="round1" localSheetId="79">#REF!</definedName>
    <definedName name="round1" localSheetId="80">#REF!</definedName>
    <definedName name="round1" localSheetId="4">#REF!</definedName>
    <definedName name="round1" localSheetId="5">#REF!</definedName>
    <definedName name="round1" localSheetId="6">#REF!</definedName>
    <definedName name="round1">#REF!</definedName>
    <definedName name="rounddown" localSheetId="55">'4_4_請求書'!#REF!</definedName>
    <definedName name="rounddown" localSheetId="56">'4_4_納品書'!$BF$6</definedName>
    <definedName name="roundDown" localSheetId="57">'4_5_領収書'!$BE$8</definedName>
    <definedName name="rounddown" localSheetId="59">#REF!</definedName>
    <definedName name="rounddown" localSheetId="75">#REF!</definedName>
    <definedName name="rounddown">#REF!</definedName>
    <definedName name="rounding" localSheetId="55">'4_4_請求書'!#REF!</definedName>
    <definedName name="rounding" localSheetId="56">'4_4_納品書'!$BE$6</definedName>
    <definedName name="rounding" localSheetId="57">#REF!</definedName>
    <definedName name="rounding" localSheetId="59">#REF!</definedName>
    <definedName name="rounding" localSheetId="75">#REF!</definedName>
    <definedName name="rounding">#REF!</definedName>
    <definedName name="roundType" localSheetId="9">#REF!</definedName>
    <definedName name="roundType" localSheetId="10">#REF!</definedName>
    <definedName name="roundType" localSheetId="12">#REF!</definedName>
    <definedName name="roundType" localSheetId="11">#REF!</definedName>
    <definedName name="roundType" localSheetId="13">#REF!</definedName>
    <definedName name="roundType" localSheetId="14">#REF!</definedName>
    <definedName name="roundType" localSheetId="15">#REF!</definedName>
    <definedName name="roundType" localSheetId="16">#REF!</definedName>
    <definedName name="roundType" localSheetId="17">#REF!</definedName>
    <definedName name="roundType" localSheetId="18">#REF!</definedName>
    <definedName name="roundType" localSheetId="19">#REF!</definedName>
    <definedName name="roundType" localSheetId="20">#REF!</definedName>
    <definedName name="roundType" localSheetId="21">#REF!</definedName>
    <definedName name="roundType" localSheetId="22">#REF!</definedName>
    <definedName name="roundType" localSheetId="23">#REF!</definedName>
    <definedName name="roundType" localSheetId="24">#REF!</definedName>
    <definedName name="roundType" localSheetId="25">#REF!</definedName>
    <definedName name="roundType" localSheetId="50">#REF!</definedName>
    <definedName name="roundType" localSheetId="51">#REF!</definedName>
    <definedName name="roundType" localSheetId="52">#REF!</definedName>
    <definedName name="roundType" localSheetId="55">#REF!</definedName>
    <definedName name="roundType" localSheetId="56">#REF!</definedName>
    <definedName name="roundType" localSheetId="57">'4_5_領収書'!$AY$8</definedName>
    <definedName name="roundType" localSheetId="59">#REF!</definedName>
    <definedName name="roundType" localSheetId="60">#REF!</definedName>
    <definedName name="roundType" localSheetId="70">#REF!</definedName>
    <definedName name="roundType" localSheetId="71">#REF!</definedName>
    <definedName name="roundType" localSheetId="72">#REF!</definedName>
    <definedName name="roundType" localSheetId="75">#REF!</definedName>
    <definedName name="roundType" localSheetId="76">#REF!</definedName>
    <definedName name="roundType" localSheetId="77">#REF!</definedName>
    <definedName name="roundType" localSheetId="78">#REF!</definedName>
    <definedName name="roundType" localSheetId="79">#REF!</definedName>
    <definedName name="roundType" localSheetId="80">#REF!</definedName>
    <definedName name="roundType" localSheetId="4">#REF!</definedName>
    <definedName name="roundType" localSheetId="5">#REF!</definedName>
    <definedName name="roundType" localSheetId="6">#REF!</definedName>
    <definedName name="roundType">#REF!</definedName>
    <definedName name="roundup" localSheetId="55">'4_4_請求書'!#REF!</definedName>
    <definedName name="roundup" localSheetId="56">'4_4_納品書'!$BD$6</definedName>
    <definedName name="roundUp" localSheetId="57">'4_5_領収書'!$BC$8</definedName>
    <definedName name="roundup" localSheetId="59">#REF!</definedName>
    <definedName name="roundup" localSheetId="75">#REF!</definedName>
    <definedName name="roundup">#REF!</definedName>
    <definedName name="seikyuuNo" localSheetId="55">'4_4_請求書'!$AZ$6</definedName>
    <definedName name="seikyuuNo" localSheetId="56">'4_4_納品書'!$AZ$12</definedName>
    <definedName name="seikyuuNo" localSheetId="57">#REF!</definedName>
    <definedName name="seikyuuNo" localSheetId="59">#REF!</definedName>
    <definedName name="seikyuuNo" localSheetId="75">#REF!</definedName>
    <definedName name="seikyuuNo">#REF!</definedName>
    <definedName name="sotozei" localSheetId="55">'4_4_請求書'!#REF!</definedName>
    <definedName name="sotozei">'4_4_納品書'!$BE$3</definedName>
    <definedName name="taxRate" localSheetId="9">#REF!</definedName>
    <definedName name="taxRate" localSheetId="10">#REF!</definedName>
    <definedName name="taxRate" localSheetId="12">#REF!</definedName>
    <definedName name="taxRate" localSheetId="11">#REF!</definedName>
    <definedName name="taxRate" localSheetId="13">#REF!</definedName>
    <definedName name="taxRate" localSheetId="14">#REF!</definedName>
    <definedName name="taxRate" localSheetId="15">#REF!</definedName>
    <definedName name="taxRate" localSheetId="16">#REF!</definedName>
    <definedName name="taxRate" localSheetId="17">#REF!</definedName>
    <definedName name="taxRate" localSheetId="18">#REF!</definedName>
    <definedName name="taxRate" localSheetId="19">#REF!</definedName>
    <definedName name="taxRate" localSheetId="20">#REF!</definedName>
    <definedName name="taxRate" localSheetId="21">#REF!</definedName>
    <definedName name="taxRate" localSheetId="22">#REF!</definedName>
    <definedName name="taxRate" localSheetId="23">#REF!</definedName>
    <definedName name="taxRate" localSheetId="24">#REF!</definedName>
    <definedName name="taxRate" localSheetId="25">#REF!</definedName>
    <definedName name="taxRate" localSheetId="50">#REF!</definedName>
    <definedName name="taxRate" localSheetId="51">#REF!</definedName>
    <definedName name="taxRate" localSheetId="52">#REF!</definedName>
    <definedName name="taxRate" localSheetId="55">#REF!</definedName>
    <definedName name="taxRate" localSheetId="56">#REF!</definedName>
    <definedName name="taxRate" localSheetId="57">'4_5_領収書'!$AY$6</definedName>
    <definedName name="taxRate" localSheetId="59">#REF!</definedName>
    <definedName name="taxRate" localSheetId="60">#REF!</definedName>
    <definedName name="taxRate" localSheetId="70">#REF!</definedName>
    <definedName name="taxRate" localSheetId="71">#REF!</definedName>
    <definedName name="taxRate" localSheetId="72">#REF!</definedName>
    <definedName name="taxRate" localSheetId="75">#REF!</definedName>
    <definedName name="taxRate" localSheetId="76">#REF!</definedName>
    <definedName name="taxRate" localSheetId="77">#REF!</definedName>
    <definedName name="taxRate" localSheetId="78">#REF!</definedName>
    <definedName name="taxRate" localSheetId="79">#REF!</definedName>
    <definedName name="taxRate" localSheetId="80">#REF!</definedName>
    <definedName name="taxRate" localSheetId="4">#REF!</definedName>
    <definedName name="taxRate" localSheetId="5">#REF!</definedName>
    <definedName name="taxRate" localSheetId="6">#REF!</definedName>
    <definedName name="taxRate">#REF!</definedName>
    <definedName name="taxType" localSheetId="9">#REF!</definedName>
    <definedName name="taxType" localSheetId="10">#REF!</definedName>
    <definedName name="taxType" localSheetId="12">#REF!</definedName>
    <definedName name="taxType" localSheetId="11">#REF!</definedName>
    <definedName name="taxType" localSheetId="13">#REF!</definedName>
    <definedName name="taxType" localSheetId="14">#REF!</definedName>
    <definedName name="taxType" localSheetId="15">#REF!</definedName>
    <definedName name="taxType" localSheetId="16">#REF!</definedName>
    <definedName name="taxType" localSheetId="17">#REF!</definedName>
    <definedName name="taxType" localSheetId="18">#REF!</definedName>
    <definedName name="taxType" localSheetId="19">#REF!</definedName>
    <definedName name="taxType" localSheetId="20">#REF!</definedName>
    <definedName name="taxType" localSheetId="21">#REF!</definedName>
    <definedName name="taxType" localSheetId="22">#REF!</definedName>
    <definedName name="taxType" localSheetId="23">#REF!</definedName>
    <definedName name="taxType" localSheetId="24">#REF!</definedName>
    <definedName name="taxType" localSheetId="25">#REF!</definedName>
    <definedName name="taxType" localSheetId="50">#REF!</definedName>
    <definedName name="taxType" localSheetId="51">#REF!</definedName>
    <definedName name="taxType" localSheetId="52">#REF!</definedName>
    <definedName name="taxType" localSheetId="55">#REF!</definedName>
    <definedName name="taxType" localSheetId="56">#REF!</definedName>
    <definedName name="taxType" localSheetId="57">'4_5_領収書'!$AY$5</definedName>
    <definedName name="taxType" localSheetId="59">#REF!</definedName>
    <definedName name="taxType" localSheetId="60">#REF!</definedName>
    <definedName name="taxType" localSheetId="70">#REF!</definedName>
    <definedName name="taxType" localSheetId="71">#REF!</definedName>
    <definedName name="taxType" localSheetId="72">#REF!</definedName>
    <definedName name="taxType" localSheetId="75">#REF!</definedName>
    <definedName name="taxType" localSheetId="76">#REF!</definedName>
    <definedName name="taxType" localSheetId="77">#REF!</definedName>
    <definedName name="taxType" localSheetId="78">#REF!</definedName>
    <definedName name="taxType" localSheetId="79">#REF!</definedName>
    <definedName name="taxType" localSheetId="80">#REF!</definedName>
    <definedName name="taxType" localSheetId="4">#REF!</definedName>
    <definedName name="taxType" localSheetId="5">#REF!</definedName>
    <definedName name="taxType" localSheetId="6">#REF!</definedName>
    <definedName name="taxType">#REF!</definedName>
    <definedName name="uchizei" localSheetId="55">'4_4_請求書'!#REF!</definedName>
    <definedName name="uchizei">'4_4_納品書'!$BD$3</definedName>
    <definedName name="ucizei" localSheetId="55">'4_4_請求書'!#REF!</definedName>
    <definedName name="ucizei">'4_4_納品書'!$BD$3</definedName>
    <definedName name="year1" localSheetId="55">'4_4_請求書'!$AZ$3</definedName>
    <definedName name="year1" localSheetId="56">'4_4_納品書'!$AZ$8</definedName>
    <definedName name="year1" localSheetId="57">#REF!</definedName>
    <definedName name="year1" localSheetId="59">#REF!</definedName>
    <definedName name="year1" localSheetId="75">#REF!</definedName>
    <definedName name="year1">#REF!</definedName>
    <definedName name="year2" localSheetId="55">'4_4_請求書'!$AZ$8</definedName>
    <definedName name="year2" localSheetId="56">'4_4_納品書'!#REF!</definedName>
    <definedName name="year2" localSheetId="57">#REF!</definedName>
    <definedName name="year2" localSheetId="59">#REF!</definedName>
    <definedName name="year2" localSheetId="75">#REF!</definedName>
    <definedName name="year2">#REF!</definedName>
    <definedName name="zei1" localSheetId="9">#REF!</definedName>
    <definedName name="zei1" localSheetId="10">#REF!</definedName>
    <definedName name="zei1" localSheetId="12">#REF!</definedName>
    <definedName name="zei1" localSheetId="11">#REF!</definedName>
    <definedName name="zei1" localSheetId="13">#REF!</definedName>
    <definedName name="zei1" localSheetId="14">#REF!</definedName>
    <definedName name="zei1" localSheetId="15">#REF!</definedName>
    <definedName name="zei1" localSheetId="16">#REF!</definedName>
    <definedName name="zei1" localSheetId="17">#REF!</definedName>
    <definedName name="zei1" localSheetId="18">#REF!</definedName>
    <definedName name="zei1" localSheetId="19">#REF!</definedName>
    <definedName name="zei1" localSheetId="20">#REF!</definedName>
    <definedName name="zei1" localSheetId="21">#REF!</definedName>
    <definedName name="zei1" localSheetId="22">#REF!</definedName>
    <definedName name="zei1" localSheetId="23">#REF!</definedName>
    <definedName name="zei1" localSheetId="24">#REF!</definedName>
    <definedName name="zei1" localSheetId="25">#REF!</definedName>
    <definedName name="zei1" localSheetId="50">#REF!</definedName>
    <definedName name="zei1" localSheetId="51">#REF!</definedName>
    <definedName name="zei1" localSheetId="52">#REF!</definedName>
    <definedName name="zei1" localSheetId="55">'4_4_請求書'!#REF!</definedName>
    <definedName name="zei1" localSheetId="56">'4_4_納品書'!$AZ$3</definedName>
    <definedName name="zei1" localSheetId="57">#REF!</definedName>
    <definedName name="zei1" localSheetId="59">#REF!</definedName>
    <definedName name="zei1" localSheetId="60">#REF!</definedName>
    <definedName name="zei1" localSheetId="70">#REF!</definedName>
    <definedName name="zei1" localSheetId="71">#REF!</definedName>
    <definedName name="zei1" localSheetId="72">#REF!</definedName>
    <definedName name="zei1" localSheetId="75">#REF!</definedName>
    <definedName name="zei1" localSheetId="76">#REF!</definedName>
    <definedName name="zei1" localSheetId="77">#REF!</definedName>
    <definedName name="zei1" localSheetId="78">#REF!</definedName>
    <definedName name="zei1" localSheetId="79">#REF!</definedName>
    <definedName name="zei1" localSheetId="80">#REF!</definedName>
    <definedName name="zei1" localSheetId="4">#REF!</definedName>
    <definedName name="zei1" localSheetId="5">#REF!</definedName>
    <definedName name="zei1" localSheetId="6">#REF!</definedName>
    <definedName name="zei1">#REF!</definedName>
    <definedName name="zei2" localSheetId="55">'4_4_請求書'!#REF!</definedName>
    <definedName name="zei2" localSheetId="56">'4_4_納品書'!$AZ$4</definedName>
    <definedName name="zei2" localSheetId="57">#REF!</definedName>
    <definedName name="zei2" localSheetId="59">#REF!</definedName>
    <definedName name="zei2" localSheetId="75">#REF!</definedName>
    <definedName name="zei2">#REF!</definedName>
  </definedNames>
  <calcPr calcId="191029"/>
</workbook>
</file>

<file path=xl/calcChain.xml><?xml version="1.0" encoding="utf-8"?>
<calcChain xmlns="http://schemas.openxmlformats.org/spreadsheetml/2006/main">
  <c r="S33" i="112" l="1"/>
  <c r="R33" i="112"/>
  <c r="Q33" i="112"/>
  <c r="P33" i="112"/>
  <c r="O33" i="112"/>
  <c r="N33" i="112"/>
  <c r="M33" i="112"/>
  <c r="L33" i="112"/>
  <c r="K33" i="112"/>
  <c r="J33" i="112"/>
  <c r="I33" i="112"/>
  <c r="H33" i="112"/>
  <c r="G33" i="112"/>
  <c r="F33" i="112"/>
  <c r="E33" i="112"/>
  <c r="D33" i="112"/>
  <c r="C33" i="112"/>
  <c r="B33" i="112"/>
  <c r="A33" i="112"/>
  <c r="S32" i="112"/>
  <c r="R32" i="112"/>
  <c r="Q32" i="112"/>
  <c r="P32" i="112"/>
  <c r="O32" i="112"/>
  <c r="N32" i="112"/>
  <c r="M32" i="112"/>
  <c r="L32" i="112"/>
  <c r="K32" i="112"/>
  <c r="J32" i="112"/>
  <c r="I32" i="112"/>
  <c r="H32" i="112"/>
  <c r="G32" i="112"/>
  <c r="F32" i="112"/>
  <c r="E32" i="112"/>
  <c r="D32" i="112"/>
  <c r="C32" i="112"/>
  <c r="B32" i="112"/>
  <c r="A32" i="112"/>
  <c r="S31" i="112"/>
  <c r="R31" i="112"/>
  <c r="Q31" i="112"/>
  <c r="P31" i="112"/>
  <c r="O31" i="112"/>
  <c r="N31" i="112"/>
  <c r="M31" i="112"/>
  <c r="L31" i="112"/>
  <c r="K31" i="112"/>
  <c r="J31" i="112"/>
  <c r="I31" i="112"/>
  <c r="H31" i="112"/>
  <c r="G31" i="112"/>
  <c r="F31" i="112"/>
  <c r="E31" i="112"/>
  <c r="D31" i="112"/>
  <c r="C31" i="112"/>
  <c r="B31" i="112"/>
  <c r="A31" i="112"/>
  <c r="S30" i="112"/>
  <c r="R30" i="112"/>
  <c r="Q30" i="112"/>
  <c r="P30" i="112"/>
  <c r="O30" i="112"/>
  <c r="N30" i="112"/>
  <c r="M30" i="112"/>
  <c r="L30" i="112"/>
  <c r="K30" i="112"/>
  <c r="J30" i="112"/>
  <c r="I30" i="112"/>
  <c r="H30" i="112"/>
  <c r="G30" i="112"/>
  <c r="F30" i="112"/>
  <c r="E30" i="112"/>
  <c r="D30" i="112"/>
  <c r="C30" i="112"/>
  <c r="B30" i="112"/>
  <c r="A30" i="112"/>
  <c r="S29" i="112"/>
  <c r="R29" i="112"/>
  <c r="Q29" i="112"/>
  <c r="P29" i="112"/>
  <c r="O29" i="112"/>
  <c r="N29" i="112"/>
  <c r="M29" i="112"/>
  <c r="L29" i="112"/>
  <c r="K29" i="112"/>
  <c r="J29" i="112"/>
  <c r="I29" i="112"/>
  <c r="H29" i="112"/>
  <c r="G29" i="112"/>
  <c r="F29" i="112"/>
  <c r="E29" i="112"/>
  <c r="D29" i="112"/>
  <c r="C29" i="112"/>
  <c r="B29" i="112"/>
  <c r="A29" i="112"/>
  <c r="S28" i="112"/>
  <c r="R28" i="112"/>
  <c r="Q28" i="112"/>
  <c r="P28" i="112"/>
  <c r="O28" i="112"/>
  <c r="N28" i="112"/>
  <c r="M28" i="112"/>
  <c r="L28" i="112"/>
  <c r="K28" i="112"/>
  <c r="J28" i="112"/>
  <c r="I28" i="112"/>
  <c r="H28" i="112"/>
  <c r="G28" i="112"/>
  <c r="F28" i="112"/>
  <c r="E28" i="112"/>
  <c r="D28" i="112"/>
  <c r="C28" i="112"/>
  <c r="B28" i="112"/>
  <c r="A28" i="112"/>
  <c r="S27" i="112"/>
  <c r="R27" i="112"/>
  <c r="Q27" i="112"/>
  <c r="P27" i="112"/>
  <c r="O27" i="112"/>
  <c r="N27" i="112"/>
  <c r="M27" i="112"/>
  <c r="L27" i="112"/>
  <c r="K27" i="112"/>
  <c r="J27" i="112"/>
  <c r="I27" i="112"/>
  <c r="H27" i="112"/>
  <c r="G27" i="112"/>
  <c r="F27" i="112"/>
  <c r="E27" i="112"/>
  <c r="D27" i="112"/>
  <c r="C27" i="112"/>
  <c r="B27" i="112"/>
  <c r="A27" i="112"/>
  <c r="S26" i="112"/>
  <c r="R26" i="112"/>
  <c r="Q26" i="112"/>
  <c r="P26" i="112"/>
  <c r="O26" i="112"/>
  <c r="N26" i="112"/>
  <c r="M26" i="112"/>
  <c r="L26" i="112"/>
  <c r="K26" i="112"/>
  <c r="J26" i="112"/>
  <c r="I26" i="112"/>
  <c r="H26" i="112"/>
  <c r="G26" i="112"/>
  <c r="F26" i="112"/>
  <c r="E26" i="112"/>
  <c r="D26" i="112"/>
  <c r="C26" i="112"/>
  <c r="B26" i="112"/>
  <c r="A26" i="112"/>
  <c r="S25" i="112"/>
  <c r="R25" i="112"/>
  <c r="Q25" i="112"/>
  <c r="P25" i="112"/>
  <c r="O25" i="112"/>
  <c r="N25" i="112"/>
  <c r="M25" i="112"/>
  <c r="L25" i="112"/>
  <c r="K25" i="112"/>
  <c r="J25" i="112"/>
  <c r="I25" i="112"/>
  <c r="H25" i="112"/>
  <c r="G25" i="112"/>
  <c r="F25" i="112"/>
  <c r="E25" i="112"/>
  <c r="D25" i="112"/>
  <c r="C25" i="112"/>
  <c r="B25" i="112"/>
  <c r="A25" i="112"/>
  <c r="S24" i="112"/>
  <c r="R24" i="112"/>
  <c r="Q24" i="112"/>
  <c r="P24" i="112"/>
  <c r="O24" i="112"/>
  <c r="N24" i="112"/>
  <c r="M24" i="112"/>
  <c r="L24" i="112"/>
  <c r="K24" i="112"/>
  <c r="J24" i="112"/>
  <c r="I24" i="112"/>
  <c r="H24" i="112"/>
  <c r="G24" i="112"/>
  <c r="F24" i="112"/>
  <c r="E24" i="112"/>
  <c r="D24" i="112"/>
  <c r="C24" i="112"/>
  <c r="B24" i="112"/>
  <c r="A24" i="112"/>
  <c r="S23" i="112"/>
  <c r="R23" i="112"/>
  <c r="Q23" i="112"/>
  <c r="P23" i="112"/>
  <c r="O23" i="112"/>
  <c r="N23" i="112"/>
  <c r="M23" i="112"/>
  <c r="L23" i="112"/>
  <c r="K23" i="112"/>
  <c r="J23" i="112"/>
  <c r="I23" i="112"/>
  <c r="H23" i="112"/>
  <c r="G23" i="112"/>
  <c r="F23" i="112"/>
  <c r="E23" i="112"/>
  <c r="D23" i="112"/>
  <c r="C23" i="112"/>
  <c r="B23" i="112"/>
  <c r="A23" i="112"/>
  <c r="S22" i="112"/>
  <c r="R22" i="112"/>
  <c r="Q22" i="112"/>
  <c r="P22" i="112"/>
  <c r="O22" i="112"/>
  <c r="N22" i="112"/>
  <c r="M22" i="112"/>
  <c r="L22" i="112"/>
  <c r="K22" i="112"/>
  <c r="J22" i="112"/>
  <c r="I22" i="112"/>
  <c r="H22" i="112"/>
  <c r="G22" i="112"/>
  <c r="F22" i="112"/>
  <c r="E22" i="112"/>
  <c r="D22" i="112"/>
  <c r="C22" i="112"/>
  <c r="B22" i="112"/>
  <c r="A22" i="112"/>
  <c r="S21" i="112"/>
  <c r="R21" i="112"/>
  <c r="Q21" i="112"/>
  <c r="P21" i="112"/>
  <c r="O21" i="112"/>
  <c r="N21" i="112"/>
  <c r="M21" i="112"/>
  <c r="L21" i="112"/>
  <c r="K21" i="112"/>
  <c r="J21" i="112"/>
  <c r="I21" i="112"/>
  <c r="H21" i="112"/>
  <c r="G21" i="112"/>
  <c r="F21" i="112"/>
  <c r="E21" i="112"/>
  <c r="D21" i="112"/>
  <c r="C21" i="112"/>
  <c r="B21" i="112"/>
  <c r="A21" i="112"/>
  <c r="S20" i="112"/>
  <c r="R20" i="112"/>
  <c r="Q20" i="112"/>
  <c r="P20" i="112"/>
  <c r="O20" i="112"/>
  <c r="N20" i="112"/>
  <c r="M20" i="112"/>
  <c r="L20" i="112"/>
  <c r="K20" i="112"/>
  <c r="J20" i="112"/>
  <c r="I20" i="112"/>
  <c r="H20" i="112"/>
  <c r="G20" i="112"/>
  <c r="F20" i="112"/>
  <c r="E20" i="112"/>
  <c r="D20" i="112"/>
  <c r="C20" i="112"/>
  <c r="B20" i="112"/>
  <c r="A20" i="112"/>
  <c r="S19" i="112"/>
  <c r="R19" i="112"/>
  <c r="Q19" i="112"/>
  <c r="P19" i="112"/>
  <c r="O19" i="112"/>
  <c r="N19" i="112"/>
  <c r="M19" i="112"/>
  <c r="L19" i="112"/>
  <c r="K19" i="112"/>
  <c r="J19" i="112"/>
  <c r="I19" i="112"/>
  <c r="H19" i="112"/>
  <c r="G19" i="112"/>
  <c r="F19" i="112"/>
  <c r="E19" i="112"/>
  <c r="D19" i="112"/>
  <c r="C19" i="112"/>
  <c r="B19" i="112"/>
  <c r="A19" i="112"/>
  <c r="K19" i="134" s="1"/>
  <c r="K16" i="134"/>
  <c r="D77" i="134"/>
  <c r="D76" i="134"/>
  <c r="D75" i="134"/>
  <c r="D72" i="134"/>
  <c r="M71" i="134"/>
  <c r="O71" i="134" s="1"/>
  <c r="H71" i="134"/>
  <c r="D71" i="134"/>
  <c r="D69" i="134"/>
  <c r="M68" i="134"/>
  <c r="O68" i="134" s="1"/>
  <c r="H68" i="134"/>
  <c r="D68" i="134"/>
  <c r="D66" i="134"/>
  <c r="O65" i="134"/>
  <c r="M65" i="134"/>
  <c r="H65" i="134"/>
  <c r="D65" i="134"/>
  <c r="D63" i="134"/>
  <c r="M62" i="134"/>
  <c r="O62" i="134" s="1"/>
  <c r="H62" i="134"/>
  <c r="D62" i="134"/>
  <c r="D60" i="134"/>
  <c r="O59" i="134"/>
  <c r="M59" i="134"/>
  <c r="H59" i="134"/>
  <c r="D59" i="134"/>
  <c r="D57" i="134"/>
  <c r="M56" i="134"/>
  <c r="O56" i="134" s="1"/>
  <c r="H56" i="134"/>
  <c r="D56" i="134"/>
  <c r="D54" i="134"/>
  <c r="M53" i="134"/>
  <c r="O53" i="134" s="1"/>
  <c r="H53" i="134"/>
  <c r="D53" i="134"/>
  <c r="D51" i="134"/>
  <c r="M50" i="134"/>
  <c r="O50" i="134" s="1"/>
  <c r="H50" i="134"/>
  <c r="D50" i="134"/>
  <c r="D48" i="134"/>
  <c r="O47" i="134"/>
  <c r="M47" i="134"/>
  <c r="H47" i="134"/>
  <c r="D47" i="134"/>
  <c r="D45" i="134"/>
  <c r="M44" i="134"/>
  <c r="O44" i="134" s="1"/>
  <c r="H44" i="134"/>
  <c r="D44" i="134"/>
  <c r="D42" i="134"/>
  <c r="O41" i="134"/>
  <c r="M41" i="134"/>
  <c r="H41" i="134"/>
  <c r="D41" i="134"/>
  <c r="D39" i="134"/>
  <c r="M38" i="134"/>
  <c r="O38" i="134" s="1"/>
  <c r="H38" i="134"/>
  <c r="D38" i="134"/>
  <c r="D36" i="134"/>
  <c r="M35" i="134"/>
  <c r="O35" i="134" s="1"/>
  <c r="H35" i="134"/>
  <c r="D35" i="134"/>
  <c r="D33" i="134"/>
  <c r="M32" i="134"/>
  <c r="O32" i="134" s="1"/>
  <c r="H32" i="134"/>
  <c r="D32" i="134"/>
  <c r="D30" i="134"/>
  <c r="O29" i="134"/>
  <c r="M29" i="134"/>
  <c r="H29" i="134"/>
  <c r="D29" i="134"/>
  <c r="D27" i="134"/>
  <c r="M26" i="134"/>
  <c r="O26" i="134" s="1"/>
  <c r="O78" i="134" s="1"/>
  <c r="H26" i="134"/>
  <c r="D26" i="134"/>
  <c r="H12" i="134"/>
  <c r="F8" i="134"/>
  <c r="L7" i="134"/>
  <c r="F4" i="134"/>
  <c r="F3" i="134"/>
  <c r="F2" i="134"/>
  <c r="G30" i="133"/>
  <c r="A30" i="133"/>
  <c r="G29" i="133"/>
  <c r="A29" i="133"/>
  <c r="G28" i="133"/>
  <c r="A28" i="133"/>
  <c r="G27" i="133"/>
  <c r="A27" i="133"/>
  <c r="G26" i="133"/>
  <c r="A26" i="133"/>
  <c r="G25" i="133"/>
  <c r="A25" i="133"/>
  <c r="G24" i="133"/>
  <c r="A24" i="133"/>
  <c r="G23" i="133"/>
  <c r="A23" i="133"/>
  <c r="G22" i="133"/>
  <c r="A22" i="133"/>
  <c r="G21" i="133"/>
  <c r="A21" i="133"/>
  <c r="G20" i="133"/>
  <c r="A20" i="133"/>
  <c r="G19" i="133"/>
  <c r="A19" i="133"/>
  <c r="G18" i="133"/>
  <c r="A18" i="133"/>
  <c r="G17" i="133"/>
  <c r="A17" i="133"/>
  <c r="G16" i="133"/>
  <c r="A16" i="133"/>
  <c r="G15" i="133"/>
  <c r="G31" i="133" s="1"/>
  <c r="A15" i="133"/>
  <c r="F8" i="133"/>
  <c r="D7" i="133"/>
  <c r="I6" i="133"/>
  <c r="I5" i="133"/>
  <c r="I4" i="133"/>
  <c r="I3" i="133"/>
  <c r="H26" i="131"/>
  <c r="O26" i="131" s="1"/>
  <c r="M71" i="131"/>
  <c r="M68" i="131"/>
  <c r="M65" i="131"/>
  <c r="M62" i="131"/>
  <c r="M59" i="131"/>
  <c r="M56" i="131"/>
  <c r="M53" i="131"/>
  <c r="M50" i="131"/>
  <c r="M47" i="131"/>
  <c r="M44" i="131"/>
  <c r="M41" i="131"/>
  <c r="M38" i="131"/>
  <c r="M35" i="131"/>
  <c r="M26" i="131"/>
  <c r="M29" i="131"/>
  <c r="H41" i="131"/>
  <c r="H38" i="131"/>
  <c r="H35" i="131"/>
  <c r="H32" i="131"/>
  <c r="H29" i="131"/>
  <c r="M32" i="131"/>
  <c r="G30" i="132"/>
  <c r="A30" i="132"/>
  <c r="G29" i="132"/>
  <c r="A29" i="132"/>
  <c r="G28" i="132"/>
  <c r="A28" i="132"/>
  <c r="G27" i="132"/>
  <c r="A27" i="132"/>
  <c r="G26" i="132"/>
  <c r="A26" i="132"/>
  <c r="G25" i="132"/>
  <c r="A25" i="132"/>
  <c r="G24" i="132"/>
  <c r="A24" i="132"/>
  <c r="G23" i="132"/>
  <c r="A23" i="132"/>
  <c r="G22" i="132"/>
  <c r="A22" i="132"/>
  <c r="G21" i="132"/>
  <c r="A21" i="132"/>
  <c r="G20" i="132"/>
  <c r="A20" i="132"/>
  <c r="G19" i="132"/>
  <c r="A19" i="132"/>
  <c r="G18" i="132"/>
  <c r="A18" i="132"/>
  <c r="G17" i="132"/>
  <c r="A17" i="132"/>
  <c r="G16" i="132"/>
  <c r="A16" i="132"/>
  <c r="G15" i="132"/>
  <c r="G31" i="132" s="1"/>
  <c r="A15" i="132"/>
  <c r="F8" i="132"/>
  <c r="D7" i="132"/>
  <c r="I6" i="132"/>
  <c r="I5" i="132"/>
  <c r="I4" i="132"/>
  <c r="I3" i="132"/>
  <c r="D77" i="131"/>
  <c r="D76" i="131"/>
  <c r="D75" i="131"/>
  <c r="D72" i="131"/>
  <c r="H71" i="131"/>
  <c r="D71" i="131"/>
  <c r="D69" i="131"/>
  <c r="H68" i="131"/>
  <c r="D68" i="131"/>
  <c r="D66" i="131"/>
  <c r="H65" i="131"/>
  <c r="D65" i="131"/>
  <c r="D63" i="131"/>
  <c r="H62" i="131"/>
  <c r="D62" i="131"/>
  <c r="D60" i="131"/>
  <c r="H59" i="131"/>
  <c r="D59" i="131"/>
  <c r="D57" i="131"/>
  <c r="H56" i="131"/>
  <c r="D56" i="131"/>
  <c r="D54" i="131"/>
  <c r="H53" i="131"/>
  <c r="D53" i="131"/>
  <c r="D51" i="131"/>
  <c r="H50" i="131"/>
  <c r="D50" i="131"/>
  <c r="D48" i="131"/>
  <c r="H47" i="131"/>
  <c r="D47" i="131"/>
  <c r="D45" i="131"/>
  <c r="H44" i="131"/>
  <c r="D44" i="131"/>
  <c r="D42" i="131"/>
  <c r="D41" i="131"/>
  <c r="D39" i="131"/>
  <c r="D38" i="131"/>
  <c r="D36" i="131"/>
  <c r="D35" i="131"/>
  <c r="D33" i="131"/>
  <c r="D32" i="131"/>
  <c r="D30" i="131"/>
  <c r="D29" i="131"/>
  <c r="D27" i="131"/>
  <c r="D26" i="131"/>
  <c r="K17" i="131"/>
  <c r="H12" i="131"/>
  <c r="L7" i="131" s="1"/>
  <c r="F8" i="131"/>
  <c r="F4" i="131"/>
  <c r="F3" i="131"/>
  <c r="F2" i="131"/>
  <c r="G18" i="118"/>
  <c r="G19" i="118"/>
  <c r="G24" i="118"/>
  <c r="G25" i="118"/>
  <c r="G30" i="118"/>
  <c r="G31" i="118"/>
  <c r="G36" i="118"/>
  <c r="G37" i="118"/>
  <c r="G15" i="118"/>
  <c r="A16" i="118"/>
  <c r="A21" i="118"/>
  <c r="A22" i="118"/>
  <c r="A27" i="118"/>
  <c r="A28" i="118"/>
  <c r="A33" i="118"/>
  <c r="A34" i="118"/>
  <c r="A39" i="118"/>
  <c r="A40" i="118"/>
  <c r="L27" i="116"/>
  <c r="L28" i="116"/>
  <c r="L29" i="116"/>
  <c r="L30" i="116"/>
  <c r="L31" i="116"/>
  <c r="L32" i="116"/>
  <c r="L33" i="116"/>
  <c r="L34" i="116"/>
  <c r="L35" i="116"/>
  <c r="L36" i="116"/>
  <c r="L37" i="116"/>
  <c r="L38" i="116"/>
  <c r="L39" i="116"/>
  <c r="L40" i="116"/>
  <c r="L41" i="116"/>
  <c r="L42" i="116"/>
  <c r="L43" i="116"/>
  <c r="L44" i="116"/>
  <c r="L45" i="116"/>
  <c r="L46" i="116"/>
  <c r="L47" i="116"/>
  <c r="L48" i="116"/>
  <c r="L49" i="116"/>
  <c r="L50" i="116"/>
  <c r="L51" i="116"/>
  <c r="L52" i="116"/>
  <c r="L26" i="116"/>
  <c r="L26" i="119"/>
  <c r="H27" i="116"/>
  <c r="G16" i="118" s="1"/>
  <c r="H28" i="116"/>
  <c r="G17" i="118" s="1"/>
  <c r="H29" i="116"/>
  <c r="H30" i="116"/>
  <c r="H31" i="116"/>
  <c r="G20" i="118" s="1"/>
  <c r="H32" i="116"/>
  <c r="G21" i="118" s="1"/>
  <c r="H33" i="116"/>
  <c r="G22" i="118" s="1"/>
  <c r="H34" i="116"/>
  <c r="G23" i="118" s="1"/>
  <c r="H35" i="116"/>
  <c r="H36" i="116"/>
  <c r="H37" i="116"/>
  <c r="G26" i="118" s="1"/>
  <c r="H38" i="116"/>
  <c r="G27" i="118" s="1"/>
  <c r="H39" i="116"/>
  <c r="G28" i="118" s="1"/>
  <c r="H40" i="116"/>
  <c r="G29" i="118" s="1"/>
  <c r="H41" i="116"/>
  <c r="H42" i="116"/>
  <c r="H43" i="116"/>
  <c r="G32" i="118" s="1"/>
  <c r="H44" i="116"/>
  <c r="G33" i="118" s="1"/>
  <c r="H45" i="116"/>
  <c r="G34" i="118" s="1"/>
  <c r="H46" i="116"/>
  <c r="G35" i="118" s="1"/>
  <c r="H47" i="116"/>
  <c r="H48" i="116"/>
  <c r="H49" i="116"/>
  <c r="G38" i="118" s="1"/>
  <c r="H50" i="116"/>
  <c r="G39" i="118" s="1"/>
  <c r="H51" i="116"/>
  <c r="G40" i="118" s="1"/>
  <c r="H52" i="116"/>
  <c r="G41" i="118" s="1"/>
  <c r="H26" i="116"/>
  <c r="H26" i="119"/>
  <c r="B27" i="116"/>
  <c r="B28" i="116"/>
  <c r="A17" i="118" s="1"/>
  <c r="B29" i="116"/>
  <c r="A18" i="118" s="1"/>
  <c r="B30" i="116"/>
  <c r="A19" i="118" s="1"/>
  <c r="B31" i="116"/>
  <c r="A20" i="118" s="1"/>
  <c r="B32" i="116"/>
  <c r="B33" i="116"/>
  <c r="B34" i="116"/>
  <c r="A23" i="118" s="1"/>
  <c r="B35" i="116"/>
  <c r="A24" i="118" s="1"/>
  <c r="B36" i="116"/>
  <c r="A25" i="118" s="1"/>
  <c r="B37" i="116"/>
  <c r="A26" i="118" s="1"/>
  <c r="B38" i="116"/>
  <c r="B39" i="116"/>
  <c r="B40" i="116"/>
  <c r="A29" i="118" s="1"/>
  <c r="B41" i="116"/>
  <c r="A30" i="118" s="1"/>
  <c r="B42" i="116"/>
  <c r="A31" i="118" s="1"/>
  <c r="B43" i="116"/>
  <c r="A32" i="118" s="1"/>
  <c r="B44" i="116"/>
  <c r="B45" i="116"/>
  <c r="B46" i="116"/>
  <c r="A35" i="118" s="1"/>
  <c r="B47" i="116"/>
  <c r="A36" i="118" s="1"/>
  <c r="B48" i="116"/>
  <c r="A37" i="118" s="1"/>
  <c r="B49" i="116"/>
  <c r="A38" i="118" s="1"/>
  <c r="B50" i="116"/>
  <c r="B51" i="116"/>
  <c r="B52" i="116"/>
  <c r="A41" i="118" s="1"/>
  <c r="B26" i="116"/>
  <c r="A15" i="118" s="1"/>
  <c r="B26" i="119"/>
  <c r="G18" i="120"/>
  <c r="G19" i="120"/>
  <c r="G24" i="120"/>
  <c r="G25" i="120"/>
  <c r="G30" i="120"/>
  <c r="G31" i="120"/>
  <c r="G36" i="120"/>
  <c r="G37" i="120"/>
  <c r="G15" i="120"/>
  <c r="A16" i="120"/>
  <c r="A21" i="120"/>
  <c r="A22" i="120"/>
  <c r="A27" i="120"/>
  <c r="A28" i="120"/>
  <c r="A33" i="120"/>
  <c r="A34" i="120"/>
  <c r="A39" i="120"/>
  <c r="A40" i="120"/>
  <c r="A15" i="120"/>
  <c r="L27" i="119"/>
  <c r="L28" i="119"/>
  <c r="L29" i="119"/>
  <c r="L30" i="119"/>
  <c r="L31" i="119"/>
  <c r="L32" i="119"/>
  <c r="L33" i="119"/>
  <c r="L34" i="119"/>
  <c r="L35" i="119"/>
  <c r="L36" i="119"/>
  <c r="L37" i="119"/>
  <c r="L38" i="119"/>
  <c r="L39" i="119"/>
  <c r="L40" i="119"/>
  <c r="L41" i="119"/>
  <c r="L42" i="119"/>
  <c r="L43" i="119"/>
  <c r="L44" i="119"/>
  <c r="L45" i="119"/>
  <c r="L46" i="119"/>
  <c r="L47" i="119"/>
  <c r="L48" i="119"/>
  <c r="L49" i="119"/>
  <c r="L50" i="119"/>
  <c r="L51" i="119"/>
  <c r="L52" i="119"/>
  <c r="H27" i="119"/>
  <c r="G16" i="120" s="1"/>
  <c r="H28" i="119"/>
  <c r="G17" i="120" s="1"/>
  <c r="H29" i="119"/>
  <c r="H30" i="119"/>
  <c r="H31" i="119"/>
  <c r="G20" i="120" s="1"/>
  <c r="H32" i="119"/>
  <c r="G21" i="120" s="1"/>
  <c r="H33" i="119"/>
  <c r="G22" i="120" s="1"/>
  <c r="H34" i="119"/>
  <c r="G23" i="120" s="1"/>
  <c r="H35" i="119"/>
  <c r="H36" i="119"/>
  <c r="H37" i="119"/>
  <c r="G26" i="120" s="1"/>
  <c r="H38" i="119"/>
  <c r="G27" i="120" s="1"/>
  <c r="H39" i="119"/>
  <c r="G28" i="120" s="1"/>
  <c r="H40" i="119"/>
  <c r="G29" i="120" s="1"/>
  <c r="H41" i="119"/>
  <c r="H42" i="119"/>
  <c r="H43" i="119"/>
  <c r="G32" i="120" s="1"/>
  <c r="H44" i="119"/>
  <c r="G33" i="120" s="1"/>
  <c r="H45" i="119"/>
  <c r="G34" i="120" s="1"/>
  <c r="H46" i="119"/>
  <c r="G35" i="120" s="1"/>
  <c r="H47" i="119"/>
  <c r="H48" i="119"/>
  <c r="H49" i="119"/>
  <c r="G38" i="120" s="1"/>
  <c r="H50" i="119"/>
  <c r="G39" i="120" s="1"/>
  <c r="H51" i="119"/>
  <c r="G40" i="120" s="1"/>
  <c r="H52" i="119"/>
  <c r="G41" i="120" s="1"/>
  <c r="B27" i="119"/>
  <c r="B28" i="119"/>
  <c r="A17" i="120" s="1"/>
  <c r="B29" i="119"/>
  <c r="A18" i="120" s="1"/>
  <c r="B30" i="119"/>
  <c r="A19" i="120" s="1"/>
  <c r="B31" i="119"/>
  <c r="A20" i="120" s="1"/>
  <c r="B32" i="119"/>
  <c r="B33" i="119"/>
  <c r="B34" i="119"/>
  <c r="A23" i="120" s="1"/>
  <c r="B35" i="119"/>
  <c r="A24" i="120" s="1"/>
  <c r="B36" i="119"/>
  <c r="A25" i="120" s="1"/>
  <c r="B37" i="119"/>
  <c r="A26" i="120" s="1"/>
  <c r="B38" i="119"/>
  <c r="B39" i="119"/>
  <c r="B40" i="119"/>
  <c r="A29" i="120" s="1"/>
  <c r="B41" i="119"/>
  <c r="A30" i="120" s="1"/>
  <c r="B42" i="119"/>
  <c r="A31" i="120" s="1"/>
  <c r="B43" i="119"/>
  <c r="A32" i="120" s="1"/>
  <c r="B44" i="119"/>
  <c r="B45" i="119"/>
  <c r="B46" i="119"/>
  <c r="A35" i="120" s="1"/>
  <c r="B47" i="119"/>
  <c r="A36" i="120" s="1"/>
  <c r="B48" i="119"/>
  <c r="A37" i="120" s="1"/>
  <c r="B49" i="119"/>
  <c r="A38" i="120" s="1"/>
  <c r="B50" i="119"/>
  <c r="B51" i="119"/>
  <c r="B52" i="119"/>
  <c r="A41" i="120" s="1"/>
  <c r="B9" i="132" l="1"/>
  <c r="B11" i="132"/>
  <c r="B8" i="133"/>
  <c r="F18" i="134"/>
  <c r="F18" i="131"/>
  <c r="K16" i="131"/>
  <c r="K19" i="131"/>
  <c r="F9" i="132"/>
  <c r="B10" i="133"/>
  <c r="K15" i="134"/>
  <c r="K18" i="134"/>
  <c r="F15" i="131"/>
  <c r="F17" i="134"/>
  <c r="F12" i="131"/>
  <c r="F17" i="131"/>
  <c r="B10" i="132"/>
  <c r="B11" i="133"/>
  <c r="F16" i="134"/>
  <c r="F19" i="134"/>
  <c r="F12" i="134"/>
  <c r="B8" i="132"/>
  <c r="K15" i="131"/>
  <c r="K18" i="131"/>
  <c r="B9" i="133"/>
  <c r="K17" i="134"/>
  <c r="F16" i="131"/>
  <c r="F19" i="131"/>
  <c r="F9" i="133"/>
  <c r="F15" i="134"/>
  <c r="O81" i="134"/>
  <c r="O82" i="134" s="1"/>
  <c r="O38" i="131"/>
  <c r="O71" i="131"/>
  <c r="O65" i="131"/>
  <c r="O50" i="131"/>
  <c r="O68" i="131"/>
  <c r="O56" i="131"/>
  <c r="O41" i="131"/>
  <c r="O29" i="131"/>
  <c r="O47" i="131"/>
  <c r="O59" i="131"/>
  <c r="O35" i="131"/>
  <c r="O44" i="131"/>
  <c r="O53" i="131"/>
  <c r="O32" i="131"/>
  <c r="O62" i="131"/>
  <c r="O78" i="131" l="1"/>
  <c r="O81" i="131" s="1"/>
  <c r="O82" i="131" s="1"/>
  <c r="B37" i="113"/>
  <c r="B38" i="113"/>
  <c r="B39" i="113"/>
  <c r="B40" i="113"/>
  <c r="B41" i="113"/>
  <c r="B42" i="113"/>
  <c r="B43" i="113"/>
  <c r="B44" i="113"/>
  <c r="B45" i="113"/>
  <c r="B46" i="113"/>
  <c r="B47" i="113"/>
  <c r="B48" i="113"/>
  <c r="B49" i="113"/>
  <c r="B50" i="113"/>
  <c r="B51" i="113"/>
  <c r="B52" i="113"/>
  <c r="B53" i="113"/>
  <c r="B54" i="113"/>
  <c r="B55" i="113"/>
  <c r="B56" i="113"/>
  <c r="B57" i="113"/>
  <c r="B36" i="113"/>
  <c r="I36" i="113" l="1"/>
  <c r="P37" i="113"/>
  <c r="P38" i="113"/>
  <c r="P39" i="113"/>
  <c r="P40" i="113"/>
  <c r="P41" i="113"/>
  <c r="P42" i="113"/>
  <c r="P43" i="113"/>
  <c r="P44" i="113"/>
  <c r="P45" i="113"/>
  <c r="P46" i="113"/>
  <c r="P47" i="113"/>
  <c r="P48" i="113"/>
  <c r="P49" i="113"/>
  <c r="P50" i="113"/>
  <c r="P51" i="113"/>
  <c r="P52" i="113"/>
  <c r="P53" i="113"/>
  <c r="P54" i="113"/>
  <c r="P55" i="113"/>
  <c r="P56" i="113"/>
  <c r="P57" i="113"/>
  <c r="P36" i="113"/>
  <c r="M37" i="113"/>
  <c r="M38" i="113"/>
  <c r="M39" i="113"/>
  <c r="M40" i="113"/>
  <c r="M41" i="113"/>
  <c r="M42" i="113"/>
  <c r="M43" i="113"/>
  <c r="M44" i="113"/>
  <c r="M45" i="113"/>
  <c r="M46" i="113"/>
  <c r="M47" i="113"/>
  <c r="M48" i="113"/>
  <c r="M49" i="113"/>
  <c r="M50" i="113"/>
  <c r="M51" i="113"/>
  <c r="M52" i="113"/>
  <c r="M53" i="113"/>
  <c r="M54" i="113"/>
  <c r="M55" i="113"/>
  <c r="M56" i="113"/>
  <c r="M57" i="113"/>
  <c r="M36" i="113"/>
  <c r="I37" i="113"/>
  <c r="I38" i="113"/>
  <c r="I39" i="113"/>
  <c r="I40" i="113"/>
  <c r="I41" i="113"/>
  <c r="I42" i="113"/>
  <c r="I43" i="113"/>
  <c r="I44" i="113"/>
  <c r="I45" i="113"/>
  <c r="I46" i="113"/>
  <c r="I47" i="113"/>
  <c r="I48" i="113"/>
  <c r="I49" i="113"/>
  <c r="I50" i="113"/>
  <c r="I51" i="113"/>
  <c r="I52" i="113"/>
  <c r="I53" i="113"/>
  <c r="I54" i="113"/>
  <c r="I55" i="113"/>
  <c r="I56" i="113"/>
  <c r="I57" i="113"/>
  <c r="L37" i="113"/>
  <c r="L38" i="113"/>
  <c r="L39" i="113"/>
  <c r="L40" i="113"/>
  <c r="L41" i="113"/>
  <c r="L42" i="113"/>
  <c r="L43" i="113"/>
  <c r="L44" i="113"/>
  <c r="L45" i="113"/>
  <c r="L46" i="113"/>
  <c r="L47" i="113"/>
  <c r="L48" i="113"/>
  <c r="L49" i="113"/>
  <c r="L50" i="113"/>
  <c r="L51" i="113"/>
  <c r="L52" i="113"/>
  <c r="L53" i="113"/>
  <c r="L54" i="113"/>
  <c r="L55" i="113"/>
  <c r="L56" i="113"/>
  <c r="L57" i="113"/>
  <c r="L36" i="113"/>
  <c r="D7" i="120" l="1"/>
  <c r="D7" i="118"/>
  <c r="G42" i="120" l="1"/>
  <c r="S18" i="112"/>
  <c r="R18" i="112"/>
  <c r="Q18" i="112"/>
  <c r="P18" i="112"/>
  <c r="O18" i="112"/>
  <c r="N18" i="112"/>
  <c r="M18" i="112"/>
  <c r="L18" i="112"/>
  <c r="K18" i="112"/>
  <c r="J18" i="112"/>
  <c r="I18" i="112"/>
  <c r="H18" i="112"/>
  <c r="G18" i="112"/>
  <c r="F18" i="112"/>
  <c r="E18" i="112"/>
  <c r="D18" i="112"/>
  <c r="C18" i="112"/>
  <c r="B18" i="112"/>
  <c r="A18" i="112"/>
  <c r="S17" i="112"/>
  <c r="R17" i="112"/>
  <c r="Q17" i="112"/>
  <c r="P17" i="112"/>
  <c r="O17" i="112"/>
  <c r="N17" i="112"/>
  <c r="M17" i="112"/>
  <c r="L17" i="112"/>
  <c r="K17" i="112"/>
  <c r="J17" i="112"/>
  <c r="I17" i="112"/>
  <c r="H17" i="112"/>
  <c r="G17" i="112"/>
  <c r="F17" i="112"/>
  <c r="E17" i="112"/>
  <c r="D17" i="112"/>
  <c r="C17" i="112"/>
  <c r="B17" i="112"/>
  <c r="A17" i="112"/>
  <c r="S16" i="112"/>
  <c r="R16" i="112"/>
  <c r="Q16" i="112"/>
  <c r="P16" i="112"/>
  <c r="O16" i="112"/>
  <c r="N16" i="112"/>
  <c r="M16" i="112"/>
  <c r="L16" i="112"/>
  <c r="K16" i="112"/>
  <c r="J16" i="112"/>
  <c r="I16" i="112"/>
  <c r="H16" i="112"/>
  <c r="G16" i="112"/>
  <c r="F16" i="112"/>
  <c r="E16" i="112"/>
  <c r="D16" i="112"/>
  <c r="C16" i="112"/>
  <c r="B16" i="112"/>
  <c r="A16" i="112"/>
  <c r="S15" i="112"/>
  <c r="R15" i="112"/>
  <c r="Q15" i="112"/>
  <c r="P15" i="112"/>
  <c r="O15" i="112"/>
  <c r="N15" i="112"/>
  <c r="M15" i="112"/>
  <c r="L15" i="112"/>
  <c r="K15" i="112"/>
  <c r="J15" i="112"/>
  <c r="I15" i="112"/>
  <c r="H15" i="112"/>
  <c r="G15" i="112"/>
  <c r="F15" i="112"/>
  <c r="E15" i="112"/>
  <c r="D15" i="112"/>
  <c r="C15" i="112"/>
  <c r="B15" i="112"/>
  <c r="A15" i="112"/>
  <c r="S14" i="112"/>
  <c r="R14" i="112"/>
  <c r="Q14" i="112"/>
  <c r="P14" i="112"/>
  <c r="O14" i="112"/>
  <c r="N14" i="112"/>
  <c r="M14" i="112"/>
  <c r="L14" i="112"/>
  <c r="K14" i="112"/>
  <c r="J14" i="112"/>
  <c r="I14" i="112"/>
  <c r="H14" i="112"/>
  <c r="G14" i="112"/>
  <c r="F14" i="112"/>
  <c r="E14" i="112"/>
  <c r="D14" i="112"/>
  <c r="C14" i="112"/>
  <c r="B14" i="112"/>
  <c r="A14" i="112"/>
  <c r="S13" i="112"/>
  <c r="R13" i="112"/>
  <c r="Q13" i="112"/>
  <c r="P13" i="112"/>
  <c r="O13" i="112"/>
  <c r="N13" i="112"/>
  <c r="M13" i="112"/>
  <c r="L13" i="112"/>
  <c r="K13" i="112"/>
  <c r="J13" i="112"/>
  <c r="I13" i="112"/>
  <c r="H13" i="112"/>
  <c r="G13" i="112"/>
  <c r="F13" i="112"/>
  <c r="E13" i="112"/>
  <c r="D13" i="112"/>
  <c r="C13" i="112"/>
  <c r="B13" i="112"/>
  <c r="A13" i="112"/>
  <c r="S12" i="112"/>
  <c r="R12" i="112"/>
  <c r="Q12" i="112"/>
  <c r="P12" i="112"/>
  <c r="O12" i="112"/>
  <c r="N12" i="112"/>
  <c r="M12" i="112"/>
  <c r="L12" i="112"/>
  <c r="K12" i="112"/>
  <c r="J12" i="112"/>
  <c r="I12" i="112"/>
  <c r="H12" i="112"/>
  <c r="G12" i="112"/>
  <c r="F12" i="112"/>
  <c r="E12" i="112"/>
  <c r="D12" i="112"/>
  <c r="C12" i="112"/>
  <c r="B12" i="112"/>
  <c r="A12" i="112"/>
  <c r="S11" i="112"/>
  <c r="R11" i="112"/>
  <c r="Q11" i="112"/>
  <c r="P11" i="112"/>
  <c r="O11" i="112"/>
  <c r="N11" i="112"/>
  <c r="M11" i="112"/>
  <c r="L11" i="112"/>
  <c r="K11" i="112"/>
  <c r="J11" i="112"/>
  <c r="I11" i="112"/>
  <c r="H11" i="112"/>
  <c r="G11" i="112"/>
  <c r="F11" i="112"/>
  <c r="E11" i="112"/>
  <c r="D11" i="112"/>
  <c r="C11" i="112"/>
  <c r="B11" i="112"/>
  <c r="A11" i="112"/>
  <c r="S10" i="112"/>
  <c r="R10" i="112"/>
  <c r="Q10" i="112"/>
  <c r="P10" i="112"/>
  <c r="O10" i="112"/>
  <c r="N10" i="112"/>
  <c r="M10" i="112"/>
  <c r="L10" i="112"/>
  <c r="K10" i="112"/>
  <c r="J10" i="112"/>
  <c r="I10" i="112"/>
  <c r="H10" i="112"/>
  <c r="G10" i="112"/>
  <c r="F10" i="112"/>
  <c r="E10" i="112"/>
  <c r="D10" i="112"/>
  <c r="C10" i="112"/>
  <c r="B10" i="112"/>
  <c r="A10" i="112"/>
  <c r="S9" i="112"/>
  <c r="R9" i="112"/>
  <c r="Q9" i="112"/>
  <c r="P9" i="112"/>
  <c r="O9" i="112"/>
  <c r="N9" i="112"/>
  <c r="M9" i="112"/>
  <c r="L9" i="112"/>
  <c r="K9" i="112"/>
  <c r="J9" i="112"/>
  <c r="I9" i="112"/>
  <c r="H9" i="112"/>
  <c r="G9" i="112"/>
  <c r="F9" i="112"/>
  <c r="E9" i="112"/>
  <c r="D9" i="112"/>
  <c r="C9" i="112"/>
  <c r="B9" i="112"/>
  <c r="A9" i="112"/>
  <c r="S8" i="112"/>
  <c r="R8" i="112"/>
  <c r="Q8" i="112"/>
  <c r="P8" i="112"/>
  <c r="O8" i="112"/>
  <c r="N8" i="112"/>
  <c r="M8" i="112"/>
  <c r="L8" i="112"/>
  <c r="K8" i="112"/>
  <c r="J8" i="112"/>
  <c r="I8" i="112"/>
  <c r="H8" i="112"/>
  <c r="G8" i="112"/>
  <c r="F8" i="112"/>
  <c r="E8" i="112"/>
  <c r="D8" i="112"/>
  <c r="C8" i="112"/>
  <c r="B8" i="112"/>
  <c r="A8" i="112"/>
  <c r="S7" i="112"/>
  <c r="R7" i="112"/>
  <c r="Q7" i="112"/>
  <c r="P7" i="112"/>
  <c r="O7" i="112"/>
  <c r="N7" i="112"/>
  <c r="M7" i="112"/>
  <c r="L7" i="112"/>
  <c r="K7" i="112"/>
  <c r="J7" i="112"/>
  <c r="I7" i="112"/>
  <c r="H7" i="112"/>
  <c r="G7" i="112"/>
  <c r="F7" i="112"/>
  <c r="E7" i="112"/>
  <c r="D7" i="112"/>
  <c r="C7" i="112"/>
  <c r="B7" i="112"/>
  <c r="A7" i="112"/>
  <c r="S6" i="112"/>
  <c r="R6" i="112"/>
  <c r="Q6" i="112"/>
  <c r="P6" i="112"/>
  <c r="O6" i="112"/>
  <c r="N6" i="112"/>
  <c r="M6" i="112"/>
  <c r="L6" i="112"/>
  <c r="K6" i="112"/>
  <c r="J6" i="112"/>
  <c r="I6" i="112"/>
  <c r="H6" i="112"/>
  <c r="G6" i="112"/>
  <c r="F6" i="112"/>
  <c r="E6" i="112"/>
  <c r="D6" i="112"/>
  <c r="C6" i="112"/>
  <c r="B6" i="112"/>
  <c r="A6" i="112"/>
  <c r="S5" i="112"/>
  <c r="R5" i="112"/>
  <c r="Q5" i="112"/>
  <c r="P5" i="112"/>
  <c r="O5" i="112"/>
  <c r="N5" i="112"/>
  <c r="M5" i="112"/>
  <c r="L5" i="112"/>
  <c r="K5" i="112"/>
  <c r="J5" i="112"/>
  <c r="I5" i="112"/>
  <c r="H5" i="112"/>
  <c r="G5" i="112"/>
  <c r="F5" i="112"/>
  <c r="E5" i="112"/>
  <c r="D5" i="112"/>
  <c r="C5" i="112"/>
  <c r="B5" i="112"/>
  <c r="A5" i="112"/>
  <c r="S4" i="112"/>
  <c r="R4" i="112"/>
  <c r="Q4" i="112"/>
  <c r="P4" i="112"/>
  <c r="O4" i="112"/>
  <c r="N4" i="112"/>
  <c r="M4" i="112"/>
  <c r="L4" i="112"/>
  <c r="K4" i="112"/>
  <c r="J4" i="112"/>
  <c r="I4" i="112"/>
  <c r="H4" i="112"/>
  <c r="G4" i="112"/>
  <c r="F4" i="112"/>
  <c r="E4" i="112"/>
  <c r="D4" i="112"/>
  <c r="C4" i="112"/>
  <c r="B4" i="112"/>
  <c r="A4" i="112"/>
  <c r="P3" i="112"/>
  <c r="O3" i="112"/>
  <c r="N3" i="112"/>
  <c r="M3" i="112"/>
  <c r="L3" i="112"/>
  <c r="K3" i="112"/>
  <c r="J3" i="112"/>
  <c r="I3" i="112"/>
  <c r="H3" i="112"/>
  <c r="G3" i="112"/>
  <c r="F3" i="112"/>
  <c r="E3" i="112"/>
  <c r="D3" i="112"/>
  <c r="C3" i="112"/>
  <c r="B3" i="112"/>
  <c r="A3" i="112"/>
  <c r="F2" i="112"/>
  <c r="O1" i="112"/>
  <c r="L1" i="112"/>
  <c r="I1" i="112"/>
  <c r="F1" i="112"/>
  <c r="D33" i="113" l="1"/>
  <c r="F27" i="113"/>
  <c r="R2" i="113"/>
  <c r="C55" i="116"/>
  <c r="C55" i="119"/>
  <c r="C57" i="116"/>
  <c r="C56" i="116"/>
  <c r="C56" i="119"/>
  <c r="P35" i="128" l="1"/>
  <c r="P34" i="128"/>
  <c r="P33" i="128"/>
  <c r="P32" i="128"/>
  <c r="P31" i="128"/>
  <c r="P30" i="128"/>
  <c r="P29" i="128"/>
  <c r="P28" i="128"/>
  <c r="P27" i="128"/>
  <c r="P26" i="128"/>
  <c r="P25" i="128"/>
  <c r="P24" i="128"/>
  <c r="A21" i="126"/>
  <c r="G3" i="126"/>
  <c r="P36" i="128" l="1"/>
  <c r="F21" i="128" s="1"/>
  <c r="J21" i="128" s="1"/>
  <c r="G40" i="126"/>
  <c r="G39" i="126"/>
  <c r="G38" i="126"/>
  <c r="G37" i="126"/>
  <c r="G36" i="126"/>
  <c r="G35" i="126"/>
  <c r="G34" i="126"/>
  <c r="G33" i="126"/>
  <c r="G32" i="126"/>
  <c r="G31" i="126"/>
  <c r="G30" i="126"/>
  <c r="G29" i="126"/>
  <c r="G28" i="126"/>
  <c r="G27" i="126"/>
  <c r="G26" i="126"/>
  <c r="G25" i="126"/>
  <c r="G24" i="126"/>
  <c r="H30" i="125"/>
  <c r="H42" i="125"/>
  <c r="H24" i="125"/>
  <c r="C18" i="125"/>
  <c r="H4" i="125"/>
  <c r="C16" i="125" s="1"/>
  <c r="P5" i="123"/>
  <c r="P5" i="124"/>
  <c r="Q3" i="124"/>
  <c r="L5" i="124"/>
  <c r="O37" i="124"/>
  <c r="O37" i="123"/>
  <c r="Q19" i="123"/>
  <c r="Q3" i="123"/>
  <c r="F8" i="120"/>
  <c r="F8" i="118"/>
  <c r="M21" i="128" l="1"/>
  <c r="O21" i="128" s="1"/>
  <c r="D18" i="128" s="1"/>
  <c r="Q19" i="124"/>
  <c r="H36" i="125"/>
  <c r="Q21" i="124"/>
  <c r="H44" i="125"/>
  <c r="H32" i="125"/>
  <c r="Q24" i="123"/>
  <c r="Q25" i="123"/>
  <c r="Q20" i="123"/>
  <c r="Q25" i="124"/>
  <c r="H39" i="125"/>
  <c r="H41" i="125"/>
  <c r="H29" i="125"/>
  <c r="H43" i="125"/>
  <c r="H37" i="125"/>
  <c r="H31" i="125"/>
  <c r="H25" i="125"/>
  <c r="Q21" i="123"/>
  <c r="Q20" i="124"/>
  <c r="Q23" i="124"/>
  <c r="H35" i="125"/>
  <c r="H26" i="125"/>
  <c r="Q24" i="124"/>
  <c r="H40" i="125"/>
  <c r="H34" i="125"/>
  <c r="H28" i="125"/>
  <c r="Q22" i="124"/>
  <c r="H33" i="125"/>
  <c r="H27" i="125"/>
  <c r="H38" i="125"/>
  <c r="G42" i="126"/>
  <c r="Q23" i="123"/>
  <c r="Q22" i="123"/>
  <c r="Q26" i="124" l="1"/>
  <c r="F15" i="124" s="1"/>
  <c r="Q27" i="124" s="1"/>
  <c r="Q28" i="124" s="1"/>
  <c r="H48" i="125"/>
  <c r="H49" i="125" s="1"/>
  <c r="H50" i="125" s="1"/>
  <c r="H52" i="125" s="1"/>
  <c r="Q26" i="123"/>
  <c r="F15" i="123" s="1"/>
  <c r="Q27" i="123" s="1"/>
  <c r="Q28" i="123" s="1"/>
  <c r="G43" i="126"/>
  <c r="B18" i="126" s="1"/>
  <c r="A18" i="126"/>
  <c r="Q29" i="124" l="1"/>
  <c r="Q30" i="124"/>
  <c r="Q31" i="124"/>
  <c r="Q31" i="123"/>
  <c r="Q29" i="123"/>
  <c r="Q30" i="123"/>
  <c r="C18" i="126"/>
  <c r="G12" i="119" l="1"/>
  <c r="K7" i="119" s="1"/>
  <c r="O26" i="119"/>
  <c r="J20" i="119"/>
  <c r="O46" i="119" l="1"/>
  <c r="O50" i="119"/>
  <c r="O32" i="119"/>
  <c r="O52" i="119"/>
  <c r="O34" i="119"/>
  <c r="O40" i="119"/>
  <c r="O28" i="119"/>
  <c r="O44" i="119"/>
  <c r="O31" i="119"/>
  <c r="O35" i="119"/>
  <c r="O37" i="119"/>
  <c r="O41" i="119"/>
  <c r="O43" i="119"/>
  <c r="O49" i="119"/>
  <c r="O27" i="119"/>
  <c r="O36" i="119"/>
  <c r="O45" i="119"/>
  <c r="O33" i="119"/>
  <c r="O42" i="119"/>
  <c r="O51" i="119"/>
  <c r="O38" i="119"/>
  <c r="O30" i="119"/>
  <c r="O39" i="119"/>
  <c r="O48" i="119"/>
  <c r="O29" i="119"/>
  <c r="O47" i="119"/>
  <c r="O58" i="119" l="1"/>
  <c r="O61" i="119" s="1"/>
  <c r="O62" i="119" s="1"/>
  <c r="G42" i="118"/>
  <c r="E9" i="117" l="1"/>
  <c r="I4" i="117"/>
  <c r="E18" i="115"/>
  <c r="E20" i="115"/>
  <c r="E21" i="115" s="1"/>
  <c r="I5" i="117" l="1"/>
  <c r="G12" i="116"/>
  <c r="K7" i="116" s="1"/>
  <c r="O52" i="116"/>
  <c r="O51" i="116"/>
  <c r="O50" i="116"/>
  <c r="O49" i="116"/>
  <c r="O48" i="116"/>
  <c r="O47" i="116"/>
  <c r="O46" i="116"/>
  <c r="O45" i="116"/>
  <c r="O44" i="116"/>
  <c r="O43" i="116"/>
  <c r="O42" i="116"/>
  <c r="O41" i="116"/>
  <c r="O40" i="116"/>
  <c r="O39" i="116"/>
  <c r="O38" i="116"/>
  <c r="O37" i="116"/>
  <c r="O36" i="116"/>
  <c r="O35" i="116"/>
  <c r="O34" i="116"/>
  <c r="O33" i="116"/>
  <c r="O32" i="116"/>
  <c r="O31" i="116"/>
  <c r="O30" i="116"/>
  <c r="O29" i="116"/>
  <c r="O28" i="116"/>
  <c r="O27" i="116"/>
  <c r="O26" i="116"/>
  <c r="J20" i="116"/>
  <c r="R3" i="115"/>
  <c r="D27" i="115" s="1"/>
  <c r="R3" i="113"/>
  <c r="D33" i="106"/>
  <c r="O58" i="116" l="1"/>
  <c r="R32" i="115"/>
  <c r="R44" i="115"/>
  <c r="R34" i="115"/>
  <c r="R46" i="115"/>
  <c r="R40" i="115"/>
  <c r="R30" i="115"/>
  <c r="R36" i="115"/>
  <c r="R42" i="115"/>
  <c r="R48" i="115"/>
  <c r="R38" i="115"/>
  <c r="R50" i="115"/>
  <c r="R31" i="115"/>
  <c r="R37" i="115"/>
  <c r="R43" i="115"/>
  <c r="R49" i="115"/>
  <c r="R35" i="115"/>
  <c r="R41" i="115"/>
  <c r="R47" i="115"/>
  <c r="R33" i="115"/>
  <c r="R39" i="115"/>
  <c r="R45" i="115"/>
  <c r="R51" i="115"/>
  <c r="O61" i="116" l="1"/>
  <c r="O62" i="116" s="1"/>
  <c r="F28" i="113" l="1"/>
  <c r="M26" i="113"/>
  <c r="R3" i="106" l="1"/>
  <c r="R40" i="113" l="1"/>
  <c r="R46" i="113"/>
  <c r="R49" i="113"/>
  <c r="R55" i="113"/>
  <c r="R43" i="113"/>
  <c r="R38" i="113"/>
  <c r="R44" i="113"/>
  <c r="R50" i="113"/>
  <c r="R41" i="113"/>
  <c r="R53" i="113"/>
  <c r="R52" i="113"/>
  <c r="R56" i="113"/>
  <c r="R37" i="113"/>
  <c r="R36" i="113"/>
  <c r="R42" i="113"/>
  <c r="R48" i="113"/>
  <c r="R54" i="113"/>
  <c r="R47" i="113"/>
  <c r="R39" i="113"/>
  <c r="R45" i="113"/>
  <c r="R51" i="113"/>
  <c r="R57" i="113"/>
  <c r="R62" i="113" l="1"/>
  <c r="R65" i="113" s="1"/>
  <c r="E12" i="119"/>
  <c r="E12" i="116"/>
  <c r="B21" i="126"/>
  <c r="C19" i="125"/>
  <c r="E10" i="126"/>
  <c r="E9" i="126"/>
  <c r="E8" i="126"/>
  <c r="E11" i="126"/>
  <c r="F12" i="126"/>
  <c r="G5" i="126"/>
  <c r="G4" i="126"/>
  <c r="F13" i="126"/>
  <c r="A6" i="126"/>
  <c r="A7" i="126"/>
  <c r="F14" i="126"/>
  <c r="E19" i="116"/>
  <c r="J19" i="116" s="1"/>
  <c r="B10" i="120"/>
  <c r="B10" i="118"/>
  <c r="H14" i="125"/>
  <c r="A2" i="125"/>
  <c r="A12" i="125" s="1"/>
  <c r="A47" i="125" s="1"/>
  <c r="D39" i="124"/>
  <c r="J13" i="124"/>
  <c r="O39" i="123"/>
  <c r="C36" i="123"/>
  <c r="J11" i="123"/>
  <c r="A2" i="126"/>
  <c r="H13" i="125"/>
  <c r="G8" i="125"/>
  <c r="O38" i="124"/>
  <c r="J12" i="124"/>
  <c r="O38" i="123"/>
  <c r="C35" i="123"/>
  <c r="J13" i="123"/>
  <c r="B9" i="118"/>
  <c r="A6" i="125"/>
  <c r="A15" i="125" s="1"/>
  <c r="C20" i="125"/>
  <c r="G7" i="125"/>
  <c r="A4" i="125"/>
  <c r="A14" i="125" s="1"/>
  <c r="A49" i="125" s="1"/>
  <c r="C38" i="124"/>
  <c r="J11" i="124"/>
  <c r="D41" i="123"/>
  <c r="J12" i="123"/>
  <c r="B9" i="120"/>
  <c r="E18" i="116"/>
  <c r="J18" i="116" s="1"/>
  <c r="C57" i="119"/>
  <c r="A4" i="126"/>
  <c r="G9" i="125"/>
  <c r="G6" i="125"/>
  <c r="A3" i="125"/>
  <c r="A13" i="125" s="1"/>
  <c r="A48" i="125" s="1"/>
  <c r="D41" i="124"/>
  <c r="J10" i="124"/>
  <c r="D40" i="123"/>
  <c r="C10" i="123"/>
  <c r="A5" i="126"/>
  <c r="B52" i="125"/>
  <c r="G5" i="125"/>
  <c r="D40" i="124"/>
  <c r="C36" i="124"/>
  <c r="C10" i="124"/>
  <c r="D39" i="123"/>
  <c r="J10" i="123"/>
  <c r="A51" i="125"/>
  <c r="O39" i="124"/>
  <c r="C35" i="124"/>
  <c r="C38" i="123"/>
  <c r="B11" i="120"/>
  <c r="B11" i="118"/>
  <c r="E17" i="116"/>
  <c r="J17" i="116" s="1"/>
  <c r="E19" i="119"/>
  <c r="J19" i="119" s="1"/>
  <c r="E17" i="119"/>
  <c r="J17" i="119" s="1"/>
  <c r="E15" i="119"/>
  <c r="E3" i="119"/>
  <c r="I3" i="120"/>
  <c r="J15" i="119"/>
  <c r="B8" i="120"/>
  <c r="E8" i="119"/>
  <c r="E2" i="119"/>
  <c r="I6" i="120"/>
  <c r="F10" i="120"/>
  <c r="E16" i="119"/>
  <c r="J16" i="119" s="1"/>
  <c r="E4" i="119"/>
  <c r="F9" i="120"/>
  <c r="I5" i="120"/>
  <c r="E18" i="119"/>
  <c r="J18" i="119" s="1"/>
  <c r="I4" i="120"/>
  <c r="E3" i="116"/>
  <c r="N12" i="113"/>
  <c r="I3" i="118"/>
  <c r="I5" i="118"/>
  <c r="E16" i="116"/>
  <c r="J16" i="116" s="1"/>
  <c r="E4" i="116"/>
  <c r="I4" i="118"/>
  <c r="F9" i="118"/>
  <c r="F10" i="118"/>
  <c r="I6" i="118"/>
  <c r="E2" i="116"/>
  <c r="B8" i="118"/>
  <c r="J15" i="116"/>
  <c r="E15" i="116"/>
  <c r="D12" i="115"/>
  <c r="D11" i="115"/>
  <c r="D11" i="113"/>
  <c r="M7" i="113"/>
  <c r="C2" i="117"/>
  <c r="E19" i="115"/>
  <c r="B5" i="117"/>
  <c r="D10" i="115"/>
  <c r="G16" i="117"/>
  <c r="D12" i="113"/>
  <c r="B5" i="113"/>
  <c r="F59" i="113" s="1"/>
  <c r="G17" i="117"/>
  <c r="E8" i="116"/>
  <c r="N12" i="115"/>
  <c r="M9" i="115"/>
  <c r="B5" i="115"/>
  <c r="B57" i="115" s="1"/>
  <c r="M9" i="113"/>
  <c r="B9" i="113"/>
  <c r="N14" i="115"/>
  <c r="N13" i="115"/>
  <c r="B9" i="115"/>
  <c r="M8" i="113"/>
  <c r="B8" i="113"/>
  <c r="N11" i="115"/>
  <c r="M8" i="115"/>
  <c r="P2" i="115"/>
  <c r="N11" i="113"/>
  <c r="F26" i="113"/>
  <c r="B17" i="113" s="1"/>
  <c r="M10" i="113"/>
  <c r="M7" i="115"/>
  <c r="N13" i="113"/>
  <c r="B8" i="115"/>
  <c r="N14" i="113"/>
  <c r="D10" i="113"/>
  <c r="B7" i="113"/>
  <c r="M10" i="115"/>
  <c r="B7" i="115"/>
  <c r="M28" i="113"/>
  <c r="M27" i="113"/>
  <c r="R67" i="113" l="1"/>
  <c r="R70" i="113" s="1"/>
  <c r="R66" i="113"/>
  <c r="H9" i="117"/>
  <c r="M19" i="115"/>
  <c r="I2" i="117"/>
  <c r="B20" i="113"/>
  <c r="J13" i="67"/>
  <c r="F29" i="113" l="1"/>
  <c r="D8" i="117"/>
  <c r="G16" i="111"/>
  <c r="G17" i="111"/>
  <c r="G18" i="111"/>
  <c r="G19" i="111"/>
  <c r="G20" i="111"/>
  <c r="G21" i="111"/>
  <c r="G22" i="111"/>
  <c r="G23" i="111"/>
  <c r="G24" i="111"/>
  <c r="G25" i="111"/>
  <c r="G26" i="111"/>
  <c r="G27" i="111"/>
  <c r="G28" i="111"/>
  <c r="G29" i="111"/>
  <c r="G30" i="111"/>
  <c r="G31" i="111"/>
  <c r="G32" i="111"/>
  <c r="G33" i="111"/>
  <c r="G34" i="111"/>
  <c r="G35" i="111"/>
  <c r="G36" i="111"/>
  <c r="G37" i="111"/>
  <c r="G38" i="111"/>
  <c r="G39" i="111"/>
  <c r="G40" i="111"/>
  <c r="G41" i="111"/>
  <c r="G15" i="111"/>
  <c r="D7" i="111"/>
  <c r="N6" i="111"/>
  <c r="F8" i="111"/>
  <c r="J16" i="109"/>
  <c r="O52" i="109"/>
  <c r="O51" i="109"/>
  <c r="O50" i="109"/>
  <c r="O49" i="109"/>
  <c r="O48" i="109"/>
  <c r="O47" i="109"/>
  <c r="O46" i="109"/>
  <c r="O45" i="109"/>
  <c r="O44" i="109"/>
  <c r="O43" i="109"/>
  <c r="O42" i="109"/>
  <c r="O41" i="109"/>
  <c r="O40" i="109"/>
  <c r="O39" i="109"/>
  <c r="O38" i="109"/>
  <c r="O37" i="109"/>
  <c r="O36" i="109"/>
  <c r="O35" i="109"/>
  <c r="O34" i="109"/>
  <c r="O33" i="109"/>
  <c r="O32" i="109"/>
  <c r="O31" i="109"/>
  <c r="O30" i="109"/>
  <c r="O29" i="109"/>
  <c r="O28" i="109"/>
  <c r="O27" i="109"/>
  <c r="O26" i="109"/>
  <c r="J20" i="109"/>
  <c r="K15" i="109"/>
  <c r="G12" i="109"/>
  <c r="I2" i="108"/>
  <c r="I4" i="108"/>
  <c r="T21" i="107"/>
  <c r="G20" i="107"/>
  <c r="T15" i="107"/>
  <c r="T16" i="107"/>
  <c r="T14" i="107"/>
  <c r="T13" i="107"/>
  <c r="T10" i="107"/>
  <c r="T9" i="107"/>
  <c r="W3" i="107"/>
  <c r="X3" i="107"/>
  <c r="W2" i="107"/>
  <c r="J17" i="109" l="1"/>
  <c r="J18" i="109"/>
  <c r="J19" i="109"/>
  <c r="W35" i="107"/>
  <c r="T48" i="107"/>
  <c r="T42" i="107"/>
  <c r="T36" i="107"/>
  <c r="W30" i="107"/>
  <c r="W46" i="107"/>
  <c r="W40" i="107"/>
  <c r="W34" i="107"/>
  <c r="W47" i="107"/>
  <c r="B13" i="107"/>
  <c r="T47" i="107"/>
  <c r="T41" i="107"/>
  <c r="T35" i="107"/>
  <c r="W51" i="107"/>
  <c r="W45" i="107"/>
  <c r="W39" i="107"/>
  <c r="W33" i="107"/>
  <c r="W38" i="107"/>
  <c r="W41" i="107"/>
  <c r="T30" i="107"/>
  <c r="T40" i="107"/>
  <c r="T34" i="107"/>
  <c r="W50" i="107"/>
  <c r="W32" i="107"/>
  <c r="T51" i="107"/>
  <c r="T45" i="107"/>
  <c r="T39" i="107"/>
  <c r="T33" i="107"/>
  <c r="W49" i="107"/>
  <c r="W43" i="107"/>
  <c r="W37" i="107"/>
  <c r="W31" i="107"/>
  <c r="T37" i="107"/>
  <c r="T46" i="107"/>
  <c r="W44" i="107"/>
  <c r="T50" i="107"/>
  <c r="T44" i="107"/>
  <c r="T38" i="107"/>
  <c r="T32" i="107"/>
  <c r="W48" i="107"/>
  <c r="W42" i="107"/>
  <c r="W36" i="107"/>
  <c r="B10" i="107"/>
  <c r="T49" i="107"/>
  <c r="T43" i="107"/>
  <c r="T31" i="107"/>
  <c r="B44" i="109"/>
  <c r="A33" i="111" s="1"/>
  <c r="B29" i="109"/>
  <c r="A18" i="111" s="1"/>
  <c r="B37" i="109"/>
  <c r="A26" i="111" s="1"/>
  <c r="B40" i="109"/>
  <c r="A29" i="111" s="1"/>
  <c r="B26" i="109"/>
  <c r="A15" i="111" s="1"/>
  <c r="B48" i="109"/>
  <c r="A37" i="111" s="1"/>
  <c r="B35" i="109"/>
  <c r="A24" i="111" s="1"/>
  <c r="B43" i="109"/>
  <c r="A32" i="111" s="1"/>
  <c r="B45" i="109"/>
  <c r="A34" i="111" s="1"/>
  <c r="B41" i="109"/>
  <c r="A30" i="111" s="1"/>
  <c r="B30" i="109"/>
  <c r="A19" i="111" s="1"/>
  <c r="B38" i="109"/>
  <c r="A27" i="111" s="1"/>
  <c r="B47" i="109"/>
  <c r="A36" i="111" s="1"/>
  <c r="B49" i="109"/>
  <c r="A38" i="111" s="1"/>
  <c r="B51" i="109"/>
  <c r="A40" i="111" s="1"/>
  <c r="B28" i="109"/>
  <c r="A17" i="111" s="1"/>
  <c r="B33" i="109"/>
  <c r="A22" i="111" s="1"/>
  <c r="B36" i="109"/>
  <c r="A25" i="111" s="1"/>
  <c r="B27" i="109"/>
  <c r="A16" i="111" s="1"/>
  <c r="B32" i="109"/>
  <c r="A21" i="111" s="1"/>
  <c r="B46" i="109"/>
  <c r="A35" i="111" s="1"/>
  <c r="B31" i="109"/>
  <c r="A20" i="111" s="1"/>
  <c r="B42" i="109"/>
  <c r="A31" i="111" s="1"/>
  <c r="B50" i="109"/>
  <c r="A39" i="111" s="1"/>
  <c r="B39" i="109"/>
  <c r="A28" i="111" s="1"/>
  <c r="B34" i="109"/>
  <c r="A23" i="111" s="1"/>
  <c r="B52" i="109"/>
  <c r="A41" i="111" s="1"/>
  <c r="B9" i="111"/>
  <c r="B10" i="111"/>
  <c r="B11" i="111"/>
  <c r="B8" i="111"/>
  <c r="G45" i="111"/>
  <c r="O58" i="109"/>
  <c r="G22" i="107"/>
  <c r="R57" i="106"/>
  <c r="R53" i="106"/>
  <c r="R51" i="106"/>
  <c r="R47" i="106"/>
  <c r="R46" i="106"/>
  <c r="R45" i="106"/>
  <c r="R41" i="106"/>
  <c r="R40" i="106"/>
  <c r="R39" i="106"/>
  <c r="R36" i="106"/>
  <c r="C30" i="107"/>
  <c r="M26" i="106"/>
  <c r="B17" i="106"/>
  <c r="C35" i="107" l="1"/>
  <c r="R36" i="107"/>
  <c r="R38" i="107"/>
  <c r="L40" i="107"/>
  <c r="X41" i="107"/>
  <c r="R43" i="107"/>
  <c r="R45" i="107"/>
  <c r="L47" i="107"/>
  <c r="C49" i="107"/>
  <c r="C51" i="107"/>
  <c r="C44" i="107"/>
  <c r="X45" i="107"/>
  <c r="R47" i="107"/>
  <c r="L49" i="107"/>
  <c r="L51" i="107"/>
  <c r="B7" i="107"/>
  <c r="L36" i="107"/>
  <c r="C40" i="107"/>
  <c r="L43" i="107"/>
  <c r="L45" i="107"/>
  <c r="B12" i="107"/>
  <c r="L30" i="107"/>
  <c r="C37" i="107"/>
  <c r="C42" i="107"/>
  <c r="R30" i="107"/>
  <c r="C34" i="107"/>
  <c r="R35" i="107"/>
  <c r="L37" i="107"/>
  <c r="L39" i="107"/>
  <c r="X40" i="107"/>
  <c r="L42" i="107"/>
  <c r="L44" i="107"/>
  <c r="C46" i="107"/>
  <c r="X47" i="107"/>
  <c r="R49" i="107"/>
  <c r="R51" i="107"/>
  <c r="B8" i="107"/>
  <c r="L38" i="107"/>
  <c r="C47" i="107"/>
  <c r="R50" i="107"/>
  <c r="R33" i="107"/>
  <c r="C32" i="107"/>
  <c r="X33" i="107"/>
  <c r="C39" i="107"/>
  <c r="L32" i="107"/>
  <c r="X30" i="107"/>
  <c r="R32" i="107"/>
  <c r="L34" i="107"/>
  <c r="X35" i="107"/>
  <c r="R37" i="107"/>
  <c r="R39" i="107"/>
  <c r="C41" i="107"/>
  <c r="R42" i="107"/>
  <c r="R44" i="107"/>
  <c r="L46" i="107"/>
  <c r="C48" i="107"/>
  <c r="C50" i="107"/>
  <c r="X51" i="107"/>
  <c r="B9" i="107"/>
  <c r="L31" i="107"/>
  <c r="L33" i="107"/>
  <c r="X34" i="107"/>
  <c r="R41" i="107"/>
  <c r="R48" i="107"/>
  <c r="R31" i="107"/>
  <c r="L35" i="107"/>
  <c r="R40" i="107"/>
  <c r="C31" i="107"/>
  <c r="C33" i="107"/>
  <c r="R34" i="107"/>
  <c r="C36" i="107"/>
  <c r="C38" i="107"/>
  <c r="X39" i="107"/>
  <c r="L41" i="107"/>
  <c r="C43" i="107"/>
  <c r="C45" i="107"/>
  <c r="R46" i="107"/>
  <c r="L48" i="107"/>
  <c r="L50" i="107"/>
  <c r="B11" i="107"/>
  <c r="O61" i="109"/>
  <c r="O62" i="109" s="1"/>
  <c r="G23" i="107"/>
  <c r="I5" i="108"/>
  <c r="B20" i="106"/>
  <c r="B5" i="107"/>
  <c r="B57" i="107" s="1"/>
  <c r="R38" i="106"/>
  <c r="R44" i="106"/>
  <c r="R50" i="106"/>
  <c r="R56" i="106"/>
  <c r="R37" i="106"/>
  <c r="R43" i="106"/>
  <c r="R49" i="106"/>
  <c r="R55" i="106"/>
  <c r="R42" i="106"/>
  <c r="R48" i="106"/>
  <c r="R54" i="106"/>
  <c r="R52" i="106"/>
  <c r="F59" i="106"/>
  <c r="X44" i="107" l="1"/>
  <c r="X43" i="107"/>
  <c r="X31" i="107"/>
  <c r="X36" i="107"/>
  <c r="X49" i="107"/>
  <c r="X38" i="107"/>
  <c r="X32" i="107"/>
  <c r="X46" i="107"/>
  <c r="X48" i="107"/>
  <c r="X42" i="107"/>
  <c r="X50" i="107"/>
  <c r="R62" i="106"/>
  <c r="R65" i="106" s="1"/>
  <c r="R67" i="106" s="1"/>
  <c r="X37" i="107"/>
  <c r="R70" i="106" l="1"/>
  <c r="F29" i="106" s="1"/>
  <c r="D8" i="108" s="1"/>
  <c r="H9" i="108"/>
  <c r="R66" i="106"/>
  <c r="E9" i="108" s="1"/>
  <c r="I4" i="100"/>
  <c r="I2" i="100"/>
  <c r="T30" i="99"/>
  <c r="T31" i="99"/>
  <c r="T32" i="99"/>
  <c r="T33" i="99"/>
  <c r="T34" i="99"/>
  <c r="T35" i="99"/>
  <c r="T36" i="99"/>
  <c r="T37" i="99"/>
  <c r="T38" i="99"/>
  <c r="T39" i="99"/>
  <c r="T40" i="99"/>
  <c r="T41" i="99"/>
  <c r="T42" i="99"/>
  <c r="T43" i="99"/>
  <c r="T44" i="99"/>
  <c r="T45" i="99"/>
  <c r="T46" i="99"/>
  <c r="T47" i="99"/>
  <c r="T29" i="99"/>
  <c r="T20" i="99"/>
  <c r="Y3" i="99"/>
  <c r="Y2" i="99"/>
  <c r="G19" i="99"/>
  <c r="F20" i="98"/>
  <c r="B5" i="100"/>
  <c r="B14" i="99"/>
  <c r="B13" i="99"/>
  <c r="B12" i="99"/>
  <c r="B11" i="99"/>
  <c r="B9" i="99"/>
  <c r="B8" i="99"/>
  <c r="B7" i="99"/>
  <c r="B10" i="99" l="1"/>
  <c r="G21" i="99" l="1"/>
  <c r="B60" i="99"/>
  <c r="G64" i="98"/>
  <c r="R47" i="99"/>
  <c r="C47" i="99"/>
  <c r="R46" i="99"/>
  <c r="C46" i="99"/>
  <c r="R45" i="99"/>
  <c r="C45" i="99"/>
  <c r="R44" i="99"/>
  <c r="C44" i="99"/>
  <c r="R43" i="99"/>
  <c r="C43" i="99"/>
  <c r="R42" i="99"/>
  <c r="C42" i="99"/>
  <c r="R41" i="99"/>
  <c r="C41" i="99"/>
  <c r="W40" i="99"/>
  <c r="R40" i="99"/>
  <c r="C40" i="99"/>
  <c r="R39" i="99"/>
  <c r="C39" i="99"/>
  <c r="R38" i="99"/>
  <c r="C38" i="99"/>
  <c r="R37" i="99"/>
  <c r="C37" i="99"/>
  <c r="R36" i="99"/>
  <c r="C36" i="99"/>
  <c r="R35" i="99"/>
  <c r="C35" i="99"/>
  <c r="R34" i="99"/>
  <c r="C34" i="99"/>
  <c r="R33" i="99"/>
  <c r="C33" i="99"/>
  <c r="R32" i="99"/>
  <c r="C32" i="99"/>
  <c r="R31" i="99"/>
  <c r="C31" i="99"/>
  <c r="R30" i="99"/>
  <c r="C30" i="99"/>
  <c r="R29" i="99"/>
  <c r="C29" i="99"/>
  <c r="E33" i="98"/>
  <c r="Q26" i="98"/>
  <c r="B20" i="98"/>
  <c r="B17" i="98"/>
  <c r="B10" i="75"/>
  <c r="B5" i="76"/>
  <c r="I4" i="76"/>
  <c r="I2" i="76"/>
  <c r="T20" i="75"/>
  <c r="G19" i="75"/>
  <c r="B8" i="75"/>
  <c r="B9" i="75"/>
  <c r="B11" i="75"/>
  <c r="B12" i="75"/>
  <c r="B13" i="75"/>
  <c r="B14" i="75"/>
  <c r="B7" i="75"/>
  <c r="Y3" i="75"/>
  <c r="Y2" i="75"/>
  <c r="T30" i="75"/>
  <c r="T31" i="75"/>
  <c r="T32" i="75"/>
  <c r="T33" i="75"/>
  <c r="T34" i="75"/>
  <c r="T35" i="75"/>
  <c r="T36" i="75"/>
  <c r="T37" i="75"/>
  <c r="T38" i="75"/>
  <c r="T39" i="75"/>
  <c r="T40" i="75"/>
  <c r="T41" i="75"/>
  <c r="T42" i="75"/>
  <c r="T43" i="75"/>
  <c r="T44" i="75"/>
  <c r="T45" i="75"/>
  <c r="T46" i="75"/>
  <c r="T47" i="75"/>
  <c r="T29" i="75"/>
  <c r="W30" i="75"/>
  <c r="W31" i="75"/>
  <c r="W32" i="75"/>
  <c r="W33" i="75"/>
  <c r="W34" i="75"/>
  <c r="W35" i="75"/>
  <c r="W36" i="75"/>
  <c r="W37" i="75"/>
  <c r="W38" i="75"/>
  <c r="W39" i="75"/>
  <c r="W40" i="75"/>
  <c r="W41" i="75"/>
  <c r="W42" i="75"/>
  <c r="W43" i="75"/>
  <c r="W44" i="75"/>
  <c r="W45" i="75"/>
  <c r="W46" i="75"/>
  <c r="W47" i="75"/>
  <c r="W29" i="75"/>
  <c r="R30" i="75"/>
  <c r="R31" i="75"/>
  <c r="R32" i="75"/>
  <c r="R33" i="75"/>
  <c r="R34" i="75"/>
  <c r="R35" i="75"/>
  <c r="R36" i="75"/>
  <c r="R37" i="75"/>
  <c r="R38" i="75"/>
  <c r="R39" i="75"/>
  <c r="R40" i="75"/>
  <c r="R41" i="75"/>
  <c r="R42" i="75"/>
  <c r="R43" i="75"/>
  <c r="R44" i="75"/>
  <c r="R45" i="75"/>
  <c r="R46" i="75"/>
  <c r="R47" i="75"/>
  <c r="R29" i="75"/>
  <c r="L30" i="75"/>
  <c r="L31" i="75"/>
  <c r="L32" i="75"/>
  <c r="L33" i="75"/>
  <c r="L34" i="75"/>
  <c r="L35" i="75"/>
  <c r="L36" i="75"/>
  <c r="L37" i="75"/>
  <c r="L38" i="75"/>
  <c r="L39" i="75"/>
  <c r="L40" i="75"/>
  <c r="L41" i="75"/>
  <c r="L42" i="75"/>
  <c r="L43" i="75"/>
  <c r="L44" i="75"/>
  <c r="L45" i="75"/>
  <c r="L46" i="75"/>
  <c r="L47" i="75"/>
  <c r="L29" i="75"/>
  <c r="G22" i="99" l="1"/>
  <c r="I5" i="100"/>
  <c r="V46" i="98"/>
  <c r="W39" i="99"/>
  <c r="Y39" i="99" s="1"/>
  <c r="V49" i="98"/>
  <c r="W42" i="99"/>
  <c r="Y42" i="99" s="1"/>
  <c r="V52" i="98"/>
  <c r="W45" i="99"/>
  <c r="Y45" i="99" s="1"/>
  <c r="V36" i="98"/>
  <c r="W29" i="99"/>
  <c r="Y29" i="99" s="1"/>
  <c r="V39" i="98"/>
  <c r="W32" i="99"/>
  <c r="Y32" i="99" s="1"/>
  <c r="V42" i="98"/>
  <c r="W35" i="99"/>
  <c r="Y35" i="99" s="1"/>
  <c r="V45" i="98"/>
  <c r="W38" i="99"/>
  <c r="Y38" i="99" s="1"/>
  <c r="V48" i="98"/>
  <c r="W41" i="99"/>
  <c r="Y41" i="99" s="1"/>
  <c r="V51" i="98"/>
  <c r="W44" i="99"/>
  <c r="Y44" i="99" s="1"/>
  <c r="V54" i="98"/>
  <c r="W47" i="99"/>
  <c r="Y47" i="99" s="1"/>
  <c r="V38" i="98"/>
  <c r="W31" i="99"/>
  <c r="Y31" i="99" s="1"/>
  <c r="V41" i="98"/>
  <c r="W34" i="99"/>
  <c r="Y34" i="99" s="1"/>
  <c r="V44" i="98"/>
  <c r="W37" i="99"/>
  <c r="Y37" i="99" s="1"/>
  <c r="V47" i="98"/>
  <c r="V50" i="98"/>
  <c r="W43" i="99"/>
  <c r="Y43" i="99" s="1"/>
  <c r="V53" i="98"/>
  <c r="W46" i="99"/>
  <c r="Y46" i="99" s="1"/>
  <c r="V37" i="98"/>
  <c r="W30" i="99"/>
  <c r="Y30" i="99" s="1"/>
  <c r="V40" i="98"/>
  <c r="W33" i="99"/>
  <c r="Y33" i="99" s="1"/>
  <c r="V43" i="98"/>
  <c r="W36" i="99"/>
  <c r="Y36" i="99" s="1"/>
  <c r="L34" i="99"/>
  <c r="L40" i="99"/>
  <c r="L46" i="99"/>
  <c r="L33" i="99"/>
  <c r="L39" i="99"/>
  <c r="L45" i="99"/>
  <c r="L32" i="99"/>
  <c r="L38" i="99"/>
  <c r="L44" i="99"/>
  <c r="L31" i="99"/>
  <c r="L37" i="99"/>
  <c r="Y40" i="99"/>
  <c r="L43" i="99"/>
  <c r="L30" i="99"/>
  <c r="L36" i="99"/>
  <c r="L42" i="99"/>
  <c r="L29" i="99"/>
  <c r="L35" i="99"/>
  <c r="L41" i="99"/>
  <c r="L47" i="99"/>
  <c r="V67" i="98" l="1"/>
  <c r="V70" i="98" s="1"/>
  <c r="V72" i="98" s="1"/>
  <c r="C29" i="75"/>
  <c r="C38" i="75"/>
  <c r="F40" i="96"/>
  <c r="F25" i="96"/>
  <c r="F26" i="96"/>
  <c r="F27" i="96"/>
  <c r="F28" i="96"/>
  <c r="F29" i="96"/>
  <c r="F30" i="96"/>
  <c r="F31" i="96"/>
  <c r="F32" i="96"/>
  <c r="F33" i="96"/>
  <c r="F34" i="96"/>
  <c r="F35" i="96"/>
  <c r="F36" i="96"/>
  <c r="F37" i="96"/>
  <c r="F38" i="96"/>
  <c r="F39" i="96"/>
  <c r="F24" i="96"/>
  <c r="O26" i="97"/>
  <c r="G12" i="97"/>
  <c r="K15" i="97"/>
  <c r="J16" i="97"/>
  <c r="J17" i="97"/>
  <c r="J18" i="97"/>
  <c r="J19" i="97"/>
  <c r="J20" i="97"/>
  <c r="O27" i="97"/>
  <c r="O28" i="97"/>
  <c r="O29" i="97"/>
  <c r="O30" i="97"/>
  <c r="O31" i="97"/>
  <c r="O32" i="97"/>
  <c r="O33" i="97"/>
  <c r="O34" i="97"/>
  <c r="O35" i="97"/>
  <c r="O36" i="97"/>
  <c r="O37" i="97"/>
  <c r="O38" i="97"/>
  <c r="O39" i="97"/>
  <c r="O40" i="97"/>
  <c r="O41" i="97"/>
  <c r="O42" i="97"/>
  <c r="O43" i="97"/>
  <c r="O44" i="97"/>
  <c r="O45" i="97"/>
  <c r="O46" i="97"/>
  <c r="O47" i="97"/>
  <c r="O48" i="97"/>
  <c r="O49" i="97"/>
  <c r="O50" i="97"/>
  <c r="O51" i="97"/>
  <c r="O52" i="97"/>
  <c r="F8" i="95"/>
  <c r="B11" i="95"/>
  <c r="B10" i="95"/>
  <c r="B9" i="95"/>
  <c r="B8" i="95"/>
  <c r="G16" i="95"/>
  <c r="G17" i="95"/>
  <c r="G18" i="95"/>
  <c r="G19" i="95"/>
  <c r="G20" i="95"/>
  <c r="G21" i="95"/>
  <c r="G22" i="95"/>
  <c r="G23" i="95"/>
  <c r="G24" i="95"/>
  <c r="G25" i="95"/>
  <c r="G26" i="95"/>
  <c r="G27" i="95"/>
  <c r="G28" i="95"/>
  <c r="G29" i="95"/>
  <c r="G30" i="95"/>
  <c r="G31" i="95"/>
  <c r="G32" i="95"/>
  <c r="G33" i="95"/>
  <c r="G34" i="95"/>
  <c r="G35" i="95"/>
  <c r="G36" i="95"/>
  <c r="G37" i="95"/>
  <c r="G38" i="95"/>
  <c r="G39" i="95"/>
  <c r="G40" i="95"/>
  <c r="G41" i="95"/>
  <c r="G42" i="95"/>
  <c r="G43" i="95"/>
  <c r="G44" i="95"/>
  <c r="G15" i="95"/>
  <c r="J20" i="94"/>
  <c r="J19" i="94"/>
  <c r="J18" i="94"/>
  <c r="J17" i="94"/>
  <c r="J16" i="94"/>
  <c r="K15" i="94"/>
  <c r="G12" i="94"/>
  <c r="I20" i="92"/>
  <c r="I19" i="92"/>
  <c r="I18" i="92"/>
  <c r="I17" i="92"/>
  <c r="I16" i="92"/>
  <c r="J15" i="92"/>
  <c r="F12" i="92"/>
  <c r="B53" i="89"/>
  <c r="B51" i="89"/>
  <c r="B50" i="89"/>
  <c r="B49" i="89"/>
  <c r="C42" i="89"/>
  <c r="H28" i="89"/>
  <c r="H26" i="89"/>
  <c r="H50" i="89" s="1"/>
  <c r="A53" i="88"/>
  <c r="A51" i="88"/>
  <c r="A50" i="88"/>
  <c r="A49" i="88"/>
  <c r="B42" i="88"/>
  <c r="G28" i="88"/>
  <c r="G26" i="88"/>
  <c r="G50" i="88" s="1"/>
  <c r="V71" i="98" l="1"/>
  <c r="E9" i="100" s="1"/>
  <c r="V75" i="98"/>
  <c r="G29" i="98" s="1"/>
  <c r="D8" i="100" s="1"/>
  <c r="H9" i="100"/>
  <c r="B44" i="97"/>
  <c r="B36" i="97"/>
  <c r="B34" i="97"/>
  <c r="B32" i="97"/>
  <c r="B27" i="97"/>
  <c r="B41" i="97"/>
  <c r="B38" i="97"/>
  <c r="A28" i="96"/>
  <c r="A31" i="96"/>
  <c r="A34" i="96"/>
  <c r="A37" i="96"/>
  <c r="A40" i="96"/>
  <c r="B43" i="97"/>
  <c r="B40" i="97"/>
  <c r="B33" i="97"/>
  <c r="A25" i="96"/>
  <c r="B45" i="97"/>
  <c r="B37" i="97"/>
  <c r="B35" i="97"/>
  <c r="A26" i="96"/>
  <c r="A29" i="96"/>
  <c r="A32" i="96"/>
  <c r="A35" i="96"/>
  <c r="A38" i="96"/>
  <c r="B51" i="97"/>
  <c r="B26" i="97"/>
  <c r="A24" i="96"/>
  <c r="A27" i="96"/>
  <c r="A33" i="96"/>
  <c r="A36" i="96"/>
  <c r="A39" i="96"/>
  <c r="B39" i="97"/>
  <c r="A30" i="96"/>
  <c r="F42" i="96"/>
  <c r="A18" i="96" s="1"/>
  <c r="B46" i="97"/>
  <c r="B29" i="97"/>
  <c r="B49" i="97"/>
  <c r="B31" i="97"/>
  <c r="B42" i="97"/>
  <c r="B30" i="97"/>
  <c r="B52" i="97"/>
  <c r="B50" i="97"/>
  <c r="B28" i="97"/>
  <c r="O58" i="97"/>
  <c r="O61" i="97" s="1"/>
  <c r="O62" i="97" s="1"/>
  <c r="B48" i="97"/>
  <c r="B47" i="97"/>
  <c r="G45" i="95"/>
  <c r="G31" i="93"/>
  <c r="H51" i="89"/>
  <c r="H52" i="89" s="1"/>
  <c r="H54" i="89" s="1"/>
  <c r="G51" i="88"/>
  <c r="G52" i="88" s="1"/>
  <c r="G54" i="88" s="1"/>
  <c r="I20" i="81"/>
  <c r="I19" i="81"/>
  <c r="I18" i="81"/>
  <c r="I17" i="81"/>
  <c r="I16" i="81"/>
  <c r="J15" i="81"/>
  <c r="F12" i="81"/>
  <c r="B33" i="77"/>
  <c r="B19" i="77"/>
  <c r="B20" i="77"/>
  <c r="B21" i="77"/>
  <c r="B22" i="77"/>
  <c r="B23" i="77"/>
  <c r="B24" i="77"/>
  <c r="B25" i="77"/>
  <c r="B26" i="77"/>
  <c r="B27" i="77"/>
  <c r="B28" i="77"/>
  <c r="B29" i="77"/>
  <c r="B30" i="77"/>
  <c r="B31" i="77"/>
  <c r="B32" i="77"/>
  <c r="B34" i="77"/>
  <c r="B35" i="77"/>
  <c r="B36" i="77"/>
  <c r="B37" i="77"/>
  <c r="B38" i="77"/>
  <c r="B39" i="77"/>
  <c r="B40" i="77"/>
  <c r="B41" i="77"/>
  <c r="B42" i="77"/>
  <c r="B43" i="77"/>
  <c r="B44" i="77"/>
  <c r="B45" i="77"/>
  <c r="B46" i="77"/>
  <c r="B18" i="77"/>
  <c r="D34" i="77"/>
  <c r="D35" i="77"/>
  <c r="D37" i="77"/>
  <c r="D38" i="77"/>
  <c r="D39" i="77"/>
  <c r="D40" i="77"/>
  <c r="D41" i="77"/>
  <c r="D42" i="77"/>
  <c r="D43" i="77"/>
  <c r="D44" i="77"/>
  <c r="D45" i="77"/>
  <c r="D46" i="77"/>
  <c r="O34" i="77"/>
  <c r="O35" i="77"/>
  <c r="O36" i="77"/>
  <c r="O37" i="77"/>
  <c r="O38" i="77"/>
  <c r="O39" i="77"/>
  <c r="O40" i="77"/>
  <c r="O41" i="77"/>
  <c r="O42" i="77"/>
  <c r="O43" i="77"/>
  <c r="O44" i="77"/>
  <c r="D36" i="77"/>
  <c r="O32" i="78"/>
  <c r="O34" i="78" s="1"/>
  <c r="O30" i="78"/>
  <c r="O29" i="78"/>
  <c r="O28" i="78"/>
  <c r="O27" i="78"/>
  <c r="O26" i="78"/>
  <c r="O25" i="78"/>
  <c r="O24" i="78"/>
  <c r="O23" i="78"/>
  <c r="O22" i="78"/>
  <c r="O21" i="78"/>
  <c r="O20" i="78"/>
  <c r="O19" i="78"/>
  <c r="O18" i="78"/>
  <c r="F43" i="96" l="1"/>
  <c r="B18" i="96" s="1"/>
  <c r="C18" i="96" s="1"/>
  <c r="G31" i="82"/>
  <c r="O31" i="78"/>
  <c r="O33" i="78" s="1"/>
  <c r="E12" i="78" s="1"/>
  <c r="O35" i="78" l="1"/>
  <c r="O48" i="77"/>
  <c r="O50" i="77" s="1"/>
  <c r="O46" i="77"/>
  <c r="O45" i="77"/>
  <c r="B60" i="75"/>
  <c r="G21" i="75"/>
  <c r="G67" i="74"/>
  <c r="E33" i="74"/>
  <c r="Q26" i="74"/>
  <c r="B20" i="74"/>
  <c r="B17" i="74"/>
  <c r="F15" i="69"/>
  <c r="P5" i="69"/>
  <c r="G22" i="75" l="1"/>
  <c r="I5" i="76"/>
  <c r="Q21" i="69"/>
  <c r="Q24" i="69"/>
  <c r="Q23" i="69"/>
  <c r="Y47" i="75"/>
  <c r="Y31" i="75"/>
  <c r="Y37" i="75"/>
  <c r="Y43" i="75"/>
  <c r="Y34" i="75"/>
  <c r="Y40" i="75"/>
  <c r="Y46" i="75"/>
  <c r="Y33" i="75"/>
  <c r="Y39" i="75"/>
  <c r="Y45" i="75"/>
  <c r="Y32" i="75"/>
  <c r="Y38" i="75"/>
  <c r="Y44" i="75"/>
  <c r="Y30" i="75"/>
  <c r="Y36" i="75"/>
  <c r="Y42" i="75"/>
  <c r="Y29" i="75"/>
  <c r="Y35" i="75"/>
  <c r="Y41" i="75"/>
  <c r="Q19" i="69"/>
  <c r="Q25" i="69"/>
  <c r="Q20" i="69"/>
  <c r="Q22" i="69"/>
  <c r="Q25" i="67"/>
  <c r="Q24" i="67"/>
  <c r="Q23" i="67"/>
  <c r="Q22" i="67"/>
  <c r="Q21" i="67"/>
  <c r="Q20" i="67"/>
  <c r="Q19" i="67"/>
  <c r="P5" i="67"/>
  <c r="Q18" i="68" l="1"/>
  <c r="Q26" i="67"/>
  <c r="F15" i="67" s="1"/>
  <c r="Q29" i="67" s="1"/>
  <c r="Q17" i="68"/>
  <c r="Q19" i="68"/>
  <c r="Q23" i="68"/>
  <c r="Q21" i="68"/>
  <c r="Q20" i="68"/>
  <c r="Q22" i="68"/>
  <c r="Q31" i="67" l="1"/>
  <c r="Q30" i="67"/>
  <c r="Q27" i="67"/>
  <c r="Q28" i="67" s="1"/>
  <c r="Q21" i="7"/>
  <c r="Q20" i="7"/>
  <c r="Q19" i="7"/>
  <c r="A81" i="64"/>
  <c r="D20" i="64"/>
  <c r="D21" i="64" s="1"/>
  <c r="G67" i="63"/>
  <c r="W48" i="63"/>
  <c r="W47" i="63"/>
  <c r="W46" i="63"/>
  <c r="W45" i="63"/>
  <c r="W44" i="63"/>
  <c r="W43" i="63"/>
  <c r="W42" i="63"/>
  <c r="W41" i="63"/>
  <c r="W40" i="63"/>
  <c r="W39" i="63"/>
  <c r="W38" i="63"/>
  <c r="W37" i="63"/>
  <c r="W36" i="63"/>
  <c r="W35" i="63"/>
  <c r="W34" i="63"/>
  <c r="E31" i="63"/>
  <c r="R24" i="63"/>
  <c r="B18" i="63"/>
  <c r="B15" i="63"/>
  <c r="A67" i="62"/>
  <c r="D20" i="62"/>
  <c r="D21" i="62" s="1"/>
  <c r="G52" i="61"/>
  <c r="V48" i="61"/>
  <c r="V47" i="61"/>
  <c r="V46" i="61"/>
  <c r="V45" i="61"/>
  <c r="V44" i="61"/>
  <c r="V43" i="61"/>
  <c r="V42" i="61"/>
  <c r="V41" i="61"/>
  <c r="V40" i="61"/>
  <c r="V39" i="61"/>
  <c r="V38" i="61"/>
  <c r="V37" i="61"/>
  <c r="V36" i="61"/>
  <c r="V35" i="61"/>
  <c r="V34" i="61"/>
  <c r="E31" i="61"/>
  <c r="Q24" i="61"/>
  <c r="B18" i="61"/>
  <c r="B15" i="61"/>
  <c r="A67" i="60"/>
  <c r="C58" i="60"/>
  <c r="C56" i="60"/>
  <c r="C54" i="60"/>
  <c r="C52" i="60"/>
  <c r="C50" i="60"/>
  <c r="C48" i="60"/>
  <c r="C46" i="60"/>
  <c r="C44" i="60"/>
  <c r="C42" i="60"/>
  <c r="C40" i="60"/>
  <c r="C38" i="60"/>
  <c r="C36" i="60"/>
  <c r="C34" i="60"/>
  <c r="C32" i="60"/>
  <c r="C30" i="60"/>
  <c r="G52" i="59"/>
  <c r="V48" i="59"/>
  <c r="V47" i="59"/>
  <c r="V46" i="59"/>
  <c r="V45" i="59"/>
  <c r="V44" i="59"/>
  <c r="V43" i="59"/>
  <c r="V42" i="59"/>
  <c r="V41" i="59"/>
  <c r="V40" i="59"/>
  <c r="V39" i="59"/>
  <c r="V38" i="59"/>
  <c r="V37" i="59"/>
  <c r="V36" i="59"/>
  <c r="V35" i="59"/>
  <c r="V34" i="59"/>
  <c r="E31" i="59"/>
  <c r="B18" i="59"/>
  <c r="B15" i="59"/>
  <c r="Q23" i="7" l="1"/>
  <c r="Q26" i="7" s="1"/>
  <c r="V55" i="61"/>
  <c r="V58" i="61" s="1"/>
  <c r="V59" i="61" s="1"/>
  <c r="V55" i="59"/>
  <c r="V58" i="59" s="1"/>
  <c r="V59" i="59" s="1"/>
  <c r="W70" i="63"/>
  <c r="W73" i="63" s="1"/>
  <c r="W74" i="63" s="1"/>
  <c r="Q24" i="7" l="1"/>
  <c r="Q28" i="7"/>
  <c r="Q27" i="7"/>
  <c r="V60" i="59"/>
  <c r="V63" i="59" s="1"/>
  <c r="G27" i="59" s="1"/>
  <c r="V60" i="61"/>
  <c r="V63" i="61" s="1"/>
  <c r="G27" i="61" s="1"/>
  <c r="Q25" i="7"/>
  <c r="W75" i="63"/>
  <c r="W78" i="63" s="1"/>
  <c r="G27" i="63" s="1"/>
  <c r="AC53" i="58"/>
  <c r="AE46" i="58"/>
  <c r="AE45" i="58"/>
  <c r="AE44" i="58"/>
  <c r="AE43" i="58"/>
  <c r="AE42" i="58"/>
  <c r="AE41" i="58"/>
  <c r="AE40" i="58"/>
  <c r="AE39" i="58"/>
  <c r="AE38" i="58"/>
  <c r="AE37" i="58"/>
  <c r="AE36" i="58"/>
  <c r="A31" i="58"/>
  <c r="A30" i="58"/>
  <c r="A29" i="58"/>
  <c r="A28" i="58"/>
  <c r="A27" i="58"/>
  <c r="A26" i="58"/>
  <c r="O49" i="57"/>
  <c r="AE36" i="56"/>
  <c r="AC47" i="56" s="1"/>
  <c r="AC55" i="56" s="1"/>
  <c r="AC49" i="56"/>
  <c r="V58" i="54"/>
  <c r="V59" i="54" s="1"/>
  <c r="Q19" i="50"/>
  <c r="Q25" i="50" s="1"/>
  <c r="P5" i="50"/>
  <c r="N32" i="49"/>
  <c r="M32" i="49"/>
  <c r="J32" i="49"/>
  <c r="O32" i="49" s="1"/>
  <c r="N31" i="49"/>
  <c r="M31" i="49"/>
  <c r="J31" i="49"/>
  <c r="O31" i="49" s="1"/>
  <c r="N30" i="49"/>
  <c r="M30" i="49"/>
  <c r="J30" i="49"/>
  <c r="O30" i="49" s="1"/>
  <c r="N29" i="49"/>
  <c r="M29" i="49"/>
  <c r="J29" i="49"/>
  <c r="O29" i="49" s="1"/>
  <c r="N28" i="49"/>
  <c r="M28" i="49"/>
  <c r="J28" i="49"/>
  <c r="O28" i="49" s="1"/>
  <c r="N27" i="49"/>
  <c r="M27" i="49"/>
  <c r="J27" i="49"/>
  <c r="O27" i="49" s="1"/>
  <c r="N26" i="49"/>
  <c r="M26" i="49"/>
  <c r="J26" i="49"/>
  <c r="O26" i="49" s="1"/>
  <c r="N25" i="49"/>
  <c r="M25" i="49"/>
  <c r="J25" i="49"/>
  <c r="O25" i="49" s="1"/>
  <c r="N24" i="49"/>
  <c r="M24" i="49"/>
  <c r="J24" i="49"/>
  <c r="O24" i="49" s="1"/>
  <c r="N23" i="49"/>
  <c r="M23" i="49"/>
  <c r="J23" i="49"/>
  <c r="O23" i="49" s="1"/>
  <c r="N22" i="49"/>
  <c r="M22" i="49"/>
  <c r="J22" i="49"/>
  <c r="O22" i="49" s="1"/>
  <c r="N21" i="49"/>
  <c r="M21" i="49"/>
  <c r="J21" i="49"/>
  <c r="O21" i="49" s="1"/>
  <c r="N20" i="49"/>
  <c r="M20" i="49"/>
  <c r="J20" i="49"/>
  <c r="O20" i="49" s="1"/>
  <c r="N19" i="49"/>
  <c r="M19" i="49"/>
  <c r="J19" i="49"/>
  <c r="O19" i="49" s="1"/>
  <c r="N18" i="49"/>
  <c r="M18" i="49"/>
  <c r="J18" i="49"/>
  <c r="V60" i="54" l="1"/>
  <c r="V63" i="54" s="1"/>
  <c r="G27" i="54" s="1"/>
  <c r="Q30" i="50"/>
  <c r="Q28" i="50"/>
  <c r="Q29" i="50"/>
  <c r="Q26" i="50"/>
  <c r="Q27" i="50"/>
  <c r="AC51" i="58"/>
  <c r="AC59" i="58" s="1"/>
  <c r="J33" i="49"/>
  <c r="C37" i="49"/>
  <c r="D37" i="49" s="1"/>
  <c r="C36" i="49"/>
  <c r="D36" i="49" s="1"/>
  <c r="O18" i="49"/>
  <c r="C35" i="49" s="1"/>
  <c r="D35" i="49" s="1"/>
  <c r="O52" i="57"/>
  <c r="O53" i="57" s="1"/>
  <c r="AC53" i="56"/>
  <c r="F15" i="50"/>
  <c r="J34" i="49" l="1"/>
  <c r="J35" i="49" s="1"/>
  <c r="D14" i="49" s="1"/>
  <c r="AC57" i="58"/>
  <c r="M55" i="48"/>
  <c r="M54" i="48"/>
  <c r="M53" i="48"/>
  <c r="M52" i="48"/>
  <c r="M51" i="48"/>
  <c r="M50" i="48"/>
  <c r="M49" i="48"/>
  <c r="M48" i="48"/>
  <c r="M47" i="48"/>
  <c r="M46" i="48"/>
  <c r="M45" i="48"/>
  <c r="M44" i="48"/>
  <c r="M43" i="48"/>
  <c r="M42" i="48"/>
  <c r="M41" i="48"/>
  <c r="M40" i="48"/>
  <c r="M39" i="48"/>
  <c r="M38" i="48"/>
  <c r="M37" i="48"/>
  <c r="M36" i="48"/>
  <c r="M35" i="48"/>
  <c r="M34" i="48"/>
  <c r="M33" i="48"/>
  <c r="M32" i="48"/>
  <c r="M31" i="48"/>
  <c r="M30" i="48"/>
  <c r="M29" i="48"/>
  <c r="M28" i="48"/>
  <c r="M27" i="48"/>
  <c r="M26" i="48"/>
  <c r="M25" i="48"/>
  <c r="M24" i="48"/>
  <c r="M23" i="48"/>
  <c r="M22" i="48"/>
  <c r="M61" i="47"/>
  <c r="K61" i="47"/>
  <c r="M60" i="47"/>
  <c r="M59" i="47"/>
  <c r="M58" i="47"/>
  <c r="M57" i="47"/>
  <c r="M56" i="47"/>
  <c r="M55" i="47"/>
  <c r="M54" i="47"/>
  <c r="M53" i="47"/>
  <c r="M52" i="47"/>
  <c r="M51" i="47"/>
  <c r="M50" i="47"/>
  <c r="M49" i="47"/>
  <c r="M48" i="47"/>
  <c r="M47" i="47"/>
  <c r="M46" i="47"/>
  <c r="M45" i="47"/>
  <c r="M44" i="47"/>
  <c r="M43" i="47"/>
  <c r="M42" i="47"/>
  <c r="M41" i="47"/>
  <c r="M40" i="47"/>
  <c r="M39" i="47"/>
  <c r="M38" i="47"/>
  <c r="M37" i="47"/>
  <c r="M36" i="47"/>
  <c r="M35" i="47"/>
  <c r="M34" i="47"/>
  <c r="M33" i="47"/>
  <c r="M32" i="47"/>
  <c r="M31" i="47"/>
  <c r="M30" i="47"/>
  <c r="M29" i="47"/>
  <c r="M28" i="47"/>
  <c r="M27" i="47"/>
  <c r="M26" i="47"/>
  <c r="M25" i="47"/>
  <c r="M24" i="47"/>
  <c r="M23" i="47"/>
  <c r="M22" i="47"/>
  <c r="M61" i="46"/>
  <c r="K61" i="46"/>
  <c r="M60" i="46"/>
  <c r="M59" i="46"/>
  <c r="M58" i="46"/>
  <c r="M57" i="46"/>
  <c r="M56" i="46"/>
  <c r="M55" i="46"/>
  <c r="M54" i="46"/>
  <c r="M53" i="46"/>
  <c r="M52" i="46"/>
  <c r="M51" i="46"/>
  <c r="M50" i="46"/>
  <c r="M49" i="46"/>
  <c r="M48" i="46"/>
  <c r="M47" i="46"/>
  <c r="M46" i="46"/>
  <c r="M45" i="46"/>
  <c r="M44" i="46"/>
  <c r="M43" i="46"/>
  <c r="M42" i="46"/>
  <c r="M41" i="46"/>
  <c r="M40" i="46"/>
  <c r="M39" i="46"/>
  <c r="M38" i="46"/>
  <c r="M37" i="46"/>
  <c r="M36" i="46"/>
  <c r="M35" i="46"/>
  <c r="M34" i="46"/>
  <c r="M33" i="46"/>
  <c r="M32" i="46"/>
  <c r="M31" i="46"/>
  <c r="M30" i="46"/>
  <c r="M29" i="46"/>
  <c r="M28" i="46"/>
  <c r="M27" i="46"/>
  <c r="M26" i="46"/>
  <c r="M25" i="46"/>
  <c r="M24" i="46"/>
  <c r="M23" i="46"/>
  <c r="M22" i="46"/>
  <c r="J63" i="46" l="1"/>
  <c r="M63" i="46" s="1"/>
  <c r="I58" i="48"/>
  <c r="K58" i="48" s="1"/>
  <c r="M58" i="48" s="1"/>
  <c r="F15" i="48" s="1"/>
  <c r="J63" i="47"/>
  <c r="M63" i="47" s="1"/>
  <c r="J62" i="47"/>
  <c r="J62" i="46"/>
  <c r="M62" i="47" l="1"/>
  <c r="D15" i="47" s="1"/>
  <c r="M62" i="46"/>
  <c r="D15" i="46" s="1"/>
  <c r="B33" i="45" l="1"/>
  <c r="B32" i="45"/>
  <c r="B31" i="45"/>
  <c r="B30" i="45"/>
  <c r="B29" i="45"/>
  <c r="B28" i="45"/>
  <c r="B27" i="45"/>
  <c r="B26" i="45"/>
  <c r="B25" i="45"/>
  <c r="B24" i="45"/>
  <c r="B23" i="45"/>
  <c r="B21" i="45"/>
  <c r="B19" i="45"/>
  <c r="B18" i="45"/>
  <c r="B33" i="44"/>
  <c r="B32" i="44"/>
  <c r="B31" i="44"/>
  <c r="B30" i="44"/>
  <c r="B29" i="44"/>
  <c r="B27" i="44"/>
  <c r="B25" i="44"/>
  <c r="B24" i="44"/>
  <c r="B21" i="44"/>
  <c r="B20" i="44"/>
  <c r="B28" i="44"/>
  <c r="B18" i="44"/>
  <c r="B22" i="44"/>
  <c r="B19" i="44"/>
  <c r="K28" i="43"/>
  <c r="K27" i="43"/>
  <c r="K37" i="43" l="1"/>
  <c r="K38" i="43" s="1"/>
  <c r="C21" i="43" s="1"/>
  <c r="B22" i="45"/>
  <c r="B26" i="44"/>
  <c r="B20" i="45"/>
  <c r="B23" i="44"/>
  <c r="A21" i="43" l="1"/>
  <c r="E21" i="43" s="1"/>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K38" i="41" l="1"/>
  <c r="K37" i="41"/>
  <c r="A36" i="41"/>
  <c r="K36" i="41"/>
  <c r="K35" i="41"/>
  <c r="A34" i="41"/>
  <c r="K34" i="41"/>
  <c r="K33" i="41"/>
  <c r="K32" i="41"/>
  <c r="K31" i="41"/>
  <c r="A30" i="41"/>
  <c r="K30" i="41"/>
  <c r="K29" i="41"/>
  <c r="K28" i="41"/>
  <c r="K27" i="41"/>
  <c r="K26" i="41"/>
  <c r="K25" i="41"/>
  <c r="K24" i="41"/>
  <c r="K23" i="41"/>
  <c r="K42" i="40"/>
  <c r="K41" i="40"/>
  <c r="K40" i="40"/>
  <c r="K39" i="40"/>
  <c r="K38" i="40"/>
  <c r="K37" i="40"/>
  <c r="K36" i="40"/>
  <c r="K35" i="40"/>
  <c r="K34" i="40"/>
  <c r="K33" i="40"/>
  <c r="K32" i="40"/>
  <c r="K31" i="40"/>
  <c r="K30" i="40"/>
  <c r="K29" i="40"/>
  <c r="K28" i="40"/>
  <c r="K27" i="40"/>
  <c r="A24" i="40"/>
  <c r="K42" i="39"/>
  <c r="K41" i="39"/>
  <c r="K40" i="39"/>
  <c r="K39" i="39"/>
  <c r="A38" i="39"/>
  <c r="K38" i="39"/>
  <c r="K37" i="39"/>
  <c r="K36" i="39"/>
  <c r="K35" i="39"/>
  <c r="K34" i="39"/>
  <c r="K33" i="39"/>
  <c r="K32" i="39"/>
  <c r="K31" i="39"/>
  <c r="K30" i="39"/>
  <c r="K29" i="39"/>
  <c r="A28" i="39"/>
  <c r="K28" i="39"/>
  <c r="K27" i="39"/>
  <c r="A24" i="39"/>
  <c r="A27" i="40" l="1"/>
  <c r="A39" i="40"/>
  <c r="A41" i="40"/>
  <c r="A29" i="39"/>
  <c r="A35" i="39"/>
  <c r="A32" i="40"/>
  <c r="A36" i="40"/>
  <c r="A40" i="40"/>
  <c r="A37" i="39"/>
  <c r="A30" i="40"/>
  <c r="A38" i="40"/>
  <c r="A42" i="40"/>
  <c r="A33" i="40"/>
  <c r="A27" i="41"/>
  <c r="A33" i="41"/>
  <c r="A31" i="39"/>
  <c r="A29" i="40"/>
  <c r="A31" i="40"/>
  <c r="A27" i="39"/>
  <c r="A34" i="39"/>
  <c r="A36" i="39"/>
  <c r="A40" i="39"/>
  <c r="A42" i="39"/>
  <c r="A24" i="41"/>
  <c r="A33" i="39"/>
  <c r="A25" i="41"/>
  <c r="K44" i="40"/>
  <c r="A21" i="40" s="1"/>
  <c r="A34" i="40"/>
  <c r="A26" i="41"/>
  <c r="A28" i="41"/>
  <c r="A35" i="41"/>
  <c r="A37" i="41"/>
  <c r="K44" i="39"/>
  <c r="K45" i="39" s="1"/>
  <c r="C21" i="39" s="1"/>
  <c r="A23" i="41"/>
  <c r="A32" i="41"/>
  <c r="A30" i="39"/>
  <c r="A32" i="39"/>
  <c r="A39" i="39"/>
  <c r="A41" i="39"/>
  <c r="A35" i="40"/>
  <c r="A28" i="40"/>
  <c r="A37" i="40"/>
  <c r="K40" i="41"/>
  <c r="K41" i="41" s="1"/>
  <c r="E8" i="41" s="1"/>
  <c r="A29" i="41"/>
  <c r="A31" i="41"/>
  <c r="A38" i="41"/>
  <c r="A21" i="39" l="1"/>
  <c r="E21" i="39" s="1"/>
  <c r="K45" i="40"/>
  <c r="C21" i="40" s="1"/>
  <c r="E21" i="40" s="1"/>
  <c r="M32" i="33" l="1"/>
  <c r="M31" i="33"/>
  <c r="M30" i="33"/>
  <c r="M29" i="33"/>
  <c r="M28" i="33"/>
  <c r="M27" i="33"/>
  <c r="M26" i="33"/>
  <c r="M25" i="33"/>
  <c r="M24" i="33"/>
  <c r="M23" i="33"/>
  <c r="M22" i="33"/>
  <c r="M21" i="33"/>
  <c r="M20" i="33"/>
  <c r="M19" i="33"/>
  <c r="M18" i="33"/>
  <c r="M17" i="33"/>
  <c r="M27" i="32"/>
  <c r="N23" i="31"/>
  <c r="N22" i="31"/>
  <c r="N21" i="31"/>
  <c r="N20" i="31"/>
  <c r="N19" i="31"/>
  <c r="N23" i="30"/>
  <c r="N22" i="30"/>
  <c r="N21" i="30"/>
  <c r="N20" i="30"/>
  <c r="N19" i="30"/>
  <c r="M21" i="34" l="1"/>
  <c r="M25" i="34"/>
  <c r="M17" i="35"/>
  <c r="M21" i="35"/>
  <c r="M29" i="35"/>
  <c r="M17" i="36"/>
  <c r="M21" i="36"/>
  <c r="M29" i="36"/>
  <c r="N26" i="31"/>
  <c r="N27" i="31" s="1"/>
  <c r="N28" i="31" s="1"/>
  <c r="E13" i="31" s="1"/>
  <c r="M34" i="33"/>
  <c r="M35" i="33" s="1"/>
  <c r="M36" i="33" s="1"/>
  <c r="E11" i="33" s="1"/>
  <c r="M27" i="34"/>
  <c r="M31" i="34"/>
  <c r="M23" i="35"/>
  <c r="M27" i="35"/>
  <c r="M23" i="36"/>
  <c r="M27" i="36"/>
  <c r="M17" i="32"/>
  <c r="M21" i="32"/>
  <c r="M29" i="32"/>
  <c r="M26" i="32"/>
  <c r="M30" i="32"/>
  <c r="M18" i="34"/>
  <c r="M30" i="34"/>
  <c r="M22" i="32"/>
  <c r="M24" i="32"/>
  <c r="M22" i="34"/>
  <c r="M24" i="34"/>
  <c r="M22" i="35"/>
  <c r="M28" i="35"/>
  <c r="M22" i="36"/>
  <c r="M28" i="36"/>
  <c r="M18" i="32"/>
  <c r="M20" i="32"/>
  <c r="M31" i="32"/>
  <c r="M25" i="32"/>
  <c r="M17" i="34"/>
  <c r="M26" i="34"/>
  <c r="M19" i="35"/>
  <c r="M25" i="35"/>
  <c r="M31" i="35"/>
  <c r="M19" i="36"/>
  <c r="M25" i="36"/>
  <c r="M31" i="36"/>
  <c r="N26" i="30"/>
  <c r="N27" i="30" s="1"/>
  <c r="N28" i="30" s="1"/>
  <c r="E13" i="30" s="1"/>
  <c r="M19" i="34"/>
  <c r="M28" i="34"/>
  <c r="M23" i="34"/>
  <c r="M32" i="34"/>
  <c r="M18" i="35"/>
  <c r="M20" i="35"/>
  <c r="M24" i="35"/>
  <c r="M26" i="35"/>
  <c r="M30" i="35"/>
  <c r="M32" i="35"/>
  <c r="M18" i="36"/>
  <c r="M20" i="36"/>
  <c r="M24" i="36"/>
  <c r="M26" i="36"/>
  <c r="M30" i="36"/>
  <c r="M32" i="36"/>
  <c r="M19" i="32"/>
  <c r="M23" i="32"/>
  <c r="M28" i="32"/>
  <c r="M32" i="32"/>
  <c r="M20" i="34"/>
  <c r="M29" i="34"/>
  <c r="G25" i="37"/>
  <c r="G26" i="37" s="1"/>
  <c r="H11" i="37" s="1"/>
  <c r="M34" i="32" l="1"/>
  <c r="M35" i="32" s="1"/>
  <c r="M36" i="32" s="1"/>
  <c r="E11" i="32" s="1"/>
  <c r="M34" i="35"/>
  <c r="M34" i="36"/>
  <c r="M35" i="36" s="1"/>
  <c r="M36" i="36" s="1"/>
  <c r="E11" i="36" s="1"/>
  <c r="M34" i="34"/>
  <c r="M35" i="35" l="1"/>
  <c r="M36" i="35" s="1"/>
  <c r="E11" i="35" s="1"/>
  <c r="M35" i="34"/>
  <c r="M36" i="34" s="1"/>
  <c r="E11" i="34" s="1"/>
  <c r="Q17" i="28"/>
  <c r="Q23" i="28" s="1"/>
  <c r="Q19" i="28" l="1"/>
  <c r="Q18" i="28"/>
  <c r="Q25" i="28"/>
  <c r="Q24" i="28"/>
  <c r="AL43" i="22" l="1"/>
  <c r="AA43" i="22"/>
  <c r="B5" i="22"/>
  <c r="BE8" i="22"/>
  <c r="BD8" i="22"/>
  <c r="BC8" i="22"/>
  <c r="BE5" i="22"/>
  <c r="BD5" i="22"/>
  <c r="BC5" i="22"/>
  <c r="U21" i="21"/>
  <c r="BF6" i="21"/>
  <c r="BE6" i="21"/>
  <c r="BD6" i="21"/>
  <c r="AG6" i="21"/>
  <c r="BF3" i="21"/>
  <c r="BE3" i="21"/>
  <c r="BD3" i="21"/>
  <c r="AI48" i="20"/>
  <c r="AI47" i="20"/>
  <c r="AI46" i="20"/>
  <c r="AI45" i="20"/>
  <c r="AI44" i="20"/>
  <c r="AI43" i="20"/>
  <c r="AI42" i="20"/>
  <c r="AI41" i="20"/>
  <c r="AI40" i="20"/>
  <c r="AI39" i="20"/>
  <c r="AI38" i="20"/>
  <c r="AI37" i="20"/>
  <c r="AI36" i="20"/>
  <c r="AI35" i="20"/>
  <c r="AI34" i="20"/>
  <c r="AI33" i="20"/>
  <c r="AI32" i="20"/>
  <c r="AI31" i="20"/>
  <c r="AI30" i="20"/>
  <c r="AI50" i="20" s="1"/>
  <c r="N25" i="20"/>
  <c r="AG7" i="20"/>
  <c r="AG6" i="20"/>
  <c r="AG30" i="22" l="1"/>
  <c r="AI44" i="21"/>
  <c r="AI27" i="21"/>
  <c r="AL31" i="22"/>
  <c r="AA44" i="22" s="1"/>
  <c r="AA45" i="22" s="1"/>
  <c r="AL33" i="22"/>
  <c r="AL32" i="22"/>
  <c r="AL34" i="22"/>
  <c r="AL30" i="22"/>
  <c r="AL44" i="22"/>
  <c r="AI45" i="21"/>
  <c r="AE27" i="21"/>
  <c r="AI28" i="21"/>
  <c r="AI46" i="21" s="1"/>
  <c r="AI29" i="21"/>
  <c r="AI30" i="21"/>
  <c r="AI31" i="21"/>
  <c r="AI32" i="21"/>
  <c r="AI33" i="21"/>
  <c r="AI34" i="21"/>
  <c r="AI35" i="21"/>
  <c r="AI36" i="21"/>
  <c r="AI37" i="21"/>
  <c r="AI38" i="21"/>
  <c r="AI39" i="21"/>
  <c r="AI40" i="21"/>
  <c r="AI41" i="21"/>
  <c r="AI42" i="21"/>
  <c r="AI43" i="21"/>
  <c r="AI52" i="20"/>
  <c r="N21" i="20" s="1"/>
  <c r="AI51" i="20"/>
  <c r="AL45" i="22" l="1"/>
  <c r="AG46" i="22" s="1"/>
  <c r="K20" i="22" s="1"/>
  <c r="AI48" i="21"/>
  <c r="AI47" i="21"/>
  <c r="Q21" i="15" l="1"/>
  <c r="P5" i="15"/>
  <c r="Q19" i="15" l="1"/>
  <c r="Q20" i="15"/>
  <c r="Q25" i="15" l="1"/>
  <c r="F15" i="15" s="1"/>
  <c r="Q26" i="15" l="1"/>
  <c r="Q27" i="15" s="1"/>
  <c r="Q28" i="15" s="1"/>
  <c r="Q29" i="15" s="1"/>
  <c r="Q30" i="15" s="1"/>
  <c r="G33" i="6"/>
  <c r="G32" i="6"/>
  <c r="G31" i="6"/>
  <c r="G30" i="6"/>
  <c r="G29" i="6"/>
  <c r="G28" i="6"/>
  <c r="G27" i="6"/>
  <c r="G26" i="6"/>
  <c r="G25" i="6"/>
  <c r="G24" i="6"/>
  <c r="G68" i="6" l="1"/>
  <c r="G69" i="6" s="1"/>
  <c r="G70" i="6" s="1"/>
  <c r="C21" i="6" s="1"/>
  <c r="K40" i="5" l="1"/>
  <c r="K39" i="5"/>
  <c r="K38" i="5"/>
  <c r="K37" i="5"/>
  <c r="K36" i="5"/>
  <c r="K35" i="5"/>
  <c r="K34" i="5"/>
  <c r="K33" i="5"/>
  <c r="K32" i="5"/>
  <c r="K31" i="5"/>
  <c r="K30" i="5"/>
  <c r="K29" i="5"/>
  <c r="K28" i="5"/>
  <c r="K27" i="5"/>
  <c r="K26" i="5"/>
  <c r="K25" i="5"/>
  <c r="K40" i="4"/>
  <c r="K39" i="4"/>
  <c r="K38" i="4"/>
  <c r="K37" i="4"/>
  <c r="K36" i="4"/>
  <c r="K35" i="4"/>
  <c r="K34" i="4"/>
  <c r="K33" i="4"/>
  <c r="K32" i="4"/>
  <c r="K31" i="4"/>
  <c r="K30" i="4"/>
  <c r="K29" i="4"/>
  <c r="K28" i="4"/>
  <c r="K27" i="4"/>
  <c r="K26" i="4"/>
  <c r="K25" i="4"/>
  <c r="K39" i="2"/>
  <c r="K27" i="2"/>
  <c r="K28" i="2"/>
  <c r="K29" i="2"/>
  <c r="K30" i="2"/>
  <c r="K31" i="2"/>
  <c r="K32" i="2"/>
  <c r="K33" i="2"/>
  <c r="K34" i="2"/>
  <c r="K35" i="2"/>
  <c r="K36" i="2"/>
  <c r="K37" i="2"/>
  <c r="K38" i="2"/>
  <c r="K40" i="2"/>
  <c r="K41" i="2"/>
  <c r="K42" i="2"/>
  <c r="K42" i="5" l="1"/>
  <c r="K43" i="5" s="1"/>
  <c r="C21" i="5" s="1"/>
  <c r="K42" i="4"/>
  <c r="K43" i="4" s="1"/>
  <c r="C21" i="4" s="1"/>
  <c r="K44" i="2"/>
  <c r="A21" i="4" l="1"/>
  <c r="E21" i="4" s="1"/>
  <c r="A21" i="5"/>
  <c r="E21" i="5" s="1"/>
  <c r="K45" i="2"/>
  <c r="C21" i="2" s="1"/>
  <c r="A21" i="2"/>
  <c r="E21" i="2" l="1"/>
  <c r="O47" i="94" l="1"/>
  <c r="O50" i="94"/>
  <c r="O51" i="94"/>
  <c r="O52" i="94"/>
  <c r="C43" i="94"/>
  <c r="C49" i="94"/>
  <c r="O45" i="94"/>
  <c r="O48" i="94"/>
  <c r="C47" i="94"/>
  <c r="O46" i="94"/>
  <c r="O49" i="94"/>
  <c r="B34" i="92"/>
  <c r="C37" i="75" l="1"/>
  <c r="C40" i="75"/>
  <c r="C44" i="75"/>
  <c r="C42" i="75"/>
  <c r="C45" i="75"/>
  <c r="C30" i="75"/>
  <c r="C43" i="75"/>
  <c r="C34" i="75"/>
  <c r="C32" i="75"/>
  <c r="C33" i="75"/>
  <c r="C47" i="75"/>
  <c r="C35" i="75"/>
  <c r="C46" i="75"/>
  <c r="C36" i="75"/>
  <c r="C31" i="75"/>
  <c r="C41" i="75"/>
  <c r="C39" i="75"/>
  <c r="C29" i="94"/>
  <c r="A18" i="95" s="1"/>
  <c r="C31" i="94"/>
  <c r="A20" i="95" s="1"/>
  <c r="C40" i="94"/>
  <c r="A29" i="95" s="1"/>
  <c r="C35" i="94"/>
  <c r="A24" i="95" s="1"/>
  <c r="D20" i="77"/>
  <c r="C41" i="94"/>
  <c r="A30" i="95" s="1"/>
  <c r="C42" i="94"/>
  <c r="A31" i="95" s="1"/>
  <c r="C38" i="94"/>
  <c r="A27" i="95" s="1"/>
  <c r="C34" i="94"/>
  <c r="A23" i="95" s="1"/>
  <c r="C39" i="94"/>
  <c r="A28" i="95" s="1"/>
  <c r="C48" i="94"/>
  <c r="A37" i="95" s="1"/>
  <c r="C50" i="94"/>
  <c r="A39" i="95" s="1"/>
  <c r="C33" i="94"/>
  <c r="A22" i="95" s="1"/>
  <c r="C44" i="94"/>
  <c r="A33" i="95" s="1"/>
  <c r="C46" i="94"/>
  <c r="A35" i="95" s="1"/>
  <c r="B42" i="92"/>
  <c r="C30" i="94"/>
  <c r="A19" i="95" s="1"/>
  <c r="C26" i="94"/>
  <c r="A15" i="95" s="1"/>
  <c r="C27" i="94"/>
  <c r="A16" i="95" s="1"/>
  <c r="C51" i="94"/>
  <c r="A40" i="95" s="1"/>
  <c r="C32" i="94"/>
  <c r="A21" i="95" s="1"/>
  <c r="D21" i="77"/>
  <c r="B56" i="92"/>
  <c r="C45" i="94"/>
  <c r="A34" i="95" s="1"/>
  <c r="C36" i="94"/>
  <c r="A25" i="95" s="1"/>
  <c r="C28" i="94"/>
  <c r="A17" i="95" s="1"/>
  <c r="C37" i="94"/>
  <c r="A26" i="95" s="1"/>
  <c r="C52" i="94"/>
  <c r="A41" i="95" s="1"/>
  <c r="A38" i="95"/>
  <c r="B48" i="92"/>
  <c r="D29" i="77"/>
  <c r="A44" i="95"/>
  <c r="B26" i="92"/>
  <c r="D25" i="77"/>
  <c r="A32" i="95"/>
  <c r="B40" i="92"/>
  <c r="A36" i="95"/>
  <c r="B42" i="81"/>
  <c r="B54" i="81"/>
  <c r="B28" i="92"/>
  <c r="B46" i="81"/>
  <c r="B52" i="81"/>
  <c r="D32" i="77"/>
  <c r="D22" i="77"/>
  <c r="D18" i="77"/>
  <c r="D33" i="77"/>
  <c r="B50" i="81"/>
  <c r="B44" i="81"/>
  <c r="B56" i="81"/>
  <c r="B52" i="92"/>
  <c r="B38" i="81"/>
  <c r="B48" i="81"/>
  <c r="D23" i="77"/>
  <c r="B30" i="81"/>
  <c r="B36" i="81"/>
  <c r="B46" i="92"/>
  <c r="B40" i="81"/>
  <c r="B32" i="81"/>
  <c r="A43" i="95"/>
  <c r="B36" i="92"/>
  <c r="B44" i="92"/>
  <c r="D27" i="77"/>
  <c r="A42" i="95"/>
  <c r="B54" i="92"/>
  <c r="D28" i="77"/>
  <c r="D30" i="77"/>
  <c r="B32" i="92"/>
  <c r="B34" i="81"/>
  <c r="B50" i="92"/>
  <c r="B30" i="92"/>
  <c r="D26" i="77"/>
  <c r="B38" i="92"/>
  <c r="D24" i="77"/>
  <c r="D31" i="77"/>
  <c r="D19" i="77"/>
  <c r="B28" i="81"/>
  <c r="B26" i="81"/>
  <c r="O44" i="94" l="1"/>
  <c r="O43" i="94"/>
  <c r="V53" i="74"/>
  <c r="V52" i="74"/>
  <c r="V54" i="74"/>
  <c r="O42" i="94"/>
  <c r="N38" i="81" l="1"/>
  <c r="O24" i="77"/>
  <c r="N38" i="92"/>
  <c r="O32" i="94"/>
  <c r="V42" i="74"/>
  <c r="O38" i="94"/>
  <c r="N50" i="81"/>
  <c r="V48" i="74"/>
  <c r="N50" i="92"/>
  <c r="O30" i="77"/>
  <c r="O28" i="77"/>
  <c r="N46" i="92"/>
  <c r="O36" i="94"/>
  <c r="N46" i="81"/>
  <c r="V46" i="74"/>
  <c r="O33" i="94"/>
  <c r="V43" i="74"/>
  <c r="N40" i="92"/>
  <c r="O25" i="77"/>
  <c r="N40" i="81"/>
  <c r="N28" i="92"/>
  <c r="O19" i="77"/>
  <c r="O27" i="94"/>
  <c r="N28" i="81"/>
  <c r="V37" i="74"/>
  <c r="O34" i="94"/>
  <c r="N42" i="81"/>
  <c r="V44" i="74"/>
  <c r="O26" i="77"/>
  <c r="N42" i="92"/>
  <c r="O29" i="77"/>
  <c r="O37" i="94"/>
  <c r="V47" i="74"/>
  <c r="N48" i="81"/>
  <c r="N48" i="92"/>
  <c r="O26" i="94"/>
  <c r="N26" i="81"/>
  <c r="O18" i="77"/>
  <c r="V36" i="74"/>
  <c r="N26" i="92"/>
  <c r="O40" i="94"/>
  <c r="O32" i="77"/>
  <c r="V50" i="74"/>
  <c r="N54" i="92"/>
  <c r="N54" i="81"/>
  <c r="V49" i="74"/>
  <c r="N52" i="92"/>
  <c r="O31" i="77"/>
  <c r="O39" i="94"/>
  <c r="N52" i="81"/>
  <c r="N32" i="92"/>
  <c r="N32" i="81"/>
  <c r="O21" i="77"/>
  <c r="V39" i="74"/>
  <c r="O29" i="94"/>
  <c r="O27" i="77"/>
  <c r="V45" i="74"/>
  <c r="O35" i="94"/>
  <c r="N44" i="81"/>
  <c r="N44" i="92"/>
  <c r="O23" i="77"/>
  <c r="N36" i="92"/>
  <c r="O31" i="94"/>
  <c r="V41" i="74"/>
  <c r="N36" i="81"/>
  <c r="O22" i="77"/>
  <c r="V40" i="74"/>
  <c r="O30" i="94"/>
  <c r="N34" i="92"/>
  <c r="N34" i="81"/>
  <c r="N30" i="81"/>
  <c r="O20" i="77"/>
  <c r="O28" i="94"/>
  <c r="V38" i="74"/>
  <c r="N30" i="92"/>
  <c r="V51" i="74"/>
  <c r="N56" i="81"/>
  <c r="O41" i="94"/>
  <c r="O33" i="77"/>
  <c r="N56" i="92"/>
  <c r="O61" i="94" l="1"/>
  <c r="O64" i="94" s="1"/>
  <c r="O65" i="94" s="1"/>
  <c r="N63" i="92"/>
  <c r="N66" i="92" s="1"/>
  <c r="N67" i="92" s="1"/>
  <c r="V70" i="74"/>
  <c r="O47" i="77"/>
  <c r="N63" i="81"/>
  <c r="N66" i="81" s="1"/>
  <c r="N67" i="81" s="1"/>
  <c r="O49" i="77" l="1"/>
  <c r="E12" i="77" s="1"/>
  <c r="V73" i="74"/>
  <c r="O51" i="77" l="1"/>
  <c r="V74" i="74"/>
  <c r="V75" i="74"/>
  <c r="H9" i="76" l="1"/>
  <c r="E9" i="76"/>
  <c r="V78" i="74"/>
  <c r="G29" i="74" l="1"/>
  <c r="D8" i="7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TB株式会社</author>
  </authors>
  <commentList>
    <comment ref="C9" authorId="0" shapeId="0" xr:uid="{211C1EBD-A988-4EDD-875B-EED2453B5890}">
      <text>
        <r>
          <rPr>
            <sz val="9"/>
            <color indexed="81"/>
            <rFont val="メイリオ"/>
            <family val="3"/>
            <charset val="128"/>
          </rPr>
          <t>窓あき封筒を利用する場合は郵送宛名としても使用するので、郵便番号・住所も記載します。</t>
        </r>
      </text>
    </comment>
    <comment ref="AF21" authorId="0" shapeId="0" xr:uid="{6BDE8BD0-42A8-4CE3-B327-FCAA8ED53802}">
      <text>
        <r>
          <rPr>
            <sz val="9"/>
            <color indexed="81"/>
            <rFont val="メイリオ"/>
            <family val="3"/>
            <charset val="128"/>
          </rPr>
          <t>振込先を記載します。振込先口座複数の場合は、追加ください。</t>
        </r>
      </text>
    </comment>
    <comment ref="C30" authorId="0" shapeId="0" xr:uid="{011CCED5-B274-46F2-ADA9-E9879AEC00CA}">
      <text>
        <r>
          <rPr>
            <sz val="9"/>
            <color indexed="81"/>
            <rFont val="メイリオ"/>
            <family val="3"/>
            <charset val="128"/>
          </rPr>
          <t>販売した商品の品番・品名・サービス名称等を記載します。</t>
        </r>
      </text>
    </comment>
    <comment ref="Y30" authorId="0" shapeId="0" xr:uid="{B55B631B-DAF9-4E84-9CC8-E97FD4485418}">
      <text>
        <r>
          <rPr>
            <sz val="9"/>
            <color indexed="81"/>
            <rFont val="メイリオ"/>
            <family val="3"/>
            <charset val="128"/>
          </rPr>
          <t>小数点以下の数値を入力する場合は、書式を「標準」に変更してください。</t>
        </r>
      </text>
    </comment>
    <comment ref="AC30" authorId="0" shapeId="0" xr:uid="{16C55AA2-7026-4467-841F-A55DB417D52B}">
      <text>
        <r>
          <rPr>
            <sz val="9"/>
            <color indexed="81"/>
            <rFont val="メイリオ"/>
            <family val="3"/>
            <charset val="128"/>
          </rPr>
          <t>数量の単位を記載します。空白の場合もありますが、「ダース」と「本」のように混在する場合に記載します。</t>
        </r>
      </text>
    </comment>
    <comment ref="AE30" authorId="0" shapeId="0" xr:uid="{2E4AD7C7-C6D6-4CC3-84E0-AB7E960E87E7}">
      <text>
        <r>
          <rPr>
            <sz val="9"/>
            <color indexed="81"/>
            <rFont val="メイリオ"/>
            <family val="3"/>
            <charset val="128"/>
          </rPr>
          <t>小数点以下の数値を入力する場合は、書式を「標準」に変更してください。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TB株式会社</author>
  </authors>
  <commentList>
    <comment ref="AY3" authorId="0" shapeId="0" xr:uid="{3AAE29E9-DF4D-4432-9859-F38B02873119}">
      <text>
        <r>
          <rPr>
            <sz val="9"/>
            <color indexed="81"/>
            <rFont val="メイリオ"/>
            <family val="3"/>
            <charset val="128"/>
          </rPr>
          <t>内税・外税・非課税の区分を選択します。項目名称や計算式が変わります。</t>
        </r>
      </text>
    </comment>
    <comment ref="AY6" authorId="0" shapeId="0" xr:uid="{FFBE27F2-6679-4CB2-B38C-BAC88F11FDB3}">
      <text>
        <r>
          <rPr>
            <sz val="9"/>
            <color indexed="81"/>
            <rFont val="メイリオ"/>
            <family val="3"/>
            <charset val="128"/>
          </rPr>
          <t>消費税の計算の小数点以下の丸め方を指定します。数量×単価の計算結果でも利用されます。</t>
        </r>
      </text>
    </comment>
    <comment ref="C9" authorId="0" shapeId="0" xr:uid="{E08FBE49-C490-48AE-8579-84A637584B2B}">
      <text>
        <r>
          <rPr>
            <sz val="9"/>
            <color indexed="81"/>
            <rFont val="メイリオ"/>
            <family val="3"/>
            <charset val="128"/>
          </rPr>
          <t>窓あき封筒を利用する場合は郵送宛名としても使用するので、郵便番号・住所も記載します。</t>
        </r>
      </text>
    </comment>
    <comment ref="B17" authorId="0" shapeId="0" xr:uid="{9094ADB4-F8F6-4AE8-A102-6B734289C3AB}">
      <text>
        <r>
          <rPr>
            <sz val="9"/>
            <color indexed="81"/>
            <rFont val="メイリオ"/>
            <family val="3"/>
            <charset val="128"/>
          </rPr>
          <t>編集・削除可能です。</t>
        </r>
      </text>
    </comment>
    <comment ref="H28" authorId="0" shapeId="0" xr:uid="{EE1E6D09-3715-4446-B3E5-6AE959A7E05C}">
      <text>
        <r>
          <rPr>
            <sz val="9"/>
            <color indexed="81"/>
            <rFont val="メイリオ"/>
            <family val="3"/>
            <charset val="128"/>
          </rPr>
          <t>販売した商品の品番・品名・サービス名称等を記載します。</t>
        </r>
      </text>
    </comment>
    <comment ref="Y28" authorId="0" shapeId="0" xr:uid="{095E31ED-B13D-4C5C-AD18-EBEE116C1FEB}">
      <text>
        <r>
          <rPr>
            <sz val="9"/>
            <color indexed="81"/>
            <rFont val="メイリオ"/>
            <family val="3"/>
            <charset val="128"/>
          </rPr>
          <t>小数点以下の数値を入力する場合は、書式を「標準」に変更してください。</t>
        </r>
      </text>
    </comment>
    <comment ref="AC28" authorId="0" shapeId="0" xr:uid="{6FED7B6B-2C81-4B6B-A00C-636EC25FF264}">
      <text>
        <r>
          <rPr>
            <sz val="9"/>
            <color indexed="81"/>
            <rFont val="メイリオ"/>
            <family val="3"/>
            <charset val="128"/>
          </rPr>
          <t>数量の単位を記載します。空白の場合もありますが、「ダース」と「本」のように混在する場合に記載します。</t>
        </r>
      </text>
    </comment>
    <comment ref="AE28" authorId="0" shapeId="0" xr:uid="{5BA62372-3E47-4B69-A20C-F3D69F1E691D}">
      <text>
        <r>
          <rPr>
            <sz val="9"/>
            <color indexed="81"/>
            <rFont val="メイリオ"/>
            <family val="3"/>
            <charset val="128"/>
          </rPr>
          <t>小数点以下の数値を入力する場合は、書式を「標準」に変更してください。</t>
        </r>
      </text>
    </comment>
    <comment ref="C46" authorId="0" shapeId="0" xr:uid="{4013D8C7-37D8-494D-B74D-6D8C357B9441}">
      <text>
        <r>
          <rPr>
            <sz val="9"/>
            <color indexed="81"/>
            <rFont val="メイリオ"/>
            <family val="3"/>
            <charset val="128"/>
          </rPr>
          <t>自由に記入できます。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TB Co.,Ltd.</author>
    <author>TB株式会社</author>
  </authors>
  <commentList>
    <comment ref="AX5" authorId="0" shapeId="0" xr:uid="{519A37B1-0756-4812-AEF2-AFE448D21546}">
      <text>
        <r>
          <rPr>
            <b/>
            <sz val="9"/>
            <color indexed="81"/>
            <rFont val="ＭＳ Ｐゴシック"/>
            <family val="3"/>
            <charset val="128"/>
          </rPr>
          <t>内税・外税・非課税の区分を選択します。項目名称や計算式が変わります。</t>
        </r>
      </text>
    </comment>
    <comment ref="AX8" authorId="0" shapeId="0" xr:uid="{EBE9C76E-009D-4EE6-80E7-46DE02A02E35}">
      <text>
        <r>
          <rPr>
            <b/>
            <sz val="9"/>
            <color indexed="81"/>
            <rFont val="ＭＳ Ｐゴシック"/>
            <family val="3"/>
            <charset val="128"/>
          </rPr>
          <t>消費税の計算の小数点以下の丸め方を指定します。数量×単価の計算結果でも利用されます。</t>
        </r>
      </text>
    </comment>
    <comment ref="C9" authorId="1" shapeId="0" xr:uid="{DDB9505A-295D-40EC-824F-D13DDFEB927B}">
      <text>
        <r>
          <rPr>
            <sz val="9"/>
            <color indexed="81"/>
            <rFont val="メイリオ"/>
            <family val="3"/>
            <charset val="128"/>
          </rPr>
          <t>窓あき封筒を利用する場合は郵送宛名としても使用するので、郵便番号・住所も記載します。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林 利穂</author>
    <author>Microsoft Office User</author>
  </authors>
  <commentList>
    <comment ref="D18" authorId="0" shapeId="0" xr:uid="{C6DB8D8E-3B0E-4143-B311-4AC8F68BBDC7}">
      <text>
        <r>
          <rPr>
            <sz val="9"/>
            <color indexed="81"/>
            <rFont val="MS P ゴシック"/>
            <family val="3"/>
            <charset val="128"/>
          </rPr>
          <t>数式が入っています。</t>
        </r>
      </text>
    </comment>
    <comment ref="B21" authorId="0" shapeId="0" xr:uid="{305F3AF0-FAEE-4E14-8D9E-CA54B0D9F577}">
      <text>
        <r>
          <rPr>
            <sz val="9"/>
            <color indexed="81"/>
            <rFont val="MS P ゴシック"/>
            <family val="3"/>
            <charset val="128"/>
          </rPr>
          <t>税抜き金額を入力してください。</t>
        </r>
      </text>
    </comment>
    <comment ref="F21" authorId="0" shapeId="0" xr:uid="{3444C933-2905-490F-9BA2-EE86ED04D71C}">
      <text>
        <r>
          <rPr>
            <sz val="9"/>
            <color indexed="81"/>
            <rFont val="MS P ゴシック"/>
            <family val="3"/>
            <charset val="128"/>
          </rPr>
          <t>数式が入っています。</t>
        </r>
      </text>
    </comment>
    <comment ref="J21" authorId="0" shapeId="0" xr:uid="{5D0AFF6B-EE53-4C52-9757-699C3AC22B52}">
      <text>
        <r>
          <rPr>
            <sz val="9"/>
            <color indexed="81"/>
            <rFont val="MS P ゴシック"/>
            <family val="3"/>
            <charset val="128"/>
          </rPr>
          <t>数式が入っています。</t>
        </r>
      </text>
    </comment>
    <comment ref="M21" authorId="1" shapeId="0" xr:uid="{8E04C30D-3365-461D-A2DD-83BBC3B75382}">
      <text>
        <r>
          <rPr>
            <sz val="9"/>
            <color indexed="81"/>
            <rFont val="ＭＳ Ｐゴシック"/>
            <family val="3"/>
            <charset val="128"/>
          </rPr>
          <t xml:space="preserve">数式が入っています。
</t>
        </r>
      </text>
    </comment>
    <comment ref="O21" authorId="1" shapeId="0" xr:uid="{444AD724-0B0E-4D9D-8B55-72A98669F0C2}">
      <text>
        <r>
          <rPr>
            <sz val="9"/>
            <color indexed="81"/>
            <rFont val="ＭＳ Ｐゴシック"/>
            <family val="3"/>
            <charset val="128"/>
          </rPr>
          <t>数式が入っています。</t>
        </r>
      </text>
    </comment>
    <comment ref="P24" authorId="0" shapeId="0" xr:uid="{B7272066-A22C-4CAA-A9BB-00F06FEC42F0}">
      <text>
        <r>
          <rPr>
            <sz val="9"/>
            <color indexed="81"/>
            <rFont val="MS P ゴシック"/>
            <family val="3"/>
            <charset val="128"/>
          </rPr>
          <t>数式が入っています。</t>
        </r>
      </text>
    </comment>
    <comment ref="P36" authorId="0" shapeId="0" xr:uid="{4B406A70-37DA-4792-B7E7-A45620368507}">
      <text>
        <r>
          <rPr>
            <sz val="9"/>
            <color indexed="81"/>
            <rFont val="MS P ゴシック"/>
            <family val="3"/>
            <charset val="128"/>
          </rPr>
          <t>数式が入っています。</t>
        </r>
      </text>
    </comment>
  </commentList>
</comments>
</file>

<file path=xl/sharedStrings.xml><?xml version="1.0" encoding="utf-8"?>
<sst xmlns="http://schemas.openxmlformats.org/spreadsheetml/2006/main" count="7426" uniqueCount="1719">
  <si>
    <t>請求書</t>
    <rPh sb="0" eb="3">
      <t>セイキュウショ</t>
    </rPh>
    <phoneticPr fontId="27"/>
  </si>
  <si>
    <t>浜田電機株式会社　御中</t>
    <rPh sb="0" eb="4">
      <t>ハマダデンキ</t>
    </rPh>
    <rPh sb="4" eb="8">
      <t>カブシキガイシャ</t>
    </rPh>
    <rPh sb="9" eb="11">
      <t>オンチュウ</t>
    </rPh>
    <phoneticPr fontId="27"/>
  </si>
  <si>
    <t>東京都千代田区外神田1-9-9内田ビル1F2F</t>
    <rPh sb="0" eb="3">
      <t>トウキョウト</t>
    </rPh>
    <rPh sb="3" eb="7">
      <t>チヨダク</t>
    </rPh>
    <rPh sb="7" eb="10">
      <t>ソトカンダ</t>
    </rPh>
    <rPh sb="15" eb="17">
      <t>ウチダ</t>
    </rPh>
    <phoneticPr fontId="27"/>
  </si>
  <si>
    <t>TEL：03-5651-7351　FAX：03-5651-7353</t>
    <phoneticPr fontId="27"/>
  </si>
  <si>
    <t>登録番号：T6010001026302</t>
    <rPh sb="0" eb="2">
      <t>トウロク</t>
    </rPh>
    <rPh sb="2" eb="4">
      <t>バンゴウ</t>
    </rPh>
    <phoneticPr fontId="27"/>
  </si>
  <si>
    <t>請求日</t>
    <rPh sb="0" eb="3">
      <t>セイキュウビ</t>
    </rPh>
    <phoneticPr fontId="27"/>
  </si>
  <si>
    <t>請求書番号</t>
    <rPh sb="0" eb="3">
      <t>セイキュウショ</t>
    </rPh>
    <rPh sb="3" eb="5">
      <t>バンゴウ</t>
    </rPh>
    <phoneticPr fontId="27"/>
  </si>
  <si>
    <t>登録番号</t>
    <rPh sb="0" eb="4">
      <t>トウロクバンゴウ</t>
    </rPh>
    <phoneticPr fontId="27"/>
  </si>
  <si>
    <t>〒101-0021</t>
    <phoneticPr fontId="27"/>
  </si>
  <si>
    <t>INV-2024-154150005</t>
    <phoneticPr fontId="27"/>
  </si>
  <si>
    <t>T6120001083217</t>
    <phoneticPr fontId="27"/>
  </si>
  <si>
    <t>情報機器販売部</t>
    <rPh sb="0" eb="2">
      <t>ジョウホウ</t>
    </rPh>
    <rPh sb="2" eb="4">
      <t>キキ</t>
    </rPh>
    <rPh sb="4" eb="7">
      <t>ハンバイブ</t>
    </rPh>
    <phoneticPr fontId="27"/>
  </si>
  <si>
    <t>塩田　様</t>
    <rPh sb="0" eb="2">
      <t>シオダ</t>
    </rPh>
    <rPh sb="3" eb="4">
      <t>サマ</t>
    </rPh>
    <phoneticPr fontId="27"/>
  </si>
  <si>
    <t>ダイワボウ情報システム株式会社</t>
    <rPh sb="5" eb="7">
      <t>ジョウホウ</t>
    </rPh>
    <rPh sb="11" eb="15">
      <t>カブシキガイシャ</t>
    </rPh>
    <phoneticPr fontId="27"/>
  </si>
  <si>
    <t>〒530-0005</t>
    <phoneticPr fontId="27"/>
  </si>
  <si>
    <t>大阪府大阪市北区中之島3-2-4</t>
    <rPh sb="0" eb="3">
      <t>オオサカフ</t>
    </rPh>
    <rPh sb="3" eb="6">
      <t>オオサカシ</t>
    </rPh>
    <rPh sb="6" eb="8">
      <t>キタク</t>
    </rPh>
    <rPh sb="8" eb="9">
      <t>ナカ</t>
    </rPh>
    <rPh sb="9" eb="10">
      <t>コレ</t>
    </rPh>
    <rPh sb="10" eb="11">
      <t>シマ</t>
    </rPh>
    <phoneticPr fontId="27"/>
  </si>
  <si>
    <t>中之島フェスティバルタワー・ウエスト　１０F</t>
    <rPh sb="0" eb="1">
      <t>ナカ</t>
    </rPh>
    <rPh sb="1" eb="2">
      <t>コレ</t>
    </rPh>
    <rPh sb="2" eb="3">
      <t>シマ</t>
    </rPh>
    <phoneticPr fontId="27"/>
  </si>
  <si>
    <t>https://www.pc-daiwabo.co.jp</t>
    <phoneticPr fontId="27"/>
  </si>
  <si>
    <t>担当事務所：東京第一支店　韋駄天事業部</t>
    <rPh sb="0" eb="2">
      <t>タントウ</t>
    </rPh>
    <rPh sb="2" eb="5">
      <t>ジムショ</t>
    </rPh>
    <rPh sb="6" eb="8">
      <t>トウキョウ</t>
    </rPh>
    <rPh sb="8" eb="10">
      <t>ダイイチ</t>
    </rPh>
    <rPh sb="10" eb="12">
      <t>シテン</t>
    </rPh>
    <rPh sb="13" eb="16">
      <t>イダテン</t>
    </rPh>
    <rPh sb="16" eb="19">
      <t>ジギョウブ</t>
    </rPh>
    <phoneticPr fontId="27"/>
  </si>
  <si>
    <t>下記の通りご請求申し上げます。</t>
    <rPh sb="0" eb="2">
      <t>カキ</t>
    </rPh>
    <rPh sb="3" eb="4">
      <t>トオ</t>
    </rPh>
    <rPh sb="6" eb="8">
      <t>セイキュウ</t>
    </rPh>
    <rPh sb="8" eb="9">
      <t>モウ</t>
    </rPh>
    <rPh sb="10" eb="11">
      <t>ア</t>
    </rPh>
    <phoneticPr fontId="27"/>
  </si>
  <si>
    <t>件名</t>
    <rPh sb="0" eb="2">
      <t>ケンメイ</t>
    </rPh>
    <phoneticPr fontId="27"/>
  </si>
  <si>
    <t>２０２４年６月発注分</t>
    <rPh sb="4" eb="5">
      <t>ネン</t>
    </rPh>
    <rPh sb="6" eb="7">
      <t>ガツ</t>
    </rPh>
    <rPh sb="7" eb="10">
      <t>ハッチュウブン</t>
    </rPh>
    <phoneticPr fontId="27"/>
  </si>
  <si>
    <t>小計</t>
    <rPh sb="0" eb="2">
      <t>ショウケイ</t>
    </rPh>
    <phoneticPr fontId="27"/>
  </si>
  <si>
    <t>消費税</t>
    <rPh sb="0" eb="3">
      <t>ショウヒゼイ</t>
    </rPh>
    <phoneticPr fontId="27"/>
  </si>
  <si>
    <t>請求金額</t>
    <rPh sb="0" eb="4">
      <t>セイキュウキンガク</t>
    </rPh>
    <phoneticPr fontId="27"/>
  </si>
  <si>
    <t>入金期日</t>
    <rPh sb="0" eb="2">
      <t>ニュウキン</t>
    </rPh>
    <rPh sb="2" eb="4">
      <t>キジツ</t>
    </rPh>
    <phoneticPr fontId="27"/>
  </si>
  <si>
    <t>振込先</t>
    <rPh sb="0" eb="3">
      <t>フリコミサキ</t>
    </rPh>
    <phoneticPr fontId="27"/>
  </si>
  <si>
    <t>備考</t>
    <rPh sb="0" eb="2">
      <t>ビコウ</t>
    </rPh>
    <phoneticPr fontId="27"/>
  </si>
  <si>
    <t>摘要</t>
    <rPh sb="0" eb="2">
      <t>テキヨウ</t>
    </rPh>
    <phoneticPr fontId="27"/>
  </si>
  <si>
    <t>数量</t>
    <rPh sb="0" eb="2">
      <t>スウリョウ</t>
    </rPh>
    <phoneticPr fontId="27"/>
  </si>
  <si>
    <t>単価</t>
    <rPh sb="0" eb="2">
      <t>タンカ</t>
    </rPh>
    <phoneticPr fontId="27"/>
  </si>
  <si>
    <t>明細金額</t>
    <rPh sb="0" eb="2">
      <t>メイサイ</t>
    </rPh>
    <rPh sb="2" eb="4">
      <t>キンガク</t>
    </rPh>
    <phoneticPr fontId="27"/>
  </si>
  <si>
    <t>内訳</t>
    <rPh sb="0" eb="2">
      <t>ウチワケ</t>
    </rPh>
    <phoneticPr fontId="27"/>
  </si>
  <si>
    <t>１０％対象（税抜）</t>
    <rPh sb="3" eb="5">
      <t>タイショウ</t>
    </rPh>
    <rPh sb="6" eb="8">
      <t>ゼ</t>
    </rPh>
    <phoneticPr fontId="27"/>
  </si>
  <si>
    <t>１０％消費税</t>
    <rPh sb="3" eb="6">
      <t>ショウヒゼイ</t>
    </rPh>
    <phoneticPr fontId="27"/>
  </si>
  <si>
    <t>納品書</t>
    <rPh sb="0" eb="3">
      <t>ノウヒンショ</t>
    </rPh>
    <phoneticPr fontId="27"/>
  </si>
  <si>
    <t>情報機器販売部</t>
    <rPh sb="0" eb="4">
      <t>ジョウホウキキ</t>
    </rPh>
    <rPh sb="4" eb="7">
      <t>ハンバイブ</t>
    </rPh>
    <phoneticPr fontId="27"/>
  </si>
  <si>
    <t>納品日</t>
    <rPh sb="0" eb="3">
      <t>ノウヒンビ</t>
    </rPh>
    <phoneticPr fontId="27"/>
  </si>
  <si>
    <t>納品書番号</t>
    <rPh sb="0" eb="3">
      <t>ノウヒンショ</t>
    </rPh>
    <rPh sb="3" eb="5">
      <t>バンゴウ</t>
    </rPh>
    <phoneticPr fontId="27"/>
  </si>
  <si>
    <t>下記の通り納品申し上げます。</t>
    <rPh sb="0" eb="2">
      <t>カキ</t>
    </rPh>
    <rPh sb="3" eb="4">
      <t>トオ</t>
    </rPh>
    <rPh sb="5" eb="7">
      <t>ノウヒン</t>
    </rPh>
    <rPh sb="7" eb="8">
      <t>モウ</t>
    </rPh>
    <rPh sb="9" eb="10">
      <t>ア</t>
    </rPh>
    <phoneticPr fontId="27"/>
  </si>
  <si>
    <t>領収書</t>
    <rPh sb="0" eb="3">
      <t>リョウシュウショ</t>
    </rPh>
    <phoneticPr fontId="27"/>
  </si>
  <si>
    <t>領収日</t>
    <rPh sb="0" eb="3">
      <t>リョウシュウビ</t>
    </rPh>
    <phoneticPr fontId="27"/>
  </si>
  <si>
    <t>領収書番号</t>
    <rPh sb="0" eb="5">
      <t>リョウシュウショバンゴウ</t>
    </rPh>
    <phoneticPr fontId="27"/>
  </si>
  <si>
    <t>TEL：06-4707-8000　FAX：06-4707-8052</t>
    <phoneticPr fontId="27"/>
  </si>
  <si>
    <t>mail：idaten@pc-daiwabo.co.jp</t>
    <phoneticPr fontId="27"/>
  </si>
  <si>
    <t>三菱UFJ銀行　船橋店
普通7077113
ダイワボウジョウホウシステム（カ</t>
    <rPh sb="0" eb="2">
      <t>ミツビシ</t>
    </rPh>
    <rPh sb="5" eb="7">
      <t>ギンコウ</t>
    </rPh>
    <rPh sb="8" eb="11">
      <t>フナバシテン</t>
    </rPh>
    <rPh sb="12" eb="14">
      <t>フツウ</t>
    </rPh>
    <phoneticPr fontId="27"/>
  </si>
  <si>
    <t>SanDisk 商品型番:SDSQUA4-032G-GN6MN EAN:0619659201593</t>
    <rPh sb="8" eb="12">
      <t>ショウヒンカタバン</t>
    </rPh>
    <phoneticPr fontId="27"/>
  </si>
  <si>
    <t>SanDisk 商品型番SDSQUAB-064G-GH3MA EAN:0619659201586</t>
    <rPh sb="8" eb="12">
      <t>ショウヒンカタバン</t>
    </rPh>
    <phoneticPr fontId="27"/>
  </si>
  <si>
    <t>SanDisk 商品型番:SDSQUAB-128G-GH3MA EAN:0619659201579</t>
    <rPh sb="8" eb="12">
      <t>ショウヒンカタバン</t>
    </rPh>
    <phoneticPr fontId="27"/>
  </si>
  <si>
    <t>SanDisk 商品型番:SDSQUAC-256G-GH3MA  EAN:0619659201555</t>
    <rPh sb="8" eb="12">
      <t>ショウヒンカタバン</t>
    </rPh>
    <phoneticPr fontId="27"/>
  </si>
  <si>
    <t>SanDisk 商品型番:SDSQUAC-512G-GH3MA EAN:0619659201562</t>
    <rPh sb="8" eb="12">
      <t>ショウヒンカタバン</t>
    </rPh>
    <phoneticPr fontId="27"/>
  </si>
  <si>
    <t>SanDisk 商品型番:SDSQXAH-064G-GH3MA EAN:0619659197933</t>
    <rPh sb="8" eb="12">
      <t>ショウヒンカタバン</t>
    </rPh>
    <phoneticPr fontId="27"/>
  </si>
  <si>
    <t>SanDisk 商品型番:SDSQXAA-128G-GH3MA EAN:0619659197926</t>
    <rPh sb="8" eb="12">
      <t>ショウヒンカタバン</t>
    </rPh>
    <phoneticPr fontId="27"/>
  </si>
  <si>
    <t>SanDisk 商品型番:SDSQXAV-256G-GH3MA EAN:0619659201964</t>
    <rPh sb="8" eb="12">
      <t>ショウヒンカタバン</t>
    </rPh>
    <phoneticPr fontId="27"/>
  </si>
  <si>
    <t>SanDisk 商品型番:SDSQXAV-512G-GH3MA EAN:0619659197971</t>
    <rPh sb="8" eb="12">
      <t>ショウヒンカタバン</t>
    </rPh>
    <phoneticPr fontId="27"/>
  </si>
  <si>
    <t>SanDisk 商品型番:SDSQQNR-032G-GH3IA EAN:0619659197704</t>
    <rPh sb="8" eb="12">
      <t>ショウヒンカタバン</t>
    </rPh>
    <phoneticPr fontId="27"/>
  </si>
  <si>
    <t>SanDisk 商品型番:SDSQXCD-256G-GN6MA EAN:0619659188542</t>
    <rPh sb="8" eb="12">
      <t>ショウヒンカタバン</t>
    </rPh>
    <phoneticPr fontId="27"/>
  </si>
  <si>
    <t>SanDisk 商品型番:SDSQQNR-128G-GH3IA EAN:0619659198923</t>
    <rPh sb="8" eb="12">
      <t>ショウヒンカタバン</t>
    </rPh>
    <phoneticPr fontId="27"/>
  </si>
  <si>
    <t>SanDisk 商品型番:SDSDUN4-032G-GHJNN EAN:0619659197247</t>
    <rPh sb="8" eb="12">
      <t>ショウヒンカタバン</t>
    </rPh>
    <phoneticPr fontId="27"/>
  </si>
  <si>
    <t>SanDisk 商品型番:SDSDUNB-064G-GH3NN EAN:0619659200671</t>
    <rPh sb="8" eb="12">
      <t>ショウヒンカタバン</t>
    </rPh>
    <phoneticPr fontId="27"/>
  </si>
  <si>
    <t>SanDisk 商品型番:SDSDXV2-064G-GHJIN EAN:0619659197834</t>
    <rPh sb="8" eb="12">
      <t>ショウヒンカタバン</t>
    </rPh>
    <phoneticPr fontId="27"/>
  </si>
  <si>
    <t>発行日２０２４年１月６日</t>
    <rPh sb="0" eb="2">
      <t>ハッコウ</t>
    </rPh>
    <rPh sb="2" eb="3">
      <t>ビ</t>
    </rPh>
    <rPh sb="7" eb="8">
      <t>ネン</t>
    </rPh>
    <rPh sb="9" eb="10">
      <t>ガツ</t>
    </rPh>
    <rPh sb="11" eb="12">
      <t>ニチ</t>
    </rPh>
    <phoneticPr fontId="39"/>
  </si>
  <si>
    <t>No　M4227596-1</t>
    <phoneticPr fontId="39"/>
  </si>
  <si>
    <t>№</t>
  </si>
  <si>
    <t>請求書</t>
    <rPh sb="0" eb="3">
      <t>セイキュウショ</t>
    </rPh>
    <phoneticPr fontId="39"/>
  </si>
  <si>
    <t>月島電気商会</t>
    <phoneticPr fontId="42"/>
  </si>
  <si>
    <t>御中</t>
    <rPh sb="0" eb="2">
      <t>オンチュウ</t>
    </rPh>
    <phoneticPr fontId="39"/>
  </si>
  <si>
    <t>株式会社ヤマダデンキ</t>
    <rPh sb="0" eb="2">
      <t>カブシキ</t>
    </rPh>
    <rPh sb="2" eb="4">
      <t>カイシャ</t>
    </rPh>
    <phoneticPr fontId="39"/>
  </si>
  <si>
    <t>ツクモ本店営業所</t>
    <rPh sb="3" eb="5">
      <t>ホンテン</t>
    </rPh>
    <rPh sb="5" eb="8">
      <t>エイギョウショ</t>
    </rPh>
    <phoneticPr fontId="39"/>
  </si>
  <si>
    <t>件　　　名　：</t>
    <rPh sb="0" eb="1">
      <t>ケン</t>
    </rPh>
    <rPh sb="4" eb="5">
      <t>メイ</t>
    </rPh>
    <phoneticPr fontId="39"/>
  </si>
  <si>
    <t>電子機器卸販売</t>
    <rPh sb="0" eb="4">
      <t>デンシキキ</t>
    </rPh>
    <rPh sb="4" eb="7">
      <t>オロシハンバイ</t>
    </rPh>
    <phoneticPr fontId="39"/>
  </si>
  <si>
    <t>≪登録番号≫T2070001036729</t>
    <phoneticPr fontId="42"/>
  </si>
  <si>
    <t>納　　　期　：</t>
    <rPh sb="0" eb="1">
      <t>オサム</t>
    </rPh>
    <rPh sb="4" eb="5">
      <t>キ</t>
    </rPh>
    <phoneticPr fontId="39"/>
  </si>
  <si>
    <t>１週間以内</t>
    <rPh sb="1" eb="3">
      <t>シュウカン</t>
    </rPh>
    <rPh sb="3" eb="5">
      <t>イナイ</t>
    </rPh>
    <phoneticPr fontId="39"/>
  </si>
  <si>
    <t>https://houjin.tsukumo.co.jp</t>
    <phoneticPr fontId="42"/>
  </si>
  <si>
    <t>納品場所①：</t>
    <rPh sb="0" eb="2">
      <t>ノウヒン</t>
    </rPh>
    <rPh sb="2" eb="4">
      <t>バショ</t>
    </rPh>
    <phoneticPr fontId="39"/>
  </si>
  <si>
    <t>東京都文京区本郷2-25-14　第一ライトビル５階４号室</t>
    <rPh sb="0" eb="3">
      <t>トウキョウト</t>
    </rPh>
    <rPh sb="3" eb="6">
      <t>ブンキョウク</t>
    </rPh>
    <rPh sb="6" eb="8">
      <t>ホンゴウ</t>
    </rPh>
    <rPh sb="16" eb="18">
      <t>ダイイチ</t>
    </rPh>
    <rPh sb="24" eb="25">
      <t>カイ</t>
    </rPh>
    <rPh sb="26" eb="28">
      <t>ゴウシツ</t>
    </rPh>
    <phoneticPr fontId="39"/>
  </si>
  <si>
    <t>〒101-0021</t>
    <phoneticPr fontId="39"/>
  </si>
  <si>
    <t>納品場所②：</t>
    <rPh sb="0" eb="2">
      <t>ノウヒン</t>
    </rPh>
    <rPh sb="2" eb="4">
      <t>バショ</t>
    </rPh>
    <phoneticPr fontId="39"/>
  </si>
  <si>
    <t>東京都中央区月島4-3-3　４階</t>
    <rPh sb="0" eb="3">
      <t>トウキョウト</t>
    </rPh>
    <rPh sb="3" eb="6">
      <t>チュウオウク</t>
    </rPh>
    <rPh sb="6" eb="8">
      <t>ツキシマ</t>
    </rPh>
    <rPh sb="15" eb="16">
      <t>カイ</t>
    </rPh>
    <phoneticPr fontId="42"/>
  </si>
  <si>
    <t>住所：東京都千代田区外神田1-9-7</t>
    <rPh sb="0" eb="2">
      <t>ジュウショ</t>
    </rPh>
    <rPh sb="3" eb="6">
      <t>トウキョウト</t>
    </rPh>
    <rPh sb="6" eb="10">
      <t>チヨダク</t>
    </rPh>
    <rPh sb="10" eb="13">
      <t>ソトカンダ</t>
    </rPh>
    <phoneticPr fontId="39"/>
  </si>
  <si>
    <t>電　　　話：</t>
    <rPh sb="0" eb="1">
      <t>デン</t>
    </rPh>
    <rPh sb="4" eb="5">
      <t>ハナシ</t>
    </rPh>
    <phoneticPr fontId="39"/>
  </si>
  <si>
    <t>03-5990-9456/080-3508-1052</t>
    <phoneticPr fontId="42"/>
  </si>
  <si>
    <t>TEL：03-3253-3199</t>
    <phoneticPr fontId="39"/>
  </si>
  <si>
    <t>e-mail　　：</t>
    <phoneticPr fontId="39"/>
  </si>
  <si>
    <t>amazonfast1982@gmail.com</t>
    <phoneticPr fontId="42"/>
  </si>
  <si>
    <t>FAX：03-5295-8741</t>
    <phoneticPr fontId="39"/>
  </si>
  <si>
    <t>支払条件：</t>
    <rPh sb="0" eb="2">
      <t>シハライ</t>
    </rPh>
    <rPh sb="2" eb="4">
      <t>ジョウケン</t>
    </rPh>
    <phoneticPr fontId="39"/>
  </si>
  <si>
    <t>銀行振込</t>
    <rPh sb="0" eb="2">
      <t>ギンコウ</t>
    </rPh>
    <rPh sb="2" eb="4">
      <t>フリコミ</t>
    </rPh>
    <phoneticPr fontId="39"/>
  </si>
  <si>
    <t>e-mail：tokyo_houjin@tsukumo.co.jp</t>
    <phoneticPr fontId="39"/>
  </si>
  <si>
    <t>見積期限：</t>
    <rPh sb="0" eb="2">
      <t>ミツモリ</t>
    </rPh>
    <rPh sb="2" eb="4">
      <t>キゲン</t>
    </rPh>
    <phoneticPr fontId="39"/>
  </si>
  <si>
    <t>作成日含め１週間以内</t>
    <phoneticPr fontId="39"/>
  </si>
  <si>
    <t>担当：石田</t>
    <rPh sb="0" eb="2">
      <t>タントウ</t>
    </rPh>
    <rPh sb="3" eb="5">
      <t>イシダ</t>
    </rPh>
    <phoneticPr fontId="39"/>
  </si>
  <si>
    <t>下記の通り、お見積申し上げます。</t>
    <rPh sb="0" eb="2">
      <t>カキ</t>
    </rPh>
    <rPh sb="3" eb="4">
      <t>トオ</t>
    </rPh>
    <rPh sb="7" eb="9">
      <t>ミツモリ</t>
    </rPh>
    <rPh sb="9" eb="10">
      <t>モウ</t>
    </rPh>
    <rPh sb="11" eb="12">
      <t>ア</t>
    </rPh>
    <phoneticPr fontId="39"/>
  </si>
  <si>
    <t>金額</t>
    <rPh sb="0" eb="2">
      <t>キンガク</t>
    </rPh>
    <phoneticPr fontId="39"/>
  </si>
  <si>
    <t>（税込）</t>
    <rPh sb="1" eb="3">
      <t>ゼイコミ</t>
    </rPh>
    <phoneticPr fontId="39"/>
  </si>
  <si>
    <t>№</t>
    <phoneticPr fontId="42"/>
  </si>
  <si>
    <t>メーカー</t>
    <phoneticPr fontId="39"/>
  </si>
  <si>
    <t>型番</t>
    <rPh sb="0" eb="2">
      <t>カタバン</t>
    </rPh>
    <phoneticPr fontId="39"/>
  </si>
  <si>
    <t>商品コード</t>
    <rPh sb="0" eb="2">
      <t>ショウヒン</t>
    </rPh>
    <phoneticPr fontId="42"/>
  </si>
  <si>
    <t>数量</t>
    <rPh sb="0" eb="2">
      <t>スウリョウ</t>
    </rPh>
    <phoneticPr fontId="39"/>
  </si>
  <si>
    <t>単価</t>
    <rPh sb="0" eb="2">
      <t>タンカ</t>
    </rPh>
    <phoneticPr fontId="39"/>
  </si>
  <si>
    <t xml:space="preserve"> SanDisk</t>
    <phoneticPr fontId="42"/>
  </si>
  <si>
    <t>B0CH2WM7QY</t>
  </si>
  <si>
    <t>B0CH2XQN3P</t>
  </si>
  <si>
    <t>B0CH2X5LBX</t>
  </si>
  <si>
    <t>B0CH2XS4CL</t>
  </si>
  <si>
    <t>B0CH2YWGV9</t>
  </si>
  <si>
    <t>B0CH2X16LN</t>
  </si>
  <si>
    <t>B0CKVFZCZN</t>
  </si>
  <si>
    <t>B0B21BXZ6V</t>
  </si>
  <si>
    <t>B0B21BRQ86</t>
  </si>
  <si>
    <t>B0B21BDBN6</t>
  </si>
  <si>
    <t>B0B21D79BW</t>
  </si>
  <si>
    <t>B0B219HC22</t>
  </si>
  <si>
    <t>B0B21DPJKH</t>
  </si>
  <si>
    <t>B0B21FFXQ9</t>
  </si>
  <si>
    <t>B0B21G288Q</t>
  </si>
  <si>
    <t>B0B21G52KG</t>
  </si>
  <si>
    <t>B0B21BNJVY</t>
  </si>
  <si>
    <t>B09XHQ8JJG</t>
  </si>
  <si>
    <t>B0BZZ7BTH2</t>
  </si>
  <si>
    <t>B0BZZ87X1F</t>
  </si>
  <si>
    <t>B08GY4K5DS</t>
  </si>
  <si>
    <t>B0BZZB1TWJ</t>
  </si>
  <si>
    <t>B09XHP68HS</t>
  </si>
  <si>
    <t>B0BZZ81MDD</t>
  </si>
  <si>
    <t>B0B21F8RQ5</t>
  </si>
  <si>
    <t>B0B21CWKWT</t>
  </si>
  <si>
    <t>B0B21CQGYP</t>
  </si>
  <si>
    <t>B0B21FNLNH</t>
  </si>
  <si>
    <t>B0BFZXR6XJ</t>
  </si>
  <si>
    <t>B0B21BL56J</t>
  </si>
  <si>
    <t>B0B21CCXT9</t>
  </si>
  <si>
    <t>B0B21BB745</t>
  </si>
  <si>
    <t>B0B21DKSP6</t>
  </si>
  <si>
    <t>B0BZZ8JTQC</t>
  </si>
  <si>
    <t>B0BZZ5FJSP</t>
  </si>
  <si>
    <t>B0BZZ9W6XM</t>
  </si>
  <si>
    <t>B0BZZ9V7CX</t>
  </si>
  <si>
    <t>B0BZZ93SB9</t>
  </si>
  <si>
    <t>B09XHQPN4X</t>
  </si>
  <si>
    <t>B09XHR3F2Y</t>
  </si>
  <si>
    <t>B09XHQL5ZP</t>
  </si>
  <si>
    <t>B09XHPN1ZH</t>
  </si>
  <si>
    <t>B0BSDB1TQS</t>
    <phoneticPr fontId="42"/>
  </si>
  <si>
    <t>小計</t>
    <rPh sb="0" eb="2">
      <t>ショウケイ</t>
    </rPh>
    <phoneticPr fontId="39"/>
  </si>
  <si>
    <t>消費税</t>
    <rPh sb="0" eb="3">
      <t>ショウヒゼイ</t>
    </rPh>
    <phoneticPr fontId="39"/>
  </si>
  <si>
    <t>税込合計</t>
    <rPh sb="0" eb="2">
      <t>ゼイコミ</t>
    </rPh>
    <rPh sb="2" eb="4">
      <t>ゴウケイ</t>
    </rPh>
    <phoneticPr fontId="39"/>
  </si>
  <si>
    <t>＜備考＞</t>
    <rPh sb="1" eb="3">
      <t>ビコウ</t>
    </rPh>
    <phoneticPr fontId="39"/>
  </si>
  <si>
    <t>適格請求書発行表示誤りの為、再発行いたします。</t>
    <rPh sb="0" eb="2">
      <t>テキカク</t>
    </rPh>
    <rPh sb="2" eb="5">
      <t>セイキュウショ</t>
    </rPh>
    <rPh sb="5" eb="7">
      <t>ハッコウ</t>
    </rPh>
    <rPh sb="7" eb="9">
      <t>ヒョウジ</t>
    </rPh>
    <rPh sb="9" eb="10">
      <t>アヤマ</t>
    </rPh>
    <rPh sb="12" eb="13">
      <t>タメ</t>
    </rPh>
    <rPh sb="14" eb="17">
      <t>サイハッコウ</t>
    </rPh>
    <phoneticPr fontId="42"/>
  </si>
  <si>
    <t>誤表示：T20700001036729</t>
    <rPh sb="0" eb="3">
      <t>ゴヒョウジ</t>
    </rPh>
    <phoneticPr fontId="42"/>
  </si>
  <si>
    <t>正表示：T2070001036729</t>
    <rPh sb="0" eb="1">
      <t>セイ</t>
    </rPh>
    <rPh sb="1" eb="3">
      <t>ヒョウジ</t>
    </rPh>
    <phoneticPr fontId="42"/>
  </si>
  <si>
    <t>請求書</t>
    <rPh sb="0" eb="3">
      <t>セイキュウショ</t>
    </rPh>
    <phoneticPr fontId="42"/>
  </si>
  <si>
    <t>発行日付　　2024-05-16</t>
    <rPh sb="0" eb="2">
      <t>ハッコウ</t>
    </rPh>
    <rPh sb="2" eb="4">
      <t>ヒヅケ</t>
    </rPh>
    <phoneticPr fontId="42"/>
  </si>
  <si>
    <t>注文番号</t>
    <rPh sb="0" eb="2">
      <t>チュウモン</t>
    </rPh>
    <rPh sb="2" eb="4">
      <t>バンゴウ</t>
    </rPh>
    <phoneticPr fontId="27"/>
  </si>
  <si>
    <t>注文番号</t>
    <rPh sb="0" eb="2">
      <t>チュウモン</t>
    </rPh>
    <rPh sb="2" eb="4">
      <t>バンゴウ</t>
    </rPh>
    <phoneticPr fontId="42"/>
  </si>
  <si>
    <t>当店でのご購入誠にありがとうございます。</t>
    <rPh sb="0" eb="2">
      <t>トウテン</t>
    </rPh>
    <rPh sb="5" eb="7">
      <t>コウニュウ</t>
    </rPh>
    <rPh sb="7" eb="8">
      <t>マコト</t>
    </rPh>
    <phoneticPr fontId="42"/>
  </si>
  <si>
    <t>下記のご注文について納品いたしますので、ご確認の程よろしくお願いいたします。</t>
    <rPh sb="0" eb="2">
      <t>カキ</t>
    </rPh>
    <rPh sb="4" eb="6">
      <t>チュウモン</t>
    </rPh>
    <rPh sb="10" eb="12">
      <t>ノウヒン</t>
    </rPh>
    <rPh sb="21" eb="23">
      <t>カクニン</t>
    </rPh>
    <rPh sb="24" eb="25">
      <t>ホド</t>
    </rPh>
    <rPh sb="30" eb="31">
      <t>ネガ</t>
    </rPh>
    <phoneticPr fontId="42"/>
  </si>
  <si>
    <t>ご注文者</t>
    <rPh sb="1" eb="3">
      <t>チュウモン</t>
    </rPh>
    <rPh sb="3" eb="4">
      <t>シャ</t>
    </rPh>
    <phoneticPr fontId="42"/>
  </si>
  <si>
    <t>お届け先</t>
    <rPh sb="1" eb="2">
      <t>トド</t>
    </rPh>
    <rPh sb="3" eb="4">
      <t>サキ</t>
    </rPh>
    <phoneticPr fontId="42"/>
  </si>
  <si>
    <t>株式会社レディスク様</t>
    <rPh sb="0" eb="1">
      <t>カブ</t>
    </rPh>
    <rPh sb="1" eb="2">
      <t>シキ</t>
    </rPh>
    <rPh sb="2" eb="4">
      <t>ガイシャ</t>
    </rPh>
    <rPh sb="9" eb="10">
      <t>サマ</t>
    </rPh>
    <phoneticPr fontId="42"/>
  </si>
  <si>
    <t>〒113-0033</t>
    <phoneticPr fontId="42"/>
  </si>
  <si>
    <t>東京都文京区本郷2-25-14　第一ライトビル５階</t>
    <rPh sb="0" eb="2">
      <t>トウキョウ</t>
    </rPh>
    <rPh sb="2" eb="3">
      <t>ト</t>
    </rPh>
    <rPh sb="3" eb="6">
      <t>ブンキョウク</t>
    </rPh>
    <rPh sb="6" eb="8">
      <t>ホンゴウ</t>
    </rPh>
    <rPh sb="16" eb="18">
      <t>ダイイチ</t>
    </rPh>
    <rPh sb="24" eb="25">
      <t>カイ</t>
    </rPh>
    <phoneticPr fontId="42"/>
  </si>
  <si>
    <t>電話番号：080-3508-1052</t>
    <rPh sb="0" eb="2">
      <t>デンワ</t>
    </rPh>
    <rPh sb="2" eb="4">
      <t>バンゴウ</t>
    </rPh>
    <phoneticPr fontId="42"/>
  </si>
  <si>
    <t>株式会社レイディスク　様</t>
    <rPh sb="0" eb="4">
      <t>カブシキガイシャ</t>
    </rPh>
    <rPh sb="11" eb="12">
      <t>サマ</t>
    </rPh>
    <phoneticPr fontId="42"/>
  </si>
  <si>
    <t>総合計金額：</t>
    <rPh sb="0" eb="3">
      <t>ソウゴウケイ</t>
    </rPh>
    <rPh sb="3" eb="5">
      <t>キンガク</t>
    </rPh>
    <phoneticPr fontId="42"/>
  </si>
  <si>
    <t>円</t>
    <rPh sb="0" eb="1">
      <t>エン</t>
    </rPh>
    <phoneticPr fontId="42"/>
  </si>
  <si>
    <t>商品名</t>
    <rPh sb="0" eb="2">
      <t>ショウヒン</t>
    </rPh>
    <rPh sb="2" eb="3">
      <t>メイ</t>
    </rPh>
    <phoneticPr fontId="42"/>
  </si>
  <si>
    <t>単価（税込）</t>
    <rPh sb="0" eb="2">
      <t>タンカ</t>
    </rPh>
    <rPh sb="3" eb="5">
      <t>ゼイコ</t>
    </rPh>
    <phoneticPr fontId="42"/>
  </si>
  <si>
    <t>数量</t>
    <rPh sb="0" eb="2">
      <t>スウリョウ</t>
    </rPh>
    <phoneticPr fontId="42"/>
  </si>
  <si>
    <t>金額</t>
    <rPh sb="0" eb="2">
      <t>キンガク</t>
    </rPh>
    <phoneticPr fontId="42"/>
  </si>
  <si>
    <t>商品合計</t>
    <rPh sb="0" eb="2">
      <t>ショウヒン</t>
    </rPh>
    <rPh sb="2" eb="4">
      <t>ゴウケイ</t>
    </rPh>
    <phoneticPr fontId="42"/>
  </si>
  <si>
    <t>消費税</t>
    <rPh sb="0" eb="3">
      <t>ショウヒゼイ</t>
    </rPh>
    <phoneticPr fontId="42"/>
  </si>
  <si>
    <t>消費税１０％対象分</t>
    <rPh sb="0" eb="3">
      <t>ショウヒゼイ</t>
    </rPh>
    <rPh sb="6" eb="9">
      <t>タイショウブン</t>
    </rPh>
    <phoneticPr fontId="42"/>
  </si>
  <si>
    <t>注文合計額</t>
    <rPh sb="0" eb="2">
      <t>チュウモン</t>
    </rPh>
    <rPh sb="2" eb="4">
      <t>ゴウケイ</t>
    </rPh>
    <rPh sb="4" eb="5">
      <t>ガク</t>
    </rPh>
    <phoneticPr fontId="42"/>
  </si>
  <si>
    <t>消費税１０％対象（税込）</t>
    <rPh sb="0" eb="3">
      <t>ショウヒゼイ</t>
    </rPh>
    <rPh sb="6" eb="8">
      <t>タイショウ</t>
    </rPh>
    <rPh sb="9" eb="11">
      <t>ゼイコミ</t>
    </rPh>
    <phoneticPr fontId="42"/>
  </si>
  <si>
    <t>ご請求額合計</t>
    <rPh sb="1" eb="3">
      <t>セイキュウ</t>
    </rPh>
    <rPh sb="3" eb="4">
      <t>ガク</t>
    </rPh>
    <rPh sb="4" eb="6">
      <t>ゴウケイ</t>
    </rPh>
    <phoneticPr fontId="42"/>
  </si>
  <si>
    <t>ご不明な点・お気づきの点がございましたらお気軽にご連絡ください。</t>
    <rPh sb="1" eb="3">
      <t>フメイ</t>
    </rPh>
    <rPh sb="4" eb="5">
      <t>テン</t>
    </rPh>
    <rPh sb="7" eb="8">
      <t>キ</t>
    </rPh>
    <rPh sb="11" eb="12">
      <t>テン</t>
    </rPh>
    <rPh sb="21" eb="23">
      <t>キガル</t>
    </rPh>
    <rPh sb="25" eb="27">
      <t>レンラク</t>
    </rPh>
    <phoneticPr fontId="42"/>
  </si>
  <si>
    <t>東映無線株式会社　アスビック</t>
    <rPh sb="0" eb="2">
      <t>トウエイ</t>
    </rPh>
    <rPh sb="2" eb="4">
      <t>ムセン</t>
    </rPh>
    <rPh sb="4" eb="8">
      <t>カブシキカイシャ</t>
    </rPh>
    <phoneticPr fontId="42"/>
  </si>
  <si>
    <t>備考：</t>
    <rPh sb="0" eb="2">
      <t>ビコウ</t>
    </rPh>
    <phoneticPr fontId="42"/>
  </si>
  <si>
    <t>登録番号　T1010001023790</t>
    <rPh sb="0" eb="2">
      <t>トウロク</t>
    </rPh>
    <rPh sb="2" eb="4">
      <t>バンゴウ</t>
    </rPh>
    <phoneticPr fontId="42"/>
  </si>
  <si>
    <t>お支払方法：クレジットカード</t>
    <rPh sb="1" eb="5">
      <t>シハライホウホウ</t>
    </rPh>
    <phoneticPr fontId="42"/>
  </si>
  <si>
    <t>〒101-0021</t>
    <phoneticPr fontId="42"/>
  </si>
  <si>
    <t>配送方法：日本郵便</t>
    <rPh sb="0" eb="2">
      <t>ハイソウ</t>
    </rPh>
    <rPh sb="2" eb="4">
      <t>ホウホウ</t>
    </rPh>
    <rPh sb="5" eb="9">
      <t>ニホンユウビン</t>
    </rPh>
    <phoneticPr fontId="42"/>
  </si>
  <si>
    <t>東京都千代田区外神田1-10-11　東京ラジオデパート</t>
    <rPh sb="0" eb="3">
      <t>トウキョウト</t>
    </rPh>
    <rPh sb="3" eb="7">
      <t>チヨダク</t>
    </rPh>
    <rPh sb="7" eb="10">
      <t>ソトカンダ</t>
    </rPh>
    <rPh sb="18" eb="20">
      <t>トウキョウ</t>
    </rPh>
    <phoneticPr fontId="42"/>
  </si>
  <si>
    <t>TEL：03-3527-1006</t>
    <phoneticPr fontId="42"/>
  </si>
  <si>
    <t>E-MAIL：info@asubic.com</t>
    <phoneticPr fontId="42"/>
  </si>
  <si>
    <t>営業時間：11：00～19：00</t>
    <rPh sb="0" eb="2">
      <t>エイギョウ</t>
    </rPh>
    <rPh sb="2" eb="4">
      <t>ジカン</t>
    </rPh>
    <phoneticPr fontId="42"/>
  </si>
  <si>
    <t>納品明細書</t>
    <rPh sb="0" eb="2">
      <t>ノウヒン</t>
    </rPh>
    <rPh sb="2" eb="5">
      <t>メイサイショ</t>
    </rPh>
    <phoneticPr fontId="27"/>
  </si>
  <si>
    <t>納品明細書</t>
    <rPh sb="0" eb="2">
      <t>ノウヒン</t>
    </rPh>
    <rPh sb="2" eb="5">
      <t>メイサイショ</t>
    </rPh>
    <phoneticPr fontId="42"/>
  </si>
  <si>
    <t>領　　収　　書</t>
    <rPh sb="0" eb="1">
      <t>リョウ</t>
    </rPh>
    <rPh sb="3" eb="4">
      <t>オサム</t>
    </rPh>
    <rPh sb="6" eb="7">
      <t>ショ</t>
    </rPh>
    <phoneticPr fontId="42"/>
  </si>
  <si>
    <t>様</t>
    <rPh sb="0" eb="1">
      <t>サマ</t>
    </rPh>
    <phoneticPr fontId="42"/>
  </si>
  <si>
    <t>領収金額：￥10,660-</t>
    <rPh sb="0" eb="2">
      <t>リョウシュウ</t>
    </rPh>
    <rPh sb="2" eb="4">
      <t>キンガク</t>
    </rPh>
    <phoneticPr fontId="42"/>
  </si>
  <si>
    <t>但し、商品購入代金として</t>
    <rPh sb="0" eb="1">
      <t>タダ</t>
    </rPh>
    <rPh sb="3" eb="5">
      <t>ショウヒン</t>
    </rPh>
    <rPh sb="5" eb="7">
      <t>コウニュウ</t>
    </rPh>
    <rPh sb="7" eb="9">
      <t>ダイキン</t>
    </rPh>
    <phoneticPr fontId="42"/>
  </si>
  <si>
    <t>支払の種類：クレジットカード</t>
    <rPh sb="0" eb="2">
      <t>シハラ</t>
    </rPh>
    <rPh sb="3" eb="5">
      <t>シュルイ</t>
    </rPh>
    <phoneticPr fontId="42"/>
  </si>
  <si>
    <t>上記金額を正に領収いたしました。</t>
    <rPh sb="0" eb="2">
      <t>ジョウキ</t>
    </rPh>
    <rPh sb="2" eb="4">
      <t>キンガク</t>
    </rPh>
    <rPh sb="5" eb="6">
      <t>マサ</t>
    </rPh>
    <rPh sb="7" eb="9">
      <t>リョウシュウ</t>
    </rPh>
    <phoneticPr fontId="42"/>
  </si>
  <si>
    <t>【内　訳】</t>
    <rPh sb="1" eb="2">
      <t>ナイ</t>
    </rPh>
    <rPh sb="3" eb="4">
      <t>ヤク</t>
    </rPh>
    <phoneticPr fontId="42"/>
  </si>
  <si>
    <t>商品名</t>
    <rPh sb="0" eb="3">
      <t>ショウヒンメイ</t>
    </rPh>
    <phoneticPr fontId="42"/>
  </si>
  <si>
    <t>東京都千代田区外神田1-10-11　東京ラジオデパート内</t>
    <rPh sb="0" eb="3">
      <t>トウキョウト</t>
    </rPh>
    <rPh sb="3" eb="7">
      <t>チヨダク</t>
    </rPh>
    <rPh sb="7" eb="10">
      <t>ソトカンダ</t>
    </rPh>
    <rPh sb="18" eb="20">
      <t>トウキョウ</t>
    </rPh>
    <rPh sb="27" eb="28">
      <t>ナイ</t>
    </rPh>
    <phoneticPr fontId="42"/>
  </si>
  <si>
    <t>東映無線株式会社</t>
    <rPh sb="0" eb="2">
      <t>トウエイ</t>
    </rPh>
    <rPh sb="2" eb="4">
      <t>ムセン</t>
    </rPh>
    <rPh sb="4" eb="8">
      <t>カブシキカイシャ</t>
    </rPh>
    <phoneticPr fontId="42"/>
  </si>
  <si>
    <t>　納品書</t>
    <rPh sb="1" eb="4">
      <t>ノウヒンショ</t>
    </rPh>
    <phoneticPr fontId="42"/>
  </si>
  <si>
    <t>東京電子販売 御中</t>
    <rPh sb="7" eb="9">
      <t>オンチュウ</t>
    </rPh>
    <phoneticPr fontId="42"/>
  </si>
  <si>
    <t>納品日　　　　　　　　　　　　2024-12-03</t>
    <phoneticPr fontId="42"/>
  </si>
  <si>
    <t>営業部</t>
    <rPh sb="0" eb="3">
      <t>エイギョウブ</t>
    </rPh>
    <phoneticPr fontId="42"/>
  </si>
  <si>
    <t xml:space="preserve">納品書番号　　　　　　 　DEL-0000000001 </t>
    <phoneticPr fontId="42"/>
  </si>
  <si>
    <t>水品</t>
    <rPh sb="0" eb="2">
      <t>ミズシナ</t>
    </rPh>
    <phoneticPr fontId="42"/>
  </si>
  <si>
    <t xml:space="preserve">登録番号　　　　　　　　T6010001026302 </t>
    <phoneticPr fontId="42"/>
  </si>
  <si>
    <t>東京都文京区本郷2-25-14</t>
    <phoneticPr fontId="42"/>
  </si>
  <si>
    <t>第一ライトビル5階</t>
    <phoneticPr fontId="42"/>
  </si>
  <si>
    <t>浜田電機株式会社</t>
    <phoneticPr fontId="42"/>
  </si>
  <si>
    <t>03-5990-9456</t>
    <phoneticPr fontId="42"/>
  </si>
  <si>
    <t>住所:〒101-0021　東京都千代田区外神田1-9-9</t>
    <phoneticPr fontId="42"/>
  </si>
  <si>
    <t>TEL:03-5298-6905　FAX:03-32535264</t>
    <phoneticPr fontId="42"/>
  </si>
  <si>
    <t>下記の通り納品致します。</t>
    <rPh sb="0" eb="2">
      <t>カキ</t>
    </rPh>
    <rPh sb="3" eb="4">
      <t>トオ</t>
    </rPh>
    <rPh sb="5" eb="7">
      <t>ノウヒン</t>
    </rPh>
    <rPh sb="7" eb="8">
      <t>イタ</t>
    </rPh>
    <phoneticPr fontId="42"/>
  </si>
  <si>
    <t>http://www.akibadirect.com</t>
    <phoneticPr fontId="42"/>
  </si>
  <si>
    <t>件名</t>
    <rPh sb="0" eb="2">
      <t>ケンメイ</t>
    </rPh>
    <phoneticPr fontId="42"/>
  </si>
  <si>
    <t>2023年11月発注分</t>
    <rPh sb="4" eb="5">
      <t>ネン</t>
    </rPh>
    <rPh sb="7" eb="8">
      <t>ガツ</t>
    </rPh>
    <rPh sb="8" eb="10">
      <t>ハッチュウ</t>
    </rPh>
    <rPh sb="10" eb="11">
      <t>ブン</t>
    </rPh>
    <phoneticPr fontId="42"/>
  </si>
  <si>
    <t>h-shioda@hamada-dk.co.jp</t>
    <phoneticPr fontId="42"/>
  </si>
  <si>
    <t>小計</t>
    <rPh sb="0" eb="2">
      <t>ショウケイ</t>
    </rPh>
    <phoneticPr fontId="42"/>
  </si>
  <si>
    <t>合計金額</t>
    <rPh sb="0" eb="2">
      <t>ゴウケイ</t>
    </rPh>
    <rPh sb="2" eb="4">
      <t>キンガク</t>
    </rPh>
    <phoneticPr fontId="42"/>
  </si>
  <si>
    <t>1,624,200円</t>
    <rPh sb="9" eb="10">
      <t>エン</t>
    </rPh>
    <phoneticPr fontId="42"/>
  </si>
  <si>
    <t>162,420円</t>
    <rPh sb="7" eb="8">
      <t>エン</t>
    </rPh>
    <phoneticPr fontId="42"/>
  </si>
  <si>
    <t>1,786,620円</t>
    <rPh sb="9" eb="10">
      <t>エン</t>
    </rPh>
    <phoneticPr fontId="42"/>
  </si>
  <si>
    <t>摘要</t>
    <rPh sb="0" eb="1">
      <t>テキ</t>
    </rPh>
    <rPh sb="1" eb="2">
      <t>ヨウ</t>
    </rPh>
    <phoneticPr fontId="42"/>
  </si>
  <si>
    <t>単価</t>
    <rPh sb="0" eb="2">
      <t>タンカ</t>
    </rPh>
    <phoneticPr fontId="42"/>
  </si>
  <si>
    <t>明細金額</t>
    <rPh sb="0" eb="2">
      <t>メイサイ</t>
    </rPh>
    <rPh sb="2" eb="4">
      <t>キンガク</t>
    </rPh>
    <phoneticPr fontId="42"/>
  </si>
  <si>
    <t>メーカーSanDisk　型番SDSQXAA-128G-GH3MA</t>
  </si>
  <si>
    <t>500個</t>
    <rPh sb="3" eb="4">
      <t>コ</t>
    </rPh>
    <phoneticPr fontId="42"/>
  </si>
  <si>
    <t>メーカーSanDisk　型番SDSDXDK-032G-GHJIN</t>
  </si>
  <si>
    <t>250個</t>
    <rPh sb="3" eb="4">
      <t>コ</t>
    </rPh>
    <phoneticPr fontId="42"/>
  </si>
  <si>
    <t>メーカーSanDisk　型番SDSQXCZ-1T00-GN6MA</t>
  </si>
  <si>
    <t>50個</t>
    <rPh sb="2" eb="3">
      <t>コ</t>
    </rPh>
    <phoneticPr fontId="42"/>
  </si>
  <si>
    <t>内訳　10％対象（税抜）</t>
    <rPh sb="0" eb="2">
      <t>ウチワケ</t>
    </rPh>
    <rPh sb="6" eb="8">
      <t>タイショウ</t>
    </rPh>
    <rPh sb="9" eb="11">
      <t>ゼイヌ</t>
    </rPh>
    <phoneticPr fontId="42"/>
  </si>
  <si>
    <t>　　　　10％消費税</t>
    <rPh sb="7" eb="10">
      <t>ショウヒゼイ</t>
    </rPh>
    <phoneticPr fontId="42"/>
  </si>
  <si>
    <t>備考</t>
    <rPh sb="0" eb="2">
      <t>ビコウ</t>
    </rPh>
    <phoneticPr fontId="42"/>
  </si>
  <si>
    <t>イートレジャー電子販売 御中</t>
    <rPh sb="12" eb="14">
      <t>オンチュウ</t>
    </rPh>
    <phoneticPr fontId="42"/>
  </si>
  <si>
    <t>〒1130033</t>
    <phoneticPr fontId="42"/>
  </si>
  <si>
    <t xml:space="preserve">登録番号:T6010001026302 </t>
    <rPh sb="0" eb="4">
      <t>トウロクバンゴウ</t>
    </rPh>
    <phoneticPr fontId="42"/>
  </si>
  <si>
    <t>業務部　柏尾奏利様</t>
    <rPh sb="0" eb="3">
      <t>ギョウムブ</t>
    </rPh>
    <rPh sb="4" eb="6">
      <t>カシオ</t>
    </rPh>
    <rPh sb="6" eb="7">
      <t>カナ</t>
    </rPh>
    <rPh sb="7" eb="8">
      <t>リ</t>
    </rPh>
    <rPh sb="8" eb="9">
      <t>サマ</t>
    </rPh>
    <phoneticPr fontId="42"/>
  </si>
  <si>
    <t>住所:〒101-0021</t>
    <phoneticPr fontId="42"/>
  </si>
  <si>
    <t>TEL:080-3508-1052</t>
    <phoneticPr fontId="42"/>
  </si>
  <si>
    <t>東京都千代田区外神田1-9-9</t>
  </si>
  <si>
    <t>e-mail:amazonsix1982@gmail.com</t>
    <phoneticPr fontId="42"/>
  </si>
  <si>
    <t>内田ビル1F 2F　情報機器販売部</t>
    <rPh sb="0" eb="2">
      <t>ウチダ</t>
    </rPh>
    <rPh sb="10" eb="17">
      <t>ジョウホウキキハンバイブ</t>
    </rPh>
    <phoneticPr fontId="42"/>
  </si>
  <si>
    <t>TEL:03-5298-6905</t>
    <phoneticPr fontId="42"/>
  </si>
  <si>
    <t>FAX:03-32535264</t>
    <phoneticPr fontId="42"/>
  </si>
  <si>
    <t>請求書番号：H2024062010</t>
    <rPh sb="0" eb="3">
      <t>セイキュウショ</t>
    </rPh>
    <rPh sb="3" eb="5">
      <t>バンゴウ</t>
    </rPh>
    <phoneticPr fontId="42"/>
  </si>
  <si>
    <t>請求日：2024/06/25</t>
    <rPh sb="0" eb="3">
      <t>セイキュウビ</t>
    </rPh>
    <phoneticPr fontId="42"/>
  </si>
  <si>
    <t>お支払期限：2024/07/31</t>
    <rPh sb="1" eb="3">
      <t>シハライ</t>
    </rPh>
    <rPh sb="3" eb="5">
      <t>キゲン</t>
    </rPh>
    <phoneticPr fontId="42"/>
  </si>
  <si>
    <r>
      <t xml:space="preserve">  ご請求金額　 </t>
    </r>
    <r>
      <rPr>
        <sz val="18"/>
        <color theme="1"/>
        <rFont val="ＭＳ Ｐゴシック"/>
        <family val="3"/>
        <charset val="128"/>
        <scheme val="minor"/>
      </rPr>
      <t>6,270,000 円</t>
    </r>
    <rPh sb="3" eb="7">
      <t>セイキュウキンガク</t>
    </rPh>
    <rPh sb="19" eb="20">
      <t>エン</t>
    </rPh>
    <phoneticPr fontId="42"/>
  </si>
  <si>
    <t>納品日</t>
    <rPh sb="0" eb="3">
      <t>ノウヒンビ</t>
    </rPh>
    <phoneticPr fontId="42"/>
  </si>
  <si>
    <t>品目・納品書番号</t>
    <rPh sb="0" eb="2">
      <t>ヒンモク</t>
    </rPh>
    <rPh sb="3" eb="6">
      <t>ノウヒンショ</t>
    </rPh>
    <rPh sb="6" eb="8">
      <t>バンゴウ</t>
    </rPh>
    <phoneticPr fontId="42"/>
  </si>
  <si>
    <t xml:space="preserve"> 単位</t>
    <rPh sb="1" eb="3">
      <t>タンイ</t>
    </rPh>
    <phoneticPr fontId="42"/>
  </si>
  <si>
    <t>価格</t>
    <rPh sb="0" eb="2">
      <t>カカク</t>
    </rPh>
    <phoneticPr fontId="42"/>
  </si>
  <si>
    <t>コード0619659197872</t>
    <phoneticPr fontId="42"/>
  </si>
  <si>
    <t>　　　　商品型番SDSDXXU-064G-GHJIN</t>
    <rPh sb="4" eb="6">
      <t>ショウヒン</t>
    </rPh>
    <rPh sb="6" eb="8">
      <t>カタバン</t>
    </rPh>
    <phoneticPr fontId="42"/>
  </si>
  <si>
    <t xml:space="preserve"> 個</t>
    <rPh sb="1" eb="2">
      <t>コ</t>
    </rPh>
    <phoneticPr fontId="42"/>
  </si>
  <si>
    <t>H2024062010</t>
    <phoneticPr fontId="42"/>
  </si>
  <si>
    <t>コード0619659200671</t>
    <phoneticPr fontId="42"/>
  </si>
  <si>
    <t>　　　　商品型番SDSDUNB-064G-GH3NN</t>
    <rPh sb="4" eb="6">
      <t>ショウヒン</t>
    </rPh>
    <rPh sb="6" eb="8">
      <t>カタバン</t>
    </rPh>
    <phoneticPr fontId="42"/>
  </si>
  <si>
    <t>コード0619659197247</t>
    <phoneticPr fontId="42"/>
  </si>
  <si>
    <t>　　　　商品型番SDSDUN4-032G-GHJNN</t>
    <rPh sb="4" eb="6">
      <t>ショウヒン</t>
    </rPh>
    <rPh sb="6" eb="8">
      <t>カタバン</t>
    </rPh>
    <phoneticPr fontId="42"/>
  </si>
  <si>
    <t>コード0619659197933</t>
    <phoneticPr fontId="42"/>
  </si>
  <si>
    <t>　　　　商品型番SDSQXAH-064G-GH3MA</t>
    <rPh sb="4" eb="6">
      <t>ショウヒン</t>
    </rPh>
    <rPh sb="6" eb="8">
      <t>カタバン</t>
    </rPh>
    <phoneticPr fontId="42"/>
  </si>
  <si>
    <t>税率別内訳</t>
    <rPh sb="0" eb="2">
      <t>ゼイリツ</t>
    </rPh>
    <rPh sb="2" eb="3">
      <t>ベツ</t>
    </rPh>
    <rPh sb="3" eb="5">
      <t>ウチワケ</t>
    </rPh>
    <phoneticPr fontId="42"/>
  </si>
  <si>
    <t>消費税額合計</t>
    <rPh sb="0" eb="3">
      <t>ショウヒゼイ</t>
    </rPh>
    <rPh sb="3" eb="4">
      <t>ガク</t>
    </rPh>
    <rPh sb="4" eb="6">
      <t>ゴウケイ</t>
    </rPh>
    <phoneticPr fontId="42"/>
  </si>
  <si>
    <t xml:space="preserve">         税抜金額　  　 　消費税額　  　  　 税込金額</t>
    <rPh sb="9" eb="11">
      <t>ゼイバツ</t>
    </rPh>
    <rPh sb="11" eb="13">
      <t>キンガク</t>
    </rPh>
    <rPh sb="19" eb="22">
      <t>ショウヒゼイ</t>
    </rPh>
    <rPh sb="22" eb="23">
      <t>ガク</t>
    </rPh>
    <rPh sb="31" eb="33">
      <t>ゼイコ</t>
    </rPh>
    <rPh sb="33" eb="35">
      <t>キンガク</t>
    </rPh>
    <phoneticPr fontId="42"/>
  </si>
  <si>
    <t>合計 　 　　 　 　 　　　　6,270,000</t>
    <rPh sb="0" eb="2">
      <t>ゴウケイ</t>
    </rPh>
    <phoneticPr fontId="42"/>
  </si>
  <si>
    <t>　　5,700,000　　　　570,000　　　　　6,270,000</t>
    <phoneticPr fontId="42"/>
  </si>
  <si>
    <t>振込先</t>
    <rPh sb="0" eb="3">
      <t>フリコミサキ</t>
    </rPh>
    <phoneticPr fontId="42"/>
  </si>
  <si>
    <t>領収書</t>
    <rPh sb="0" eb="3">
      <t>リョウシュウショ</t>
    </rPh>
    <phoneticPr fontId="42"/>
  </si>
  <si>
    <t>領収日　　　　　　　　　　　　2024-12-01</t>
    <rPh sb="0" eb="2">
      <t>リョウシュウ</t>
    </rPh>
    <phoneticPr fontId="42"/>
  </si>
  <si>
    <t xml:space="preserve">領収書番号　　　　　　 　DEL-0000000001 </t>
    <rPh sb="0" eb="2">
      <t>リョウシュウ</t>
    </rPh>
    <phoneticPr fontId="42"/>
  </si>
  <si>
    <t>発行日付　</t>
    <rPh sb="0" eb="2">
      <t>ハッコウ</t>
    </rPh>
    <rPh sb="2" eb="4">
      <t>ヒヅケ</t>
    </rPh>
    <phoneticPr fontId="42"/>
  </si>
  <si>
    <t>宛名</t>
    <rPh sb="0" eb="2">
      <t>アテナ</t>
    </rPh>
    <phoneticPr fontId="42"/>
  </si>
  <si>
    <t>注文日</t>
    <rPh sb="0" eb="3">
      <t>チュウモンビ</t>
    </rPh>
    <phoneticPr fontId="69"/>
  </si>
  <si>
    <t>販売業者番号</t>
    <rPh sb="0" eb="2">
      <t>ハンバイ</t>
    </rPh>
    <rPh sb="2" eb="4">
      <t>ギョウシャ</t>
    </rPh>
    <rPh sb="4" eb="6">
      <t>バンゴウ</t>
    </rPh>
    <phoneticPr fontId="42"/>
  </si>
  <si>
    <t>商品</t>
    <rPh sb="0" eb="2">
      <t>ショウヒン</t>
    </rPh>
    <phoneticPr fontId="42"/>
  </si>
  <si>
    <t>〒113-0025</t>
    <phoneticPr fontId="42"/>
  </si>
  <si>
    <t>№1</t>
    <phoneticPr fontId="42"/>
  </si>
  <si>
    <t>東京都文京区本郷2-25-14</t>
    <rPh sb="0" eb="3">
      <t>トウキョウト</t>
    </rPh>
    <rPh sb="3" eb="6">
      <t>ブンキョウク</t>
    </rPh>
    <rPh sb="6" eb="8">
      <t>ホンゴウ</t>
    </rPh>
    <phoneticPr fontId="42"/>
  </si>
  <si>
    <t>№2</t>
  </si>
  <si>
    <t>第一ライトビル５階</t>
    <rPh sb="0" eb="2">
      <t>ダイイチ</t>
    </rPh>
    <rPh sb="8" eb="9">
      <t>カイ</t>
    </rPh>
    <phoneticPr fontId="42"/>
  </si>
  <si>
    <t>№3</t>
  </si>
  <si>
    <t>№4</t>
  </si>
  <si>
    <t>№5</t>
  </si>
  <si>
    <t>№6</t>
  </si>
  <si>
    <t>総 合 計 金 額 ：</t>
    <rPh sb="0" eb="1">
      <t>ソウ</t>
    </rPh>
    <rPh sb="2" eb="3">
      <t>ゴウ</t>
    </rPh>
    <rPh sb="4" eb="5">
      <t>ケイ</t>
    </rPh>
    <rPh sb="6" eb="7">
      <t>キン</t>
    </rPh>
    <rPh sb="8" eb="9">
      <t>ガク</t>
    </rPh>
    <phoneticPr fontId="42"/>
  </si>
  <si>
    <t>№7</t>
  </si>
  <si>
    <t>№8</t>
  </si>
  <si>
    <t>№9</t>
  </si>
  <si>
    <t>№10</t>
  </si>
  <si>
    <t>№11</t>
  </si>
  <si>
    <t>№12</t>
  </si>
  <si>
    <t>№13</t>
  </si>
  <si>
    <t>№14</t>
  </si>
  <si>
    <t>東京都千代田区外神田１丁目１０番１１号　東京ラジオデパート</t>
    <rPh sb="0" eb="3">
      <t>トウキョウト</t>
    </rPh>
    <rPh sb="3" eb="7">
      <t>チヨダク</t>
    </rPh>
    <rPh sb="7" eb="10">
      <t>ソトカンダ</t>
    </rPh>
    <rPh sb="11" eb="13">
      <t>チョウメ</t>
    </rPh>
    <rPh sb="15" eb="16">
      <t>バン</t>
    </rPh>
    <rPh sb="18" eb="19">
      <t>ゴウ</t>
    </rPh>
    <rPh sb="20" eb="22">
      <t>トウキョウ</t>
    </rPh>
    <phoneticPr fontId="42"/>
  </si>
  <si>
    <t>http://www.toeimusen.co.jp</t>
    <phoneticPr fontId="42"/>
  </si>
  <si>
    <t>取引年月日</t>
    <rPh sb="0" eb="2">
      <t>トリヒキ</t>
    </rPh>
    <rPh sb="2" eb="5">
      <t>ネンガッピ</t>
    </rPh>
    <phoneticPr fontId="69"/>
  </si>
  <si>
    <t>東京都文京区本郷2-25-14</t>
    <rPh sb="0" eb="8">
      <t>トウキョウトブンキョウクホンゴウ</t>
    </rPh>
    <phoneticPr fontId="42"/>
  </si>
  <si>
    <t>納品書</t>
    <rPh sb="0" eb="3">
      <t>ノウヒンショ</t>
    </rPh>
    <phoneticPr fontId="42"/>
  </si>
  <si>
    <t>納品書番号：10</t>
    <rPh sb="0" eb="3">
      <t>ノウヒンショ</t>
    </rPh>
    <rPh sb="3" eb="5">
      <t>バンゴウ</t>
    </rPh>
    <phoneticPr fontId="42"/>
  </si>
  <si>
    <t>納品日：2024/06/25</t>
    <rPh sb="0" eb="3">
      <t>ノウヒンビ</t>
    </rPh>
    <phoneticPr fontId="42"/>
  </si>
  <si>
    <r>
      <t>合計金額　</t>
    </r>
    <r>
      <rPr>
        <sz val="14"/>
        <color theme="1"/>
        <rFont val="ＭＳ Ｐゴシック"/>
        <family val="3"/>
        <charset val="128"/>
        <scheme val="minor"/>
      </rPr>
      <t>6,270,000円</t>
    </r>
    <rPh sb="0" eb="2">
      <t>ゴウケイ</t>
    </rPh>
    <rPh sb="2" eb="4">
      <t>キンガク</t>
    </rPh>
    <rPh sb="14" eb="15">
      <t>エン</t>
    </rPh>
    <phoneticPr fontId="42"/>
  </si>
  <si>
    <t>品目</t>
    <rPh sb="0" eb="2">
      <t>ヒンモク</t>
    </rPh>
    <phoneticPr fontId="42"/>
  </si>
  <si>
    <t>商品型番</t>
    <rPh sb="0" eb="4">
      <t>ショウヒンカタバン</t>
    </rPh>
    <phoneticPr fontId="42"/>
  </si>
  <si>
    <t>商品型番SDSDXXU-064G-GHJIN</t>
    <rPh sb="0" eb="2">
      <t>ショウヒン</t>
    </rPh>
    <rPh sb="2" eb="4">
      <t>カタバン</t>
    </rPh>
    <phoneticPr fontId="42"/>
  </si>
  <si>
    <t>商品型番SDSDUNB-064G-GH3NN</t>
    <rPh sb="0" eb="2">
      <t>ショウヒン</t>
    </rPh>
    <rPh sb="2" eb="4">
      <t>カタバン</t>
    </rPh>
    <phoneticPr fontId="42"/>
  </si>
  <si>
    <t>商品型番SDSDUN4-032G-GHJNN</t>
    <rPh sb="0" eb="2">
      <t>ショウヒン</t>
    </rPh>
    <rPh sb="2" eb="4">
      <t>カタバン</t>
    </rPh>
    <phoneticPr fontId="42"/>
  </si>
  <si>
    <t>商品型番SDSQXAH-064G-GH3MA</t>
    <rPh sb="0" eb="2">
      <t>ショウヒン</t>
    </rPh>
    <rPh sb="2" eb="4">
      <t>カタバン</t>
    </rPh>
    <phoneticPr fontId="42"/>
  </si>
  <si>
    <t>合計　　　　　　　　　 　6,270,000</t>
    <rPh sb="0" eb="2">
      <t>ゴウケイ</t>
    </rPh>
    <phoneticPr fontId="42"/>
  </si>
  <si>
    <t>icro SD  SDSQXAV-256G-GH3MA</t>
    <phoneticPr fontId="42"/>
  </si>
  <si>
    <t>メーカー：SanDisk　コード：619659197964　商品型番：Extreme mi</t>
    <rPh sb="30" eb="32">
      <t>ショウヒン</t>
    </rPh>
    <rPh sb="32" eb="34">
      <t>カタバン</t>
    </rPh>
    <phoneticPr fontId="42"/>
  </si>
  <si>
    <t>東京ラジオデパート内</t>
    <rPh sb="0" eb="2">
      <t>トウキョウ</t>
    </rPh>
    <rPh sb="9" eb="10">
      <t>ナイ</t>
    </rPh>
    <phoneticPr fontId="42"/>
  </si>
  <si>
    <t>URANCE SD  SQQNR-256G-GH3IA</t>
    <phoneticPr fontId="42"/>
  </si>
  <si>
    <t>東京都千代田区外神田1-10-11</t>
    <rPh sb="0" eb="3">
      <t>トウキョウト</t>
    </rPh>
    <rPh sb="3" eb="7">
      <t>チヨダク</t>
    </rPh>
    <rPh sb="7" eb="10">
      <t>ソトカンダ</t>
    </rPh>
    <phoneticPr fontId="42"/>
  </si>
  <si>
    <t>メーカー：SanDisk　コード：619659198930　商品型番：HIGH END</t>
    <rPh sb="30" eb="32">
      <t>ショウヒン</t>
    </rPh>
    <rPh sb="32" eb="34">
      <t>カタバン</t>
    </rPh>
    <phoneticPr fontId="42"/>
  </si>
  <si>
    <t>icro SD  SDSQXAA-128G-GH3MA</t>
    <phoneticPr fontId="42"/>
  </si>
  <si>
    <t>メーカー：SanDisk　コード：619659197926　商品型番：Extreme mi</t>
    <rPh sb="30" eb="32">
      <t>ショウヒン</t>
    </rPh>
    <rPh sb="32" eb="34">
      <t>カタバン</t>
    </rPh>
    <phoneticPr fontId="42"/>
  </si>
  <si>
    <t>登録番号：T1010001023790</t>
    <rPh sb="0" eb="2">
      <t>トウロク</t>
    </rPh>
    <rPh sb="2" eb="4">
      <t>バンゴウ</t>
    </rPh>
    <phoneticPr fontId="42"/>
  </si>
  <si>
    <t>2,043,950円(消費税 204,395円)</t>
    <rPh sb="9" eb="10">
      <t>エン</t>
    </rPh>
    <rPh sb="11" eb="14">
      <t>ショウヒゼイ</t>
    </rPh>
    <rPh sb="22" eb="23">
      <t>エン</t>
    </rPh>
    <phoneticPr fontId="42"/>
  </si>
  <si>
    <t>10%対象</t>
    <rPh sb="3" eb="5">
      <t>タイショウ</t>
    </rPh>
    <phoneticPr fontId="42"/>
  </si>
  <si>
    <t>（内訳）</t>
    <rPh sb="1" eb="3">
      <t>ウチワケ</t>
    </rPh>
    <phoneticPr fontId="42"/>
  </si>
  <si>
    <t>204,395円</t>
    <rPh sb="7" eb="8">
      <t>エン</t>
    </rPh>
    <phoneticPr fontId="42"/>
  </si>
  <si>
    <t>2,043,950円</t>
    <rPh sb="9" eb="10">
      <t>エン</t>
    </rPh>
    <phoneticPr fontId="42"/>
  </si>
  <si>
    <t>合計金額　　　2,248,345 円</t>
    <rPh sb="0" eb="2">
      <t>ゴウケイ</t>
    </rPh>
    <rPh sb="2" eb="4">
      <t>キンガク</t>
    </rPh>
    <rPh sb="17" eb="18">
      <t>エン</t>
    </rPh>
    <phoneticPr fontId="42"/>
  </si>
  <si>
    <t>業務部　
柏尾奏利様</t>
    <rPh sb="0" eb="3">
      <t>ギョウムブ</t>
    </rPh>
    <rPh sb="5" eb="7">
      <t>カシオ</t>
    </rPh>
    <rPh sb="7" eb="8">
      <t>カナ</t>
    </rPh>
    <rPh sb="8" eb="9">
      <t>リ</t>
    </rPh>
    <rPh sb="9" eb="10">
      <t>サマ</t>
    </rPh>
    <phoneticPr fontId="42"/>
  </si>
  <si>
    <t>領収書番号：1229</t>
    <rPh sb="0" eb="3">
      <t>リョウシュウショ</t>
    </rPh>
    <rPh sb="3" eb="5">
      <t>バンゴウ</t>
    </rPh>
    <phoneticPr fontId="42"/>
  </si>
  <si>
    <t>発行日：       2024/07/31</t>
    <rPh sb="0" eb="3">
      <t>ハッコウビ</t>
    </rPh>
    <phoneticPr fontId="42"/>
  </si>
  <si>
    <t>　備考</t>
    <rPh sb="1" eb="3">
      <t>ビコウ</t>
    </rPh>
    <phoneticPr fontId="42"/>
  </si>
  <si>
    <t>　摘要</t>
    <rPh sb="1" eb="2">
      <t>テキ</t>
    </rPh>
    <rPh sb="2" eb="3">
      <t>ヨウ</t>
    </rPh>
    <phoneticPr fontId="42"/>
  </si>
  <si>
    <t>入金期日</t>
    <rPh sb="0" eb="2">
      <t>ニュウキン</t>
    </rPh>
    <rPh sb="2" eb="4">
      <t>キジツ</t>
    </rPh>
    <phoneticPr fontId="42"/>
  </si>
  <si>
    <t>請求金額</t>
    <rPh sb="0" eb="2">
      <t>セイキュウ</t>
    </rPh>
    <rPh sb="2" eb="4">
      <t>キンガク</t>
    </rPh>
    <phoneticPr fontId="42"/>
  </si>
  <si>
    <t>下記の通りご請求申し上げます。</t>
    <rPh sb="0" eb="2">
      <t>カキ</t>
    </rPh>
    <rPh sb="3" eb="4">
      <t>トオ</t>
    </rPh>
    <rPh sb="6" eb="8">
      <t>セイキュウ</t>
    </rPh>
    <rPh sb="8" eb="9">
      <t>モウ</t>
    </rPh>
    <rPh sb="10" eb="11">
      <t>ア</t>
    </rPh>
    <phoneticPr fontId="42"/>
  </si>
  <si>
    <t xml:space="preserve">   登録番号</t>
    <phoneticPr fontId="42"/>
  </si>
  <si>
    <t>INV-0000002023-967</t>
    <phoneticPr fontId="42"/>
  </si>
  <si>
    <t xml:space="preserve">   請求書番号</t>
    <phoneticPr fontId="42"/>
  </si>
  <si>
    <t xml:space="preserve"> 2023-11-15</t>
    <phoneticPr fontId="42"/>
  </si>
  <si>
    <t xml:space="preserve">   請求日</t>
    <phoneticPr fontId="42"/>
  </si>
  <si>
    <t>伝票内容設定</t>
    <rPh sb="0" eb="6">
      <t>デンピョウナイヨウセッテイ</t>
    </rPh>
    <phoneticPr fontId="42"/>
  </si>
  <si>
    <t>請 求 書</t>
    <rPh sb="0" eb="1">
      <t>ショウ</t>
    </rPh>
    <rPh sb="2" eb="3">
      <t>モトム</t>
    </rPh>
    <rPh sb="4" eb="5">
      <t>ショ</t>
    </rPh>
    <phoneticPr fontId="42"/>
  </si>
  <si>
    <t>発行日　年</t>
    <rPh sb="0" eb="2">
      <t>ハッコウ</t>
    </rPh>
    <rPh sb="2" eb="3">
      <t>ビ</t>
    </rPh>
    <rPh sb="4" eb="5">
      <t>ネン</t>
    </rPh>
    <phoneticPr fontId="42"/>
  </si>
  <si>
    <t>発行日　月</t>
    <rPh sb="0" eb="2">
      <t>ハッコウ</t>
    </rPh>
    <rPh sb="2" eb="3">
      <t>ビ</t>
    </rPh>
    <rPh sb="4" eb="5">
      <t>ツキ</t>
    </rPh>
    <phoneticPr fontId="42"/>
  </si>
  <si>
    <t>発行日　日</t>
    <rPh sb="0" eb="2">
      <t>ハッコウ</t>
    </rPh>
    <rPh sb="2" eb="3">
      <t>ビ</t>
    </rPh>
    <rPh sb="4" eb="5">
      <t>ニチ</t>
    </rPh>
    <phoneticPr fontId="42"/>
  </si>
  <si>
    <t>請求書番号</t>
    <rPh sb="0" eb="2">
      <t>セイキュウ</t>
    </rPh>
    <rPh sb="2" eb="3">
      <t>ショ</t>
    </rPh>
    <rPh sb="3" eb="5">
      <t>バンゴウ</t>
    </rPh>
    <phoneticPr fontId="42"/>
  </si>
  <si>
    <t>20240729-5</t>
    <phoneticPr fontId="42"/>
  </si>
  <si>
    <t>お支払期日　年</t>
    <rPh sb="1" eb="3">
      <t>シハライ</t>
    </rPh>
    <rPh sb="3" eb="5">
      <t>キジツ</t>
    </rPh>
    <rPh sb="4" eb="5">
      <t>ニチ</t>
    </rPh>
    <rPh sb="6" eb="7">
      <t>ネン</t>
    </rPh>
    <phoneticPr fontId="42"/>
  </si>
  <si>
    <t xml:space="preserve">
</t>
    <phoneticPr fontId="42"/>
  </si>
  <si>
    <t>御中</t>
    <rPh sb="0" eb="2">
      <t>オンチュウ</t>
    </rPh>
    <phoneticPr fontId="42"/>
  </si>
  <si>
    <t>お支払期日　月</t>
    <rPh sb="1" eb="3">
      <t>シハライ</t>
    </rPh>
    <rPh sb="3" eb="5">
      <t>キジツ</t>
    </rPh>
    <rPh sb="6" eb="7">
      <t>ツキ</t>
    </rPh>
    <phoneticPr fontId="42"/>
  </si>
  <si>
    <t>お支払期日　日</t>
    <rPh sb="1" eb="3">
      <t>シハライ</t>
    </rPh>
    <rPh sb="3" eb="5">
      <t>キジツ</t>
    </rPh>
    <rPh sb="6" eb="7">
      <t>ニチ</t>
    </rPh>
    <phoneticPr fontId="42"/>
  </si>
  <si>
    <t xml:space="preserve">TEL </t>
    <phoneticPr fontId="42"/>
  </si>
  <si>
    <t>：</t>
    <phoneticPr fontId="42"/>
  </si>
  <si>
    <t>TEL：</t>
    <phoneticPr fontId="42"/>
  </si>
  <si>
    <t>E-Mail</t>
    <phoneticPr fontId="42"/>
  </si>
  <si>
    <t>FAX：</t>
    <phoneticPr fontId="42"/>
  </si>
  <si>
    <t>URL：</t>
    <phoneticPr fontId="42"/>
  </si>
  <si>
    <t>E-Mail：</t>
    <phoneticPr fontId="42"/>
  </si>
  <si>
    <t>B0B21FFXQ9</t>
    <phoneticPr fontId="42"/>
  </si>
  <si>
    <t>毎度ありがとうございます。</t>
    <rPh sb="0" eb="2">
      <t>マイド</t>
    </rPh>
    <phoneticPr fontId="42"/>
  </si>
  <si>
    <t>登録番号：</t>
    <rPh sb="0" eb="2">
      <t>トウロク</t>
    </rPh>
    <rPh sb="2" eb="4">
      <t>バンゴウ</t>
    </rPh>
    <phoneticPr fontId="42"/>
  </si>
  <si>
    <t>B0B21G52KG</t>
    <phoneticPr fontId="42"/>
  </si>
  <si>
    <t>B0B21BNJVY</t>
    <phoneticPr fontId="42"/>
  </si>
  <si>
    <t>振込先</t>
    <rPh sb="0" eb="2">
      <t>フリコミ</t>
    </rPh>
    <rPh sb="2" eb="3">
      <t>サキ</t>
    </rPh>
    <phoneticPr fontId="42"/>
  </si>
  <si>
    <t>お支払期日</t>
    <rPh sb="1" eb="5">
      <t>シハライキジツ</t>
    </rPh>
    <phoneticPr fontId="42"/>
  </si>
  <si>
    <t>誠に勝手ながら、振込手数料はお客様のご負担でお願いいたします。</t>
    <phoneticPr fontId="42"/>
  </si>
  <si>
    <t>区分</t>
    <rPh sb="0" eb="2">
      <t>クブン</t>
    </rPh>
    <phoneticPr fontId="42"/>
  </si>
  <si>
    <t>品番・商品名</t>
    <rPh sb="0" eb="2">
      <t>ヒンバン</t>
    </rPh>
    <rPh sb="3" eb="6">
      <t>ショウヒンメイ</t>
    </rPh>
    <phoneticPr fontId="42"/>
  </si>
  <si>
    <t>単位</t>
    <rPh sb="0" eb="2">
      <t>タンイ</t>
    </rPh>
    <phoneticPr fontId="42"/>
  </si>
  <si>
    <t>単価(税抜)</t>
  </si>
  <si>
    <t>金額(税抜)</t>
  </si>
  <si>
    <t>個</t>
    <rPh sb="0" eb="1">
      <t>コ</t>
    </rPh>
    <phoneticPr fontId="42"/>
  </si>
  <si>
    <t>税率</t>
    <rPh sb="0" eb="2">
      <t>ゼイリツ</t>
    </rPh>
    <phoneticPr fontId="42"/>
  </si>
  <si>
    <t>対象小計</t>
    <rPh sb="0" eb="2">
      <t>タイショウ</t>
    </rPh>
    <rPh sb="2" eb="4">
      <t>ショウケイ</t>
    </rPh>
    <phoneticPr fontId="42"/>
  </si>
  <si>
    <t>合計</t>
    <rPh sb="0" eb="2">
      <t>ゴウケイ</t>
    </rPh>
    <phoneticPr fontId="42"/>
  </si>
  <si>
    <t>区分欄に※が記載されている商品は軽減税率対象です。</t>
    <rPh sb="0" eb="2">
      <t>クブン</t>
    </rPh>
    <rPh sb="2" eb="3">
      <t>ラン</t>
    </rPh>
    <rPh sb="6" eb="8">
      <t>キサイ</t>
    </rPh>
    <rPh sb="13" eb="15">
      <t>ショウヒン</t>
    </rPh>
    <rPh sb="16" eb="18">
      <t>ケイゲン</t>
    </rPh>
    <rPh sb="18" eb="20">
      <t>ゼイリツ</t>
    </rPh>
    <rPh sb="20" eb="22">
      <t>タイショウ</t>
    </rPh>
    <phoneticPr fontId="42"/>
  </si>
  <si>
    <t>消費税の扱い</t>
    <rPh sb="0" eb="3">
      <t>ショウヒゼイ</t>
    </rPh>
    <rPh sb="4" eb="5">
      <t>アツカ</t>
    </rPh>
    <phoneticPr fontId="42"/>
  </si>
  <si>
    <t>外税</t>
    <rPh sb="0" eb="2">
      <t>ソトゼイ</t>
    </rPh>
    <phoneticPr fontId="42"/>
  </si>
  <si>
    <t>内税</t>
    <rPh sb="0" eb="2">
      <t>ウチゼイ</t>
    </rPh>
    <phoneticPr fontId="42"/>
  </si>
  <si>
    <t>非課税</t>
    <rPh sb="0" eb="3">
      <t>ヒカゼイ</t>
    </rPh>
    <phoneticPr fontId="42"/>
  </si>
  <si>
    <t>消費税率</t>
    <rPh sb="0" eb="3">
      <t>ショウヒゼイ</t>
    </rPh>
    <rPh sb="3" eb="4">
      <t>リツ</t>
    </rPh>
    <phoneticPr fontId="42"/>
  </si>
  <si>
    <t>端数扱い</t>
    <rPh sb="0" eb="2">
      <t>ハスウ</t>
    </rPh>
    <rPh sb="2" eb="3">
      <t>アツカ</t>
    </rPh>
    <phoneticPr fontId="42"/>
  </si>
  <si>
    <t>切り上げ</t>
    <rPh sb="0" eb="1">
      <t>キ</t>
    </rPh>
    <rPh sb="2" eb="3">
      <t>ア</t>
    </rPh>
    <phoneticPr fontId="42"/>
  </si>
  <si>
    <t>四捨五入</t>
    <rPh sb="0" eb="4">
      <t>シシャゴニュウ</t>
    </rPh>
    <phoneticPr fontId="42"/>
  </si>
  <si>
    <t>切り捨て</t>
    <rPh sb="0" eb="1">
      <t>キ</t>
    </rPh>
    <rPh sb="2" eb="3">
      <t>ス</t>
    </rPh>
    <phoneticPr fontId="42"/>
  </si>
  <si>
    <t>納品書番号</t>
    <rPh sb="0" eb="3">
      <t>ノウヒンショ</t>
    </rPh>
    <rPh sb="3" eb="5">
      <t>バンゴウ</t>
    </rPh>
    <phoneticPr fontId="42"/>
  </si>
  <si>
    <t>TEL</t>
    <phoneticPr fontId="42"/>
  </si>
  <si>
    <t>下記の通り納品いたしました。</t>
    <rPh sb="0" eb="2">
      <t>カキ</t>
    </rPh>
    <rPh sb="3" eb="4">
      <t>トオ</t>
    </rPh>
    <rPh sb="5" eb="7">
      <t>ノウヒン</t>
    </rPh>
    <phoneticPr fontId="42"/>
  </si>
  <si>
    <t>商品コード</t>
    <phoneticPr fontId="42"/>
  </si>
  <si>
    <t>伝票内容　設定</t>
    <rPh sb="0" eb="2">
      <t>デンピョウ</t>
    </rPh>
    <rPh sb="2" eb="4">
      <t>ナイヨウ</t>
    </rPh>
    <rPh sb="5" eb="7">
      <t>セッテイ</t>
    </rPh>
    <phoneticPr fontId="42"/>
  </si>
  <si>
    <t>領収証</t>
    <rPh sb="0" eb="3">
      <t>リョウシュウショウ</t>
    </rPh>
    <phoneticPr fontId="42"/>
  </si>
  <si>
    <t>軽減税率</t>
    <rPh sb="0" eb="4">
      <t>ケイゲンゼイリツ</t>
    </rPh>
    <phoneticPr fontId="42"/>
  </si>
  <si>
    <t>TEL：</t>
  </si>
  <si>
    <t>E-Mail：</t>
  </si>
  <si>
    <t>領収書番号</t>
    <rPh sb="0" eb="3">
      <t>リョウシュウショ</t>
    </rPh>
    <rPh sb="3" eb="5">
      <t>バンゴウ</t>
    </rPh>
    <phoneticPr fontId="42"/>
  </si>
  <si>
    <t>領収金額</t>
    <rPh sb="0" eb="2">
      <t>リョウシュウ</t>
    </rPh>
    <rPh sb="2" eb="4">
      <t>キンガク</t>
    </rPh>
    <phoneticPr fontId="42"/>
  </si>
  <si>
    <t>但し、下記SanDisk製品代として</t>
    <rPh sb="0" eb="1">
      <t>タダ</t>
    </rPh>
    <rPh sb="3" eb="5">
      <t>カキ</t>
    </rPh>
    <rPh sb="12" eb="14">
      <t>セイヒン</t>
    </rPh>
    <rPh sb="14" eb="15">
      <t>ダイ</t>
    </rPh>
    <rPh sb="15" eb="16">
      <t>シナダイ</t>
    </rPh>
    <phoneticPr fontId="42"/>
  </si>
  <si>
    <t>上記の通り正に領収いたしました。</t>
    <rPh sb="0" eb="2">
      <t>ジョウキ</t>
    </rPh>
    <rPh sb="3" eb="4">
      <t>トオ</t>
    </rPh>
    <rPh sb="5" eb="6">
      <t>マサ</t>
    </rPh>
    <rPh sb="7" eb="9">
      <t>リョウシュウ</t>
    </rPh>
    <phoneticPr fontId="42"/>
  </si>
  <si>
    <t>区分</t>
    <rPh sb="0" eb="1">
      <t>ク</t>
    </rPh>
    <rPh sb="1" eb="2">
      <t>ブン</t>
    </rPh>
    <phoneticPr fontId="42"/>
  </si>
  <si>
    <t>単位</t>
    <phoneticPr fontId="42"/>
  </si>
  <si>
    <t>区分欄に記載のある商品は軽減税率対象です。</t>
  </si>
  <si>
    <t>消費税等</t>
    <rPh sb="0" eb="3">
      <t>ショウヒゼイ</t>
    </rPh>
    <rPh sb="3" eb="4">
      <t>ナド</t>
    </rPh>
    <phoneticPr fontId="42"/>
  </si>
  <si>
    <t>備考:</t>
    <rPh sb="0" eb="2">
      <t>ビコウ</t>
    </rPh>
    <phoneticPr fontId="42"/>
  </si>
  <si>
    <t>販売者</t>
    <rPh sb="0" eb="3">
      <t>ハンバイシャ</t>
    </rPh>
    <phoneticPr fontId="42"/>
  </si>
  <si>
    <t>型番</t>
    <rPh sb="0" eb="2">
      <t>カタバン</t>
    </rPh>
    <phoneticPr fontId="42"/>
  </si>
  <si>
    <t>取引日</t>
    <rPh sb="0" eb="3">
      <t>トリヒキビ</t>
    </rPh>
    <phoneticPr fontId="42"/>
  </si>
  <si>
    <t>消費税１０％対象（税込）</t>
    <rPh sb="0" eb="3">
      <t>ショウヒゼイ</t>
    </rPh>
    <rPh sb="6" eb="8">
      <t>タイショウ</t>
    </rPh>
    <rPh sb="9" eb="11">
      <t>ゼイコ</t>
    </rPh>
    <phoneticPr fontId="42"/>
  </si>
  <si>
    <t>請求書</t>
    <rPh sb="0" eb="3">
      <t>セイキュウショ</t>
    </rPh>
    <phoneticPr fontId="69"/>
  </si>
  <si>
    <t>請求番号：</t>
    <rPh sb="0" eb="2">
      <t>セイキュウ</t>
    </rPh>
    <rPh sb="2" eb="4">
      <t>バンゴウ</t>
    </rPh>
    <phoneticPr fontId="69"/>
  </si>
  <si>
    <t>2024-04-5439</t>
    <phoneticPr fontId="69"/>
  </si>
  <si>
    <t>請求日付：</t>
    <rPh sb="0" eb="2">
      <t>セイキュウ</t>
    </rPh>
    <rPh sb="2" eb="4">
      <t>ヒヅケ</t>
    </rPh>
    <phoneticPr fontId="69"/>
  </si>
  <si>
    <t>御 中</t>
    <rPh sb="0" eb="1">
      <t>ゴ</t>
    </rPh>
    <rPh sb="2" eb="3">
      <t>ナカ</t>
    </rPh>
    <phoneticPr fontId="69"/>
  </si>
  <si>
    <t>№</t>
    <phoneticPr fontId="69"/>
  </si>
  <si>
    <t>　　　　　　　</t>
    <phoneticPr fontId="69"/>
  </si>
  <si>
    <t>TEL：</t>
    <phoneticPr fontId="69"/>
  </si>
  <si>
    <t>e-mail：</t>
    <phoneticPr fontId="69"/>
  </si>
  <si>
    <t>下記の通りご請求申し上げます。</t>
    <phoneticPr fontId="69"/>
  </si>
  <si>
    <t>【 請求金額 】</t>
    <rPh sb="2" eb="4">
      <t>セイキュウ</t>
    </rPh>
    <rPh sb="4" eb="6">
      <t>キンガク</t>
    </rPh>
    <phoneticPr fontId="69"/>
  </si>
  <si>
    <t>日　付</t>
    <rPh sb="0" eb="1">
      <t>ヒ</t>
    </rPh>
    <rPh sb="2" eb="3">
      <t>ツキ</t>
    </rPh>
    <phoneticPr fontId="69"/>
  </si>
  <si>
    <t>商品名 ／ 品目</t>
    <phoneticPr fontId="69"/>
  </si>
  <si>
    <t>数　量</t>
    <rPh sb="0" eb="1">
      <t>カズ</t>
    </rPh>
    <rPh sb="2" eb="3">
      <t>リョウ</t>
    </rPh>
    <phoneticPr fontId="69"/>
  </si>
  <si>
    <t>単　価</t>
    <rPh sb="0" eb="1">
      <t>タン</t>
    </rPh>
    <rPh sb="2" eb="3">
      <t>アタイ</t>
    </rPh>
    <phoneticPr fontId="69"/>
  </si>
  <si>
    <t>金　額</t>
    <rPh sb="0" eb="1">
      <t>カネ</t>
    </rPh>
    <rPh sb="2" eb="3">
      <t>ガク</t>
    </rPh>
    <phoneticPr fontId="69"/>
  </si>
  <si>
    <t>メーカー : SanDisk microSDカード　コード：0619659197926　　型番：Extreme microSD／SDSQXAA-128G-GH3MA　スペック：SanDisk microSD 128GB UHS-I U3 V30 書込最大90MB/s Full HD &amp; 4KExtreme</t>
    <rPh sb="45" eb="47">
      <t>カタバン</t>
    </rPh>
    <phoneticPr fontId="69"/>
  </si>
  <si>
    <t>個</t>
    <rPh sb="0" eb="1">
      <t>コ</t>
    </rPh>
    <phoneticPr fontId="69"/>
  </si>
  <si>
    <t>メーカー : SanDisk microSDカード　コード：0619659197940　　型番：Extreme microSD／SDSQXAT-032G-GH3MA　スペック：SanDisk microSD 32GB UHS-I U3 V30 書込最大60MB/s Full HD &amp; 4KExtreme</t>
    <rPh sb="45" eb="47">
      <t>カタバン</t>
    </rPh>
    <phoneticPr fontId="69"/>
  </si>
  <si>
    <t>メーカー : SanDisk microSDカード　コード：0619659201586　　型番：SDSQUAB／SDSQUAB-064G-GH3MA　スペック：SanDisk microSD カード 64GB UHS-I U1 Class10 Nintendo Switch メーカー動作確認済 Ultra</t>
    <rPh sb="45" eb="47">
      <t>カタバン</t>
    </rPh>
    <phoneticPr fontId="69"/>
  </si>
  <si>
    <t>メーカー : SanDisk microSDカード　コード：0	619659198930　　型番：HIGH ENDURANCE microSD／SDSQQNR-256G-GH3IA 　スペック：SanDisk microSD カード 256GB UHS-I U3 V30 Class10 ドライブレコーダー 監視カメラ 高耐久 High Endurance</t>
    <rPh sb="46" eb="48">
      <t>カタバン</t>
    </rPh>
    <phoneticPr fontId="69"/>
  </si>
  <si>
    <t>メーカー : SanDisk SDカード　コード：0	619659197872　　型番：Extreme Pro SD／SDSDXXU-064G-GHJIN　スペック：SDカード 64GB SDXC Class10 UHS-I V30 読取最大200MB/s SanDisk Extreme PRO</t>
    <rPh sb="41" eb="43">
      <t>カタバン</t>
    </rPh>
    <phoneticPr fontId="69"/>
  </si>
  <si>
    <t>税率別内訳</t>
    <rPh sb="0" eb="2">
      <t>ゼイリツ</t>
    </rPh>
    <rPh sb="2" eb="3">
      <t>ベツ</t>
    </rPh>
    <rPh sb="3" eb="5">
      <t>ウチワケ</t>
    </rPh>
    <phoneticPr fontId="69"/>
  </si>
  <si>
    <t>小　計</t>
    <phoneticPr fontId="69"/>
  </si>
  <si>
    <t>消費税額合計</t>
    <rPh sb="0" eb="3">
      <t>ショウヒゼイ</t>
    </rPh>
    <rPh sb="3" eb="4">
      <t>ガク</t>
    </rPh>
    <rPh sb="4" eb="6">
      <t>ゴウケイ</t>
    </rPh>
    <phoneticPr fontId="69"/>
  </si>
  <si>
    <t>合　計</t>
    <rPh sb="0" eb="1">
      <t>ゴウ</t>
    </rPh>
    <rPh sb="2" eb="3">
      <t>ケイ</t>
    </rPh>
    <phoneticPr fontId="69"/>
  </si>
  <si>
    <t>(税込)</t>
    <rPh sb="2" eb="3">
      <t>コミ</t>
    </rPh>
    <phoneticPr fontId="69"/>
  </si>
  <si>
    <t>備考欄：</t>
    <rPh sb="0" eb="3">
      <t>ビコウラン</t>
    </rPh>
    <phoneticPr fontId="69"/>
  </si>
  <si>
    <t>領収書</t>
    <rPh sb="0" eb="3">
      <t>リョウシュウショ</t>
    </rPh>
    <phoneticPr fontId="69"/>
  </si>
  <si>
    <t>領収番号：</t>
    <rPh sb="0" eb="2">
      <t>リョウシュウ</t>
    </rPh>
    <rPh sb="2" eb="4">
      <t>バンゴウ</t>
    </rPh>
    <phoneticPr fontId="69"/>
  </si>
  <si>
    <t>発行日付：</t>
    <rPh sb="0" eb="2">
      <t>ハッコウ</t>
    </rPh>
    <rPh sb="2" eb="4">
      <t>ヒヅケ</t>
    </rPh>
    <phoneticPr fontId="69"/>
  </si>
  <si>
    <t>下記の金額、正に領収いたしました。</t>
    <phoneticPr fontId="69"/>
  </si>
  <si>
    <t>【 合計金額 】</t>
    <rPh sb="2" eb="4">
      <t>ゴウケイ</t>
    </rPh>
    <rPh sb="4" eb="6">
      <t>キンガク</t>
    </rPh>
    <phoneticPr fontId="69"/>
  </si>
  <si>
    <t>123456-123</t>
    <phoneticPr fontId="69"/>
  </si>
  <si>
    <t>株式会社サンプル　〇〇支社</t>
    <phoneticPr fontId="69"/>
  </si>
  <si>
    <t>〒 123-1234</t>
    <phoneticPr fontId="69"/>
  </si>
  <si>
    <t>東京都世田谷区〇〇〇 1-2-3</t>
    <rPh sb="0" eb="3">
      <t>トウキョウト</t>
    </rPh>
    <rPh sb="3" eb="6">
      <t>セタガヤ</t>
    </rPh>
    <rPh sb="6" eb="7">
      <t>ク</t>
    </rPh>
    <phoneticPr fontId="69"/>
  </si>
  <si>
    <t>営業部　担当者：△△  □□ 様</t>
    <phoneticPr fontId="69"/>
  </si>
  <si>
    <t>商品名 ／ 品目</t>
    <rPh sb="7" eb="8">
      <t>モク</t>
    </rPh>
    <phoneticPr fontId="69"/>
  </si>
  <si>
    <t>(税抜)</t>
    <phoneticPr fontId="69"/>
  </si>
  <si>
    <t>消費税</t>
    <rPh sb="0" eb="3">
      <t>ショウヒゼイ</t>
    </rPh>
    <phoneticPr fontId="69"/>
  </si>
  <si>
    <t>見積書</t>
    <rPh sb="0" eb="3">
      <t>ミツモリショ</t>
    </rPh>
    <phoneticPr fontId="69"/>
  </si>
  <si>
    <t>見積番号：</t>
    <rPh sb="2" eb="4">
      <t>バンゴウ</t>
    </rPh>
    <phoneticPr fontId="69"/>
  </si>
  <si>
    <t>見積日付：</t>
    <rPh sb="2" eb="4">
      <t>ヒヅケ</t>
    </rPh>
    <phoneticPr fontId="69"/>
  </si>
  <si>
    <t>下記の通りお見積り申し上げます。</t>
    <phoneticPr fontId="69"/>
  </si>
  <si>
    <t>【 見積金額 】</t>
    <rPh sb="2" eb="4">
      <t>ミツモリ</t>
    </rPh>
    <rPh sb="4" eb="6">
      <t>キンガク</t>
    </rPh>
    <phoneticPr fontId="69"/>
  </si>
  <si>
    <t>○○○○○○　サンプル　タイプＡ</t>
    <phoneticPr fontId="69"/>
  </si>
  <si>
    <t>△△△△　システム機器（ 自動調整タイプ ）</t>
    <phoneticPr fontId="69"/>
  </si>
  <si>
    <t>△△△△　システムの取付作業</t>
    <phoneticPr fontId="69"/>
  </si>
  <si>
    <t>△△△△　システムの操作説明　講習会</t>
    <phoneticPr fontId="69"/>
  </si>
  <si>
    <t>□□□□○○○○素材　（　✖✖　を含む　）</t>
    <phoneticPr fontId="69"/>
  </si>
  <si>
    <t xml:space="preserve"> </t>
    <phoneticPr fontId="69"/>
  </si>
  <si>
    <t xml:space="preserve">※ 見積書の期限： </t>
    <phoneticPr fontId="69"/>
  </si>
  <si>
    <t>発注書</t>
    <rPh sb="2" eb="3">
      <t>ショ</t>
    </rPh>
    <phoneticPr fontId="69"/>
  </si>
  <si>
    <t>発注番号：</t>
    <rPh sb="2" eb="4">
      <t>バンゴウ</t>
    </rPh>
    <phoneticPr fontId="69"/>
  </si>
  <si>
    <t>発注日付：</t>
    <rPh sb="2" eb="4">
      <t>ヒヅケ</t>
    </rPh>
    <phoneticPr fontId="69"/>
  </si>
  <si>
    <t>下記の通り発注申し上げます。</t>
    <phoneticPr fontId="69"/>
  </si>
  <si>
    <t>【 合計金額 】</t>
    <phoneticPr fontId="69"/>
  </si>
  <si>
    <t>納品書</t>
    <rPh sb="0" eb="2">
      <t>ノウヒン</t>
    </rPh>
    <rPh sb="2" eb="3">
      <t>ショ</t>
    </rPh>
    <phoneticPr fontId="69"/>
  </si>
  <si>
    <t>納品番号：</t>
    <rPh sb="2" eb="4">
      <t>バンゴウ</t>
    </rPh>
    <phoneticPr fontId="69"/>
  </si>
  <si>
    <t>納品日付：</t>
    <rPh sb="2" eb="4">
      <t>ヒヅケ</t>
    </rPh>
    <phoneticPr fontId="69"/>
  </si>
  <si>
    <t>下記の通り納品申し上げます。</t>
    <phoneticPr fontId="69"/>
  </si>
  <si>
    <t>領収書</t>
    <rPh sb="2" eb="3">
      <t>ショ</t>
    </rPh>
    <phoneticPr fontId="69"/>
  </si>
  <si>
    <t>領収番号：</t>
    <rPh sb="2" eb="4">
      <t>バンゴウ</t>
    </rPh>
    <phoneticPr fontId="69"/>
  </si>
  <si>
    <t>領　収　書</t>
    <rPh sb="0" eb="1">
      <t>リョウ</t>
    </rPh>
    <rPh sb="4" eb="5">
      <t>ショ</t>
    </rPh>
    <phoneticPr fontId="69"/>
  </si>
  <si>
    <t>No.：</t>
    <phoneticPr fontId="69"/>
  </si>
  <si>
    <t>発行日：</t>
    <rPh sb="0" eb="2">
      <t>ハッコウ</t>
    </rPh>
    <rPh sb="2" eb="3">
      <t>ビ</t>
    </rPh>
    <phoneticPr fontId="69"/>
  </si>
  <si>
    <t xml:space="preserve"> 〒 123-1234 東京都世田谷区〇〇〇 1-2-3</t>
    <phoneticPr fontId="69"/>
  </si>
  <si>
    <r>
      <t>金額</t>
    </r>
    <r>
      <rPr>
        <sz val="14"/>
        <color theme="1"/>
        <rFont val="メイリオ"/>
        <family val="3"/>
        <charset val="128"/>
      </rPr>
      <t xml:space="preserve"> (税込)</t>
    </r>
    <phoneticPr fontId="69"/>
  </si>
  <si>
    <t>但し</t>
    <rPh sb="0" eb="1">
      <t>タダ</t>
    </rPh>
    <phoneticPr fontId="69"/>
  </si>
  <si>
    <t>○○代金として</t>
    <rPh sb="2" eb="4">
      <t>ダイキン</t>
    </rPh>
    <phoneticPr fontId="69"/>
  </si>
  <si>
    <t>上記の金額、正に領収いたしました。</t>
    <rPh sb="0" eb="1">
      <t>ウエ</t>
    </rPh>
    <phoneticPr fontId="69"/>
  </si>
  <si>
    <t>株式会社 日本サンプル</t>
    <rPh sb="0" eb="4">
      <t>カブシキガイシャ</t>
    </rPh>
    <rPh sb="5" eb="7">
      <t>ニホン</t>
    </rPh>
    <phoneticPr fontId="69"/>
  </si>
  <si>
    <t>東京都杉並区〇〇〇１－２－３</t>
    <phoneticPr fontId="69"/>
  </si>
  <si>
    <t>△△△ビル １Ｆ １２３</t>
    <phoneticPr fontId="69"/>
  </si>
  <si>
    <t>領収書</t>
  </si>
  <si>
    <t>ご注文番号</t>
    <rPh sb="1" eb="3">
      <t>チュウモン</t>
    </rPh>
    <rPh sb="3" eb="5">
      <t>バンゴウ</t>
    </rPh>
    <phoneticPr fontId="42"/>
  </si>
  <si>
    <t>株式会社レイデスク様</t>
    <rPh sb="0" eb="4">
      <t>カブシキガイシャ</t>
    </rPh>
    <rPh sb="9" eb="10">
      <t>サマ</t>
    </rPh>
    <phoneticPr fontId="42"/>
  </si>
  <si>
    <t>注文日</t>
    <rPh sb="0" eb="3">
      <t>チュウモンビ</t>
    </rPh>
    <phoneticPr fontId="42"/>
  </si>
  <si>
    <t>発行日</t>
    <rPh sb="0" eb="3">
      <t>ハッコウビ</t>
    </rPh>
    <phoneticPr fontId="42"/>
  </si>
  <si>
    <t>￥90，420 -</t>
    <phoneticPr fontId="42"/>
  </si>
  <si>
    <t>(左記には消費税等￥8,220 - 含まれております)</t>
    <rPh sb="1" eb="3">
      <t>サキ</t>
    </rPh>
    <rPh sb="5" eb="9">
      <t>ショウヒゼイナド</t>
    </rPh>
    <rPh sb="18" eb="19">
      <t>フク</t>
    </rPh>
    <phoneticPr fontId="42"/>
  </si>
  <si>
    <t>お品代（　　　　　　　　　）代として上記金額正に領収いたしました。</t>
    <rPh sb="1" eb="3">
      <t>シナダイ</t>
    </rPh>
    <rPh sb="14" eb="15">
      <t>ダイ</t>
    </rPh>
    <rPh sb="18" eb="20">
      <t>ジョウキ</t>
    </rPh>
    <rPh sb="20" eb="22">
      <t>キンガク</t>
    </rPh>
    <rPh sb="22" eb="23">
      <t>セイ</t>
    </rPh>
    <rPh sb="24" eb="26">
      <t>リョウシュウ</t>
    </rPh>
    <phoneticPr fontId="42"/>
  </si>
  <si>
    <t>〈御請求内訳〉</t>
    <rPh sb="1" eb="2">
      <t>ゴ</t>
    </rPh>
    <rPh sb="2" eb="4">
      <t>セイキュウ</t>
    </rPh>
    <rPh sb="4" eb="6">
      <t>ウチワケ</t>
    </rPh>
    <phoneticPr fontId="42"/>
  </si>
  <si>
    <t>購入商品明細合計</t>
    <rPh sb="0" eb="2">
      <t>コウニュウ</t>
    </rPh>
    <rPh sb="2" eb="4">
      <t>ショウヒン</t>
    </rPh>
    <rPh sb="4" eb="6">
      <t>メイサイ</t>
    </rPh>
    <rPh sb="6" eb="8">
      <t>ゴウケイ</t>
    </rPh>
    <phoneticPr fontId="42"/>
  </si>
  <si>
    <t>〒171-0033</t>
    <phoneticPr fontId="42"/>
  </si>
  <si>
    <t>御請求額</t>
    <rPh sb="0" eb="3">
      <t>ゴセイキュウ</t>
    </rPh>
    <rPh sb="3" eb="4">
      <t>ガク</t>
    </rPh>
    <phoneticPr fontId="42"/>
  </si>
  <si>
    <t>東京都豊島区高田3丁目23番23号</t>
    <rPh sb="0" eb="2">
      <t>トウキョウ</t>
    </rPh>
    <rPh sb="2" eb="3">
      <t>ト</t>
    </rPh>
    <rPh sb="3" eb="6">
      <t>トシマク</t>
    </rPh>
    <rPh sb="6" eb="8">
      <t>タカダ</t>
    </rPh>
    <rPh sb="9" eb="11">
      <t>チョウメ</t>
    </rPh>
    <rPh sb="13" eb="14">
      <t>バン</t>
    </rPh>
    <rPh sb="16" eb="17">
      <t>ゴウ</t>
    </rPh>
    <phoneticPr fontId="42"/>
  </si>
  <si>
    <t>10％対象（税込）</t>
    <rPh sb="3" eb="5">
      <t>タイショウ</t>
    </rPh>
    <rPh sb="6" eb="8">
      <t>ゼイコ</t>
    </rPh>
    <phoneticPr fontId="42"/>
  </si>
  <si>
    <t>株式会社ビックカメラ</t>
    <rPh sb="0" eb="4">
      <t>カブシキガイシャ</t>
    </rPh>
    <phoneticPr fontId="42"/>
  </si>
  <si>
    <t xml:space="preserve">   （内、消費税等　￥8,220）</t>
    <rPh sb="4" eb="5">
      <t>ウチ</t>
    </rPh>
    <rPh sb="6" eb="9">
      <t>ショウヒゼイ</t>
    </rPh>
    <rPh sb="9" eb="10">
      <t>ナド</t>
    </rPh>
    <phoneticPr fontId="42"/>
  </si>
  <si>
    <t>8％対象（税込）</t>
    <rPh sb="2" eb="4">
      <t>タイショウ</t>
    </rPh>
    <rPh sb="5" eb="7">
      <t>ゼイコミ</t>
    </rPh>
    <phoneticPr fontId="42"/>
  </si>
  <si>
    <t>登録番号：T901330101402</t>
    <rPh sb="0" eb="2">
      <t>トウロク</t>
    </rPh>
    <rPh sb="2" eb="4">
      <t>バンゴウ</t>
    </rPh>
    <phoneticPr fontId="42"/>
  </si>
  <si>
    <t xml:space="preserve">   （内、消費税等　￥0)</t>
    <rPh sb="4" eb="5">
      <t>ウチ</t>
    </rPh>
    <rPh sb="6" eb="9">
      <t>ショウヒゼイ</t>
    </rPh>
    <rPh sb="9" eb="10">
      <t>ナド</t>
    </rPh>
    <phoneticPr fontId="42"/>
  </si>
  <si>
    <t>〈お支払い内訳〉</t>
    <rPh sb="2" eb="4">
      <t>シハラ</t>
    </rPh>
    <rPh sb="5" eb="7">
      <t>ウチワケ</t>
    </rPh>
    <phoneticPr fontId="42"/>
  </si>
  <si>
    <t>お支払い額</t>
    <rPh sb="1" eb="3">
      <t>シハラ</t>
    </rPh>
    <rPh sb="4" eb="5">
      <t>ガク</t>
    </rPh>
    <phoneticPr fontId="42"/>
  </si>
  <si>
    <t>10％対象</t>
    <rPh sb="3" eb="5">
      <t>タイショウ</t>
    </rPh>
    <phoneticPr fontId="42"/>
  </si>
  <si>
    <t>8％対象</t>
    <rPh sb="2" eb="4">
      <t>タイショウ</t>
    </rPh>
    <phoneticPr fontId="42"/>
  </si>
  <si>
    <t>クレジットカード</t>
    <phoneticPr fontId="42"/>
  </si>
  <si>
    <t>購入商品明細</t>
    <rPh sb="0" eb="4">
      <t>コウニュウショウヒン</t>
    </rPh>
    <rPh sb="4" eb="6">
      <t>メイサイ</t>
    </rPh>
    <phoneticPr fontId="42"/>
  </si>
  <si>
    <t>再発行</t>
    <rPh sb="0" eb="3">
      <t>サイハッコウ</t>
    </rPh>
    <phoneticPr fontId="42"/>
  </si>
  <si>
    <t>対象税</t>
    <rPh sb="0" eb="2">
      <t>タイショウ</t>
    </rPh>
    <rPh sb="2" eb="3">
      <t>ゼイ</t>
    </rPh>
    <phoneticPr fontId="42"/>
  </si>
  <si>
    <t>購入数</t>
    <rPh sb="0" eb="3">
      <t>コウニュウスウ</t>
    </rPh>
    <phoneticPr fontId="42"/>
  </si>
  <si>
    <t>購入金額</t>
    <rPh sb="0" eb="4">
      <t>コウニュウキンガク</t>
    </rPh>
    <phoneticPr fontId="42"/>
  </si>
  <si>
    <t>率</t>
    <rPh sb="0" eb="1">
      <t>リツ</t>
    </rPh>
    <phoneticPr fontId="42"/>
  </si>
  <si>
    <t>数</t>
    <rPh sb="0" eb="1">
      <t>スウ</t>
    </rPh>
    <phoneticPr fontId="42"/>
  </si>
  <si>
    <t>（税込）</t>
    <rPh sb="1" eb="3">
      <t>ゼイコミ</t>
    </rPh>
    <phoneticPr fontId="42"/>
  </si>
  <si>
    <t>液晶テレビ REGZA(レグザ) 55E350M [55V型 /Bluetooth対応 /4K対応 /BS・CS 4Kチューナー内蔵 /YouTube対応]</t>
  </si>
  <si>
    <t>テレビ セッティング１(ケーブル等は別売です。) 設置あり</t>
  </si>
  <si>
    <t>テレビ（ブラウン管式）&amp;テレビ（液晶・有機EL・プラズマ式）リサイクル 液晶・有機EL・プラズマ式 大（16型以上） ハイセンス </t>
  </si>
  <si>
    <t>業者№</t>
    <rPh sb="0" eb="2">
      <t>ギョウシャ</t>
    </rPh>
    <phoneticPr fontId="42"/>
  </si>
  <si>
    <t>商品№</t>
    <rPh sb="0" eb="2">
      <t>ショウヒン</t>
    </rPh>
    <phoneticPr fontId="42"/>
  </si>
  <si>
    <t>INV-2024-154150005</t>
    <phoneticPr fontId="42"/>
  </si>
  <si>
    <t>T6120001083217</t>
  </si>
  <si>
    <t>〒530-0005</t>
  </si>
  <si>
    <t>中之島フェスティバルタワー・ウエスト10F</t>
    <rPh sb="0" eb="1">
      <t>ナカ</t>
    </rPh>
    <rPh sb="1" eb="2">
      <t>コレ</t>
    </rPh>
    <rPh sb="2" eb="3">
      <t>シマ</t>
    </rPh>
    <phoneticPr fontId="27"/>
  </si>
  <si>
    <t>TEL：06-4707-8000　FAX：06-4707-8052</t>
  </si>
  <si>
    <t>担当：東京第一支店　韋駄天事業部</t>
    <rPh sb="0" eb="2">
      <t>タントウ</t>
    </rPh>
    <rPh sb="3" eb="5">
      <t>トウキョウ</t>
    </rPh>
    <rPh sb="5" eb="7">
      <t>ダイイチ</t>
    </rPh>
    <rPh sb="7" eb="9">
      <t>シテン</t>
    </rPh>
    <rPh sb="10" eb="13">
      <t>イダテン</t>
    </rPh>
    <rPh sb="13" eb="16">
      <t>ジギョウブ</t>
    </rPh>
    <phoneticPr fontId="27"/>
  </si>
  <si>
    <t>2024年5月発注分</t>
    <rPh sb="4" eb="5">
      <t>ネン</t>
    </rPh>
    <rPh sb="6" eb="7">
      <t>ガツ</t>
    </rPh>
    <rPh sb="7" eb="10">
      <t>ハッチュウブン</t>
    </rPh>
    <phoneticPr fontId="27"/>
  </si>
  <si>
    <t>№15</t>
  </si>
  <si>
    <t>№16</t>
  </si>
  <si>
    <t xml:space="preserve">SanDisk </t>
    <phoneticPr fontId="27"/>
  </si>
  <si>
    <t>商品型番：</t>
    <rPh sb="0" eb="2">
      <t>ショウヒン</t>
    </rPh>
    <rPh sb="2" eb="4">
      <t>カタバン</t>
    </rPh>
    <phoneticPr fontId="42"/>
  </si>
  <si>
    <t>　商品コード：</t>
    <rPh sb="1" eb="3">
      <t>ショウヒン</t>
    </rPh>
    <phoneticPr fontId="42"/>
  </si>
  <si>
    <t>10％対象（税抜）</t>
    <rPh sb="3" eb="5">
      <t>タイショウ</t>
    </rPh>
    <rPh sb="6" eb="8">
      <t>ゼ</t>
    </rPh>
    <phoneticPr fontId="27"/>
  </si>
  <si>
    <t>10％消費税</t>
    <rPh sb="3" eb="6">
      <t>ショウヒゼイ</t>
    </rPh>
    <phoneticPr fontId="27"/>
  </si>
  <si>
    <t>発行日</t>
    <rPh sb="0" eb="3">
      <t>ハッコウビ</t>
    </rPh>
    <phoneticPr fontId="27"/>
  </si>
  <si>
    <t>納品番号</t>
    <rPh sb="0" eb="2">
      <t>ノウヒン</t>
    </rPh>
    <rPh sb="2" eb="4">
      <t>バンゴウ</t>
    </rPh>
    <phoneticPr fontId="27"/>
  </si>
  <si>
    <t>2024年6月発注分</t>
    <rPh sb="4" eb="5">
      <t>ネン</t>
    </rPh>
    <rPh sb="6" eb="7">
      <t>ガツ</t>
    </rPh>
    <rPh sb="7" eb="10">
      <t>ハッチュウブン</t>
    </rPh>
    <phoneticPr fontId="27"/>
  </si>
  <si>
    <t>納品場所</t>
    <rPh sb="0" eb="4">
      <t>ノウヒンバショ</t>
    </rPh>
    <phoneticPr fontId="27"/>
  </si>
  <si>
    <t>領収金額：</t>
    <rPh sb="0" eb="4">
      <t>リョウシュウキンガク</t>
    </rPh>
    <phoneticPr fontId="42"/>
  </si>
  <si>
    <t>【内訳】</t>
    <rPh sb="1" eb="3">
      <t>ウチワケ</t>
    </rPh>
    <phoneticPr fontId="42"/>
  </si>
  <si>
    <t>大阪府大阪市北区中之島3-2-4　中之島フェスティバルタワー・ウエスト10F</t>
    <rPh sb="0" eb="3">
      <t>オオサカフ</t>
    </rPh>
    <rPh sb="3" eb="6">
      <t>オオサカシ</t>
    </rPh>
    <rPh sb="6" eb="8">
      <t>キタク</t>
    </rPh>
    <rPh sb="8" eb="9">
      <t>ナカ</t>
    </rPh>
    <rPh sb="9" eb="10">
      <t>コレ</t>
    </rPh>
    <rPh sb="10" eb="11">
      <t>シマ</t>
    </rPh>
    <phoneticPr fontId="27"/>
  </si>
  <si>
    <t>登録番号：T6120001083217</t>
    <rPh sb="0" eb="4">
      <t>トウロクバンゴウ</t>
    </rPh>
    <phoneticPr fontId="27"/>
  </si>
  <si>
    <t>株式会社レイディスク　御中</t>
    <rPh sb="0" eb="4">
      <t>カブシキガイシャ</t>
    </rPh>
    <rPh sb="11" eb="13">
      <t>オンチュウ</t>
    </rPh>
    <phoneticPr fontId="27"/>
  </si>
  <si>
    <t>NO</t>
    <phoneticPr fontId="27"/>
  </si>
  <si>
    <t>下記の通り、お見積り申し上げます。</t>
    <rPh sb="0" eb="2">
      <t>カキ</t>
    </rPh>
    <rPh sb="3" eb="4">
      <t>トオ</t>
    </rPh>
    <rPh sb="7" eb="9">
      <t>ミツモ</t>
    </rPh>
    <rPh sb="10" eb="11">
      <t>モウ</t>
    </rPh>
    <rPh sb="12" eb="13">
      <t>ア</t>
    </rPh>
    <phoneticPr fontId="27"/>
  </si>
  <si>
    <t>納期</t>
    <rPh sb="0" eb="2">
      <t>ノウキ</t>
    </rPh>
    <phoneticPr fontId="27"/>
  </si>
  <si>
    <t>支払条件</t>
    <rPh sb="0" eb="2">
      <t>シハラ</t>
    </rPh>
    <rPh sb="2" eb="4">
      <t>ジョウケン</t>
    </rPh>
    <phoneticPr fontId="27"/>
  </si>
  <si>
    <t>有効期限</t>
    <rPh sb="0" eb="4">
      <t>ユウコウキゲン</t>
    </rPh>
    <phoneticPr fontId="27"/>
  </si>
  <si>
    <t>合計</t>
    <rPh sb="0" eb="2">
      <t>ゴウケイ</t>
    </rPh>
    <phoneticPr fontId="27"/>
  </si>
  <si>
    <t>見積日</t>
    <rPh sb="0" eb="2">
      <t>ミツ</t>
    </rPh>
    <rPh sb="2" eb="3">
      <t>ビ</t>
    </rPh>
    <phoneticPr fontId="27"/>
  </si>
  <si>
    <t>2025.7.28</t>
    <phoneticPr fontId="27"/>
  </si>
  <si>
    <t>御見積書</t>
    <rPh sb="0" eb="4">
      <t>オミツモリショ</t>
    </rPh>
    <phoneticPr fontId="27"/>
  </si>
  <si>
    <t>〒108-0075</t>
    <phoneticPr fontId="27"/>
  </si>
  <si>
    <t>東京都港区港南1-6-31　品川東急ビル3F</t>
    <rPh sb="0" eb="2">
      <t>トウキョウ</t>
    </rPh>
    <rPh sb="2" eb="3">
      <t>ト</t>
    </rPh>
    <rPh sb="3" eb="5">
      <t>ミナトク</t>
    </rPh>
    <rPh sb="5" eb="6">
      <t>ミナト</t>
    </rPh>
    <rPh sb="6" eb="7">
      <t>ミナミ</t>
    </rPh>
    <rPh sb="14" eb="16">
      <t>シナガワ</t>
    </rPh>
    <rPh sb="16" eb="18">
      <t>トウキュウ</t>
    </rPh>
    <phoneticPr fontId="27"/>
  </si>
  <si>
    <t>ウエスタンデジタル合同会社</t>
    <rPh sb="9" eb="13">
      <t>ゴウドウカイシャ</t>
    </rPh>
    <phoneticPr fontId="27"/>
  </si>
  <si>
    <t>特価ご依頼の件</t>
    <rPh sb="0" eb="2">
      <t>トッカ</t>
    </rPh>
    <rPh sb="3" eb="5">
      <t>イライ</t>
    </rPh>
    <rPh sb="6" eb="7">
      <t>ケン</t>
    </rPh>
    <phoneticPr fontId="27"/>
  </si>
  <si>
    <t>決済後1～2営業日</t>
    <rPh sb="0" eb="3">
      <t>ケッサイゴ</t>
    </rPh>
    <rPh sb="6" eb="9">
      <t>エイギョウビ</t>
    </rPh>
    <phoneticPr fontId="27"/>
  </si>
  <si>
    <t>クレジットカード払い</t>
    <rPh sb="8" eb="9">
      <t>ハラ</t>
    </rPh>
    <phoneticPr fontId="27"/>
  </si>
  <si>
    <t>御見積後1週間</t>
    <rPh sb="0" eb="3">
      <t>オミツモリ</t>
    </rPh>
    <rPh sb="3" eb="4">
      <t>ゴ</t>
    </rPh>
    <rPh sb="5" eb="7">
      <t>シュウカン</t>
    </rPh>
    <phoneticPr fontId="27"/>
  </si>
  <si>
    <t>単位</t>
    <rPh sb="0" eb="2">
      <t>タンイ</t>
    </rPh>
    <phoneticPr fontId="27"/>
  </si>
  <si>
    <t>単価（税別）</t>
    <rPh sb="0" eb="2">
      <t>タンカ</t>
    </rPh>
    <rPh sb="3" eb="5">
      <t>ゼイベツ</t>
    </rPh>
    <phoneticPr fontId="27"/>
  </si>
  <si>
    <t>金額</t>
    <rPh sb="0" eb="2">
      <t>キンガク</t>
    </rPh>
    <phoneticPr fontId="27"/>
  </si>
  <si>
    <t>SDSQQNR-128G-GH3IA</t>
  </si>
  <si>
    <t>式</t>
    <rPh sb="0" eb="1">
      <t>シキ</t>
    </rPh>
    <phoneticPr fontId="27"/>
  </si>
  <si>
    <t>合計（税別）</t>
    <rPh sb="0" eb="2">
      <t>ゴウケイ</t>
    </rPh>
    <rPh sb="3" eb="5">
      <t>ゼイベツ</t>
    </rPh>
    <phoneticPr fontId="27"/>
  </si>
  <si>
    <t>合計（税込）</t>
    <rPh sb="0" eb="2">
      <t>ゴウケイ</t>
    </rPh>
    <rPh sb="3" eb="5">
      <t>ゼイコミ</t>
    </rPh>
    <phoneticPr fontId="27"/>
  </si>
  <si>
    <r>
      <t>TEL:03-4334-7100(</t>
    </r>
    <r>
      <rPr>
        <sz val="8"/>
        <color rgb="FF000000"/>
        <rFont val="Yu Gothic"/>
        <charset val="128"/>
      </rPr>
      <t>代</t>
    </r>
    <r>
      <rPr>
        <sz val="8"/>
        <color rgb="FF000000"/>
        <rFont val="Times New Roman"/>
        <family val="1"/>
      </rPr>
      <t>)</t>
    </r>
    <r>
      <rPr>
        <sz val="8"/>
        <color rgb="FF000000"/>
        <rFont val="Yu Gothic"/>
        <family val="1"/>
        <charset val="128"/>
      </rPr>
      <t>　</t>
    </r>
    <r>
      <rPr>
        <sz val="8"/>
        <color rgb="FF000000"/>
        <rFont val="Times New Roman"/>
        <family val="1"/>
      </rPr>
      <t>FAX:03-5463-2010(</t>
    </r>
    <r>
      <rPr>
        <sz val="8"/>
        <color rgb="FF000000"/>
        <rFont val="Yu Gothic"/>
        <charset val="128"/>
      </rPr>
      <t>代</t>
    </r>
    <r>
      <rPr>
        <sz val="8"/>
        <color rgb="FF000000"/>
        <rFont val="Times New Roman"/>
        <family val="1"/>
      </rPr>
      <t>)</t>
    </r>
    <rPh sb="17" eb="18">
      <t>ダイ</t>
    </rPh>
    <rPh sb="37" eb="38">
      <t>ダイ</t>
    </rPh>
    <phoneticPr fontId="27"/>
  </si>
  <si>
    <t>48,620円（税込）</t>
    <rPh sb="6" eb="7">
      <t>エン</t>
    </rPh>
    <rPh sb="8" eb="10">
      <t>ゼイコミ</t>
    </rPh>
    <phoneticPr fontId="27"/>
  </si>
  <si>
    <t>山之内　雄一　様</t>
    <rPh sb="0" eb="3">
      <t>ヤマノウチ</t>
    </rPh>
    <rPh sb="4" eb="6">
      <t>ユウイチ</t>
    </rPh>
    <rPh sb="7" eb="8">
      <t>サマ</t>
    </rPh>
    <phoneticPr fontId="42"/>
  </si>
  <si>
    <t>〒101-0021</t>
  </si>
  <si>
    <t>INV-2025-154150005</t>
  </si>
  <si>
    <t>東京都中央区月島4-3-3　403号室</t>
    <rPh sb="0" eb="3">
      <t>トウキョウト</t>
    </rPh>
    <rPh sb="3" eb="6">
      <t>チュウオウク</t>
    </rPh>
    <rPh sb="6" eb="8">
      <t>ツキシマ</t>
    </rPh>
    <rPh sb="17" eb="19">
      <t>ゴウシツ</t>
    </rPh>
    <phoneticPr fontId="27"/>
  </si>
  <si>
    <t>TEL：080-3508-1052</t>
  </si>
  <si>
    <t>2025年2月21日発注分</t>
    <rPh sb="4" eb="5">
      <t>ネン</t>
    </rPh>
    <rPh sb="6" eb="7">
      <t>ガツ</t>
    </rPh>
    <rPh sb="9" eb="10">
      <t>ニチ</t>
    </rPh>
    <rPh sb="10" eb="13">
      <t>ハッチュウブン</t>
    </rPh>
    <phoneticPr fontId="27"/>
  </si>
  <si>
    <t>SanDisk 商品型番:SDSQXAA-128G-GN6MN　　　　　　　　　　　　　　　　　　　　　商品コード：0619659188467</t>
    <rPh sb="8" eb="12">
      <t>ショウヒンカタバン</t>
    </rPh>
    <phoneticPr fontId="27"/>
  </si>
  <si>
    <t>SanDisk 商品型番:SDSQXAH-064G-GN6MN　
商品コード：0619659188467</t>
    <rPh sb="8" eb="12">
      <t>ショウヒンカタバン</t>
    </rPh>
    <phoneticPr fontId="27"/>
  </si>
  <si>
    <t>納品日　　　　　　　　　　　　</t>
    <phoneticPr fontId="42"/>
  </si>
  <si>
    <t>納品書番号　　　　　　 　</t>
    <phoneticPr fontId="42"/>
  </si>
  <si>
    <t xml:space="preserve">DEL-0000000001 </t>
    <phoneticPr fontId="42"/>
  </si>
  <si>
    <t>登録番号　　　　　　　</t>
    <phoneticPr fontId="42"/>
  </si>
  <si>
    <t xml:space="preserve">T6010001026302 </t>
    <phoneticPr fontId="42"/>
  </si>
  <si>
    <t>51個</t>
    <rPh sb="2" eb="3">
      <t>コ</t>
    </rPh>
    <phoneticPr fontId="42"/>
  </si>
  <si>
    <t>52個</t>
    <rPh sb="2" eb="3">
      <t>コ</t>
    </rPh>
    <phoneticPr fontId="42"/>
  </si>
  <si>
    <t>53個</t>
    <rPh sb="2" eb="3">
      <t>コ</t>
    </rPh>
    <phoneticPr fontId="42"/>
  </si>
  <si>
    <t>54個</t>
    <rPh sb="2" eb="3">
      <t>コ</t>
    </rPh>
    <phoneticPr fontId="42"/>
  </si>
  <si>
    <t>55個</t>
    <rPh sb="2" eb="3">
      <t>コ</t>
    </rPh>
    <phoneticPr fontId="42"/>
  </si>
  <si>
    <t>56個</t>
    <rPh sb="2" eb="3">
      <t>コ</t>
    </rPh>
    <phoneticPr fontId="42"/>
  </si>
  <si>
    <t>57個</t>
    <rPh sb="2" eb="3">
      <t>コ</t>
    </rPh>
    <phoneticPr fontId="42"/>
  </si>
  <si>
    <t>58個</t>
    <rPh sb="2" eb="3">
      <t>コ</t>
    </rPh>
    <phoneticPr fontId="42"/>
  </si>
  <si>
    <t>59個</t>
    <rPh sb="2" eb="3">
      <t>コ</t>
    </rPh>
    <phoneticPr fontId="42"/>
  </si>
  <si>
    <t>60個</t>
    <rPh sb="2" eb="3">
      <t>コ</t>
    </rPh>
    <phoneticPr fontId="42"/>
  </si>
  <si>
    <t>61個</t>
    <rPh sb="2" eb="3">
      <t>コ</t>
    </rPh>
    <phoneticPr fontId="42"/>
  </si>
  <si>
    <t>62個</t>
    <rPh sb="2" eb="3">
      <t>コ</t>
    </rPh>
    <phoneticPr fontId="42"/>
  </si>
  <si>
    <t>63個</t>
    <rPh sb="2" eb="3">
      <t>コ</t>
    </rPh>
    <phoneticPr fontId="42"/>
  </si>
  <si>
    <t>請求書№　386-2486</t>
    <phoneticPr fontId="42"/>
  </si>
  <si>
    <t>浜 田 電 機 株 式 会 社</t>
    <phoneticPr fontId="69"/>
  </si>
  <si>
    <t>情報販売部  PC USEFUL</t>
    <phoneticPr fontId="69"/>
  </si>
  <si>
    <t>東京都文京区本郷２丁目２５−１４</t>
    <rPh sb="0" eb="3">
      <t>トウキョウト</t>
    </rPh>
    <rPh sb="3" eb="6">
      <t>ブンキョウク</t>
    </rPh>
    <rPh sb="6" eb="8">
      <t>ホンゴウ</t>
    </rPh>
    <rPh sb="9" eb="11">
      <t>チョウメ</t>
    </rPh>
    <phoneticPr fontId="42"/>
  </si>
  <si>
    <t>登録番号T6010001026302</t>
    <rPh sb="0" eb="2">
      <t>トウロク</t>
    </rPh>
    <rPh sb="2" eb="4">
      <t>バンゴウ</t>
    </rPh>
    <phoneticPr fontId="42"/>
  </si>
  <si>
    <t>第一ライトビル 5階</t>
    <phoneticPr fontId="42"/>
  </si>
  <si>
    <t>〒101-0021</t>
    <phoneticPr fontId="69"/>
  </si>
  <si>
    <t>電話03-5990-9456</t>
    <rPh sb="0" eb="2">
      <t>デンワ</t>
    </rPh>
    <phoneticPr fontId="42"/>
  </si>
  <si>
    <t>東京都千代田区外神田１－９－９</t>
    <phoneticPr fontId="42"/>
  </si>
  <si>
    <t>e-mail：amazonfast1982@gmail.com</t>
    <phoneticPr fontId="42"/>
  </si>
  <si>
    <t>電話 03-5298-6905㈹  FAX 03-3253-5264</t>
    <phoneticPr fontId="69"/>
  </si>
  <si>
    <t>e-mail：h-shioda@hamada-dk.co.jp</t>
    <phoneticPr fontId="42"/>
  </si>
  <si>
    <t>月島電気商会   御中</t>
    <rPh sb="9" eb="11">
      <t>オンチュウ</t>
    </rPh>
    <phoneticPr fontId="69"/>
  </si>
  <si>
    <t>web：https://www.hamada-dk.com</t>
    <phoneticPr fontId="42"/>
  </si>
  <si>
    <t>発行者            塩田        </t>
    <phoneticPr fontId="69"/>
  </si>
  <si>
    <t>下記の金額、ご請求いたします。</t>
    <rPh sb="7" eb="9">
      <t>セイキュウ</t>
    </rPh>
    <phoneticPr fontId="69"/>
  </si>
  <si>
    <r>
      <t>合計金額</t>
    </r>
    <r>
      <rPr>
        <sz val="15"/>
        <color theme="1"/>
        <rFont val="HGSｺﾞｼｯｸE"/>
        <family val="3"/>
        <charset val="128"/>
      </rPr>
      <t>(税込)</t>
    </r>
    <rPh sb="5" eb="7">
      <t>ゼイコミ</t>
    </rPh>
    <phoneticPr fontId="69"/>
  </si>
  <si>
    <t>＜ 領収明細 &gt;</t>
    <phoneticPr fontId="69"/>
  </si>
  <si>
    <t>№/</t>
    <phoneticPr fontId="69"/>
  </si>
  <si>
    <t>/日付</t>
    <phoneticPr fontId="42"/>
  </si>
  <si>
    <t>/メーカー</t>
    <phoneticPr fontId="42"/>
  </si>
  <si>
    <t>/　商品コード</t>
    <phoneticPr fontId="42"/>
  </si>
  <si>
    <t xml:space="preserve"> / 型番</t>
    <phoneticPr fontId="42"/>
  </si>
  <si>
    <t>備 考</t>
    <rPh sb="0" eb="1">
      <t>ビ</t>
    </rPh>
    <rPh sb="2" eb="3">
      <t>コウ</t>
    </rPh>
    <phoneticPr fontId="69"/>
  </si>
  <si>
    <t>サンディスク</t>
    <phoneticPr fontId="42"/>
  </si>
  <si>
    <t>個</t>
    <phoneticPr fontId="69"/>
  </si>
  <si>
    <t xml:space="preserve"> </t>
  </si>
  <si>
    <t>合計（税抜）</t>
    <rPh sb="0" eb="2">
      <t>ゴウケイ</t>
    </rPh>
    <rPh sb="3" eb="5">
      <t>ゼイヌ</t>
    </rPh>
    <phoneticPr fontId="42"/>
  </si>
  <si>
    <t>消費税合計</t>
    <rPh sb="0" eb="3">
      <t>ショウヒゼイ</t>
    </rPh>
    <rPh sb="3" eb="5">
      <t>ゴウケイ</t>
    </rPh>
    <phoneticPr fontId="42"/>
  </si>
  <si>
    <t>１０％対象</t>
    <rPh sb="3" eb="5">
      <t>タイショウ</t>
    </rPh>
    <phoneticPr fontId="42"/>
  </si>
  <si>
    <t>８％対象</t>
    <rPh sb="2" eb="4">
      <t>タイショウ</t>
    </rPh>
    <phoneticPr fontId="42"/>
  </si>
  <si>
    <t>０％対象</t>
    <rPh sb="2" eb="4">
      <t>タイショウ</t>
    </rPh>
    <phoneticPr fontId="42"/>
  </si>
  <si>
    <t>※軽減税率対象</t>
    <rPh sb="1" eb="5">
      <t>ケイゲンゼイリツ</t>
    </rPh>
    <rPh sb="5" eb="7">
      <t>タイショウ</t>
    </rPh>
    <phoneticPr fontId="42"/>
  </si>
  <si>
    <t>備考欄：指定銀行口座に支払い</t>
    <rPh sb="0" eb="3">
      <t>ビコウラン</t>
    </rPh>
    <rPh sb="4" eb="6">
      <t>シテイ</t>
    </rPh>
    <rPh sb="6" eb="8">
      <t>ギンコウ</t>
    </rPh>
    <rPh sb="8" eb="10">
      <t>コウザ</t>
    </rPh>
    <rPh sb="11" eb="13">
      <t>シハラ</t>
    </rPh>
    <phoneticPr fontId="69"/>
  </si>
  <si>
    <t>No：</t>
    <phoneticPr fontId="69"/>
  </si>
  <si>
    <t>150-93996</t>
    <phoneticPr fontId="69"/>
  </si>
  <si>
    <t>請求書№　386-2486</t>
    <rPh sb="0" eb="3">
      <t>セイキュウショ</t>
    </rPh>
    <phoneticPr fontId="69"/>
  </si>
  <si>
    <t>※適格請求書</t>
    <rPh sb="1" eb="6">
      <t>テキカクセイキュウショ</t>
    </rPh>
    <phoneticPr fontId="42"/>
  </si>
  <si>
    <t>151-94845</t>
    <phoneticPr fontId="69"/>
  </si>
  <si>
    <t>〒101-0021 東京都千代田区外神田１－９－９</t>
    <phoneticPr fontId="69"/>
  </si>
  <si>
    <t>第一ライトビル 5階4号室</t>
    <phoneticPr fontId="42"/>
  </si>
  <si>
    <t>e-mail：amazonfour1982@gmail.com</t>
    <phoneticPr fontId="42"/>
  </si>
  <si>
    <t>川崎電機販売   御中</t>
    <rPh sb="9" eb="11">
      <t>オンチュウ</t>
    </rPh>
    <phoneticPr fontId="69"/>
  </si>
  <si>
    <t>メーカー/　商品コード / 型番</t>
    <rPh sb="6" eb="8">
      <t>ショウヒン</t>
    </rPh>
    <rPh sb="14" eb="16">
      <t>カタバン</t>
    </rPh>
    <phoneticPr fontId="69"/>
  </si>
  <si>
    <r>
      <t xml:space="preserve">小　計 </t>
    </r>
    <r>
      <rPr>
        <sz val="12"/>
        <color theme="1"/>
        <rFont val="HGSｺﾞｼｯｸE"/>
        <family val="3"/>
        <charset val="128"/>
      </rPr>
      <t>(税抜)</t>
    </r>
    <phoneticPr fontId="69"/>
  </si>
  <si>
    <r>
      <t xml:space="preserve">合　計 </t>
    </r>
    <r>
      <rPr>
        <sz val="12"/>
        <color theme="1"/>
        <rFont val="HGSｺﾞｼｯｸE"/>
        <family val="3"/>
        <charset val="128"/>
      </rPr>
      <t>(税込)</t>
    </r>
    <rPh sb="0" eb="1">
      <t>ゴウ</t>
    </rPh>
    <rPh sb="6" eb="7">
      <t>コミ</t>
    </rPh>
    <phoneticPr fontId="69"/>
  </si>
  <si>
    <t>請求書№　387-2XV2024</t>
    <rPh sb="0" eb="3">
      <t>セイキュウショ</t>
    </rPh>
    <phoneticPr fontId="69"/>
  </si>
  <si>
    <t>請求日    ：</t>
    <phoneticPr fontId="27"/>
  </si>
  <si>
    <t>請求番号：</t>
    <phoneticPr fontId="27"/>
  </si>
  <si>
    <t>XXXXXXXX</t>
    <phoneticPr fontId="27"/>
  </si>
  <si>
    <t>登録番号：</t>
    <rPh sb="0" eb="2">
      <t>トウロク</t>
    </rPh>
    <rPh sb="2" eb="4">
      <t>バンゴウ</t>
    </rPh>
    <phoneticPr fontId="27"/>
  </si>
  <si>
    <t>下記の通りご請求申し上げます。</t>
  </si>
  <si>
    <t>件名：</t>
    <rPh sb="0" eb="2">
      <t>ケンメイ</t>
    </rPh>
    <phoneticPr fontId="27"/>
  </si>
  <si>
    <t>○○○○○○○○○○○○</t>
    <phoneticPr fontId="27"/>
  </si>
  <si>
    <t>FAX：</t>
    <phoneticPr fontId="27"/>
  </si>
  <si>
    <t>ご請求金額（税込）</t>
    <rPh sb="1" eb="3">
      <t>セイキュウ</t>
    </rPh>
    <rPh sb="3" eb="5">
      <t>キンガク</t>
    </rPh>
    <phoneticPr fontId="27"/>
  </si>
  <si>
    <t>URL：</t>
    <phoneticPr fontId="27"/>
  </si>
  <si>
    <t>日 付</t>
    <rPh sb="0" eb="1">
      <t>ヒ</t>
    </rPh>
    <rPh sb="2" eb="3">
      <t>ツキ</t>
    </rPh>
    <phoneticPr fontId="27"/>
  </si>
  <si>
    <t>品 番 • 品 名</t>
    <phoneticPr fontId="27"/>
  </si>
  <si>
    <t>数 量</t>
    <phoneticPr fontId="27"/>
  </si>
  <si>
    <t>単 位</t>
    <rPh sb="0" eb="1">
      <t>タン</t>
    </rPh>
    <rPh sb="2" eb="3">
      <t>クライ</t>
    </rPh>
    <phoneticPr fontId="27"/>
  </si>
  <si>
    <t>単 価</t>
    <phoneticPr fontId="27"/>
  </si>
  <si>
    <t>税 率</t>
    <rPh sb="0" eb="1">
      <t>ゼイ</t>
    </rPh>
    <rPh sb="2" eb="3">
      <t>リツ</t>
    </rPh>
    <phoneticPr fontId="27"/>
  </si>
  <si>
    <t>金 額</t>
    <phoneticPr fontId="27"/>
  </si>
  <si>
    <t>非課税金額</t>
    <rPh sb="0" eb="3">
      <t>ヒカゼイ</t>
    </rPh>
    <rPh sb="3" eb="5">
      <t>キンガク</t>
    </rPh>
    <phoneticPr fontId="27"/>
  </si>
  <si>
    <t>消費税8%金額</t>
    <rPh sb="0" eb="3">
      <t>ショウヒゼイ</t>
    </rPh>
    <rPh sb="5" eb="7">
      <t>キンガク</t>
    </rPh>
    <phoneticPr fontId="27"/>
  </si>
  <si>
    <t>消費税10%金額</t>
    <rPh sb="6" eb="8">
      <t>キンガク</t>
    </rPh>
    <phoneticPr fontId="27"/>
  </si>
  <si>
    <t>個</t>
    <rPh sb="0" eb="1">
      <t>コ</t>
    </rPh>
    <phoneticPr fontId="27"/>
  </si>
  <si>
    <t>SMP02 サンプル商品０２</t>
  </si>
  <si>
    <t>SMP03 サンプル商品０３</t>
  </si>
  <si>
    <t>SMP04 サンプル商品０４</t>
  </si>
  <si>
    <t>SMP05 サンプル商品０５</t>
  </si>
  <si>
    <t>SMP06 サンプル商品０６</t>
  </si>
  <si>
    <t>SMP07 サンプル商品０７</t>
  </si>
  <si>
    <t>SMP08 サンプル商品０８</t>
  </si>
  <si>
    <t>SMP09 サンプル商品０９</t>
  </si>
  <si>
    <t>SMP10 サンプル商品１０</t>
  </si>
  <si>
    <t>SMP11 サンプル商品１１</t>
  </si>
  <si>
    <t>SMP12 サンプル商品１２</t>
  </si>
  <si>
    <t>SMP13 サンプル商品１３</t>
  </si>
  <si>
    <t>SMP14 サンプル商品１４</t>
  </si>
  <si>
    <t>SMP15 サンプル商品１５</t>
  </si>
  <si>
    <t>　　　小計</t>
    <rPh sb="3" eb="4">
      <t>ショウ</t>
    </rPh>
    <phoneticPr fontId="27"/>
  </si>
  <si>
    <t>税率内訳</t>
    <rPh sb="0" eb="2">
      <t>ゼイリツ</t>
    </rPh>
    <rPh sb="2" eb="4">
      <t>ウチワケ</t>
    </rPh>
    <phoneticPr fontId="27"/>
  </si>
  <si>
    <t>税抜金額</t>
    <rPh sb="0" eb="1">
      <t>ゼイ</t>
    </rPh>
    <rPh sb="1" eb="2">
      <t>ヌ</t>
    </rPh>
    <rPh sb="2" eb="4">
      <t>キンガク</t>
    </rPh>
    <phoneticPr fontId="27"/>
  </si>
  <si>
    <t>消費税額</t>
    <rPh sb="0" eb="3">
      <t>ショウヒゼイ</t>
    </rPh>
    <rPh sb="3" eb="4">
      <t>ガク</t>
    </rPh>
    <phoneticPr fontId="27"/>
  </si>
  <si>
    <t>　　　消費税</t>
    <rPh sb="3" eb="6">
      <t>ショウヒゼイ</t>
    </rPh>
    <phoneticPr fontId="27"/>
  </si>
  <si>
    <t>10%対象</t>
    <rPh sb="3" eb="5">
      <t>タイショウ</t>
    </rPh>
    <phoneticPr fontId="27"/>
  </si>
  <si>
    <t>　　　合計金額</t>
    <rPh sb="3" eb="5">
      <t>ゴウケイ</t>
    </rPh>
    <rPh sb="5" eb="7">
      <t>キンガク</t>
    </rPh>
    <phoneticPr fontId="27"/>
  </si>
  <si>
    <t>軽減8%対象</t>
    <rPh sb="0" eb="2">
      <t>ケイゲン</t>
    </rPh>
    <rPh sb="4" eb="6">
      <t>タイショウ</t>
    </rPh>
    <phoneticPr fontId="27"/>
  </si>
  <si>
    <t>非課税</t>
    <rPh sb="0" eb="3">
      <t>ヒカゼイ</t>
    </rPh>
    <phoneticPr fontId="27"/>
  </si>
  <si>
    <t>備 考</t>
    <rPh sb="0" eb="1">
      <t>ビ</t>
    </rPh>
    <rPh sb="2" eb="3">
      <t>コウ</t>
    </rPh>
    <phoneticPr fontId="27"/>
  </si>
  <si>
    <t xml:space="preserve">いつもご利用いただきありがとうございます。
お支払い期限：2023/8/31
振込先：〇〇銀行　〇〇支店（普通）〇〇〇〇〇〇〇
※お振込み手数料は御社ご負担にてお願いいたします。
</t>
    <phoneticPr fontId="27"/>
  </si>
  <si>
    <t>P20250315-100450</t>
    <phoneticPr fontId="69"/>
  </si>
  <si>
    <t>山之内　雄一</t>
    <phoneticPr fontId="42"/>
  </si>
  <si>
    <t>〒104-0052</t>
    <phoneticPr fontId="42"/>
  </si>
  <si>
    <t>東京都中央区月島4-3-3　403号室</t>
    <rPh sb="0" eb="3">
      <t>トウキョウト</t>
    </rPh>
    <rPh sb="3" eb="6">
      <t>チュウオウク</t>
    </rPh>
    <rPh sb="6" eb="8">
      <t>ツキシマ</t>
    </rPh>
    <rPh sb="17" eb="19">
      <t>ゴウシツ</t>
    </rPh>
    <phoneticPr fontId="42"/>
  </si>
  <si>
    <t>山之内　雄一</t>
    <rPh sb="0" eb="3">
      <t>ヤマノウチ</t>
    </rPh>
    <rPh sb="4" eb="6">
      <t>ユウイチ</t>
    </rPh>
    <phoneticPr fontId="42"/>
  </si>
  <si>
    <t>0619659188689</t>
    <phoneticPr fontId="42"/>
  </si>
  <si>
    <t>商品モデル番号：SDSDXXO-032G-GN4IN
商品詳細：並行輸入品 SDHCカード Extreme PRO 32GB</t>
    <rPh sb="0" eb="2">
      <t>ショウヒン</t>
    </rPh>
    <rPh sb="5" eb="7">
      <t>バンゴウ</t>
    </rPh>
    <rPh sb="27" eb="29">
      <t>ショウヒン</t>
    </rPh>
    <rPh sb="29" eb="31">
      <t>ショウサイ</t>
    </rPh>
    <phoneticPr fontId="42"/>
  </si>
  <si>
    <t>東京電子販売　御中</t>
    <rPh sb="0" eb="2">
      <t>トウキョウ</t>
    </rPh>
    <rPh sb="2" eb="4">
      <t>デンシ</t>
    </rPh>
    <rPh sb="4" eb="6">
      <t>ハンバイ</t>
    </rPh>
    <rPh sb="7" eb="9">
      <t>オンチュウ</t>
    </rPh>
    <phoneticPr fontId="42"/>
  </si>
  <si>
    <t>T6010001026302</t>
    <phoneticPr fontId="42"/>
  </si>
  <si>
    <t>第一ライトビル5階</t>
    <rPh sb="0" eb="2">
      <t>ダイイチ</t>
    </rPh>
    <rPh sb="8" eb="9">
      <t>カイ</t>
    </rPh>
    <phoneticPr fontId="42"/>
  </si>
  <si>
    <t>浜田電機株式会社</t>
    <rPh sb="0" eb="2">
      <t>ハマダ</t>
    </rPh>
    <rPh sb="2" eb="4">
      <t>デンキ</t>
    </rPh>
    <rPh sb="4" eb="8">
      <t>カブシキガイシャ</t>
    </rPh>
    <phoneticPr fontId="42"/>
  </si>
  <si>
    <t xml:space="preserve">   住所：〒101-0021　東京都千代田区外神田1-9-9</t>
    <rPh sb="3" eb="5">
      <t>ジュウショ</t>
    </rPh>
    <rPh sb="16" eb="18">
      <t>トウキョウ</t>
    </rPh>
    <rPh sb="18" eb="19">
      <t>ト</t>
    </rPh>
    <rPh sb="19" eb="23">
      <t>チヨダク</t>
    </rPh>
    <rPh sb="23" eb="24">
      <t>ソト</t>
    </rPh>
    <rPh sb="24" eb="26">
      <t>カンダ</t>
    </rPh>
    <phoneticPr fontId="42"/>
  </si>
  <si>
    <t xml:space="preserve">   TEL：03-5298-6905　　FAX：03-32535264</t>
    <phoneticPr fontId="42"/>
  </si>
  <si>
    <t xml:space="preserve">   http://www.akibadirect.com</t>
    <phoneticPr fontId="42"/>
  </si>
  <si>
    <t xml:space="preserve">   h-shioda@hamada-dk.co.jp</t>
    <phoneticPr fontId="42"/>
  </si>
  <si>
    <t>みずほ銀行　神田支店　普通7014121</t>
    <rPh sb="3" eb="5">
      <t>ギンコウ</t>
    </rPh>
    <rPh sb="6" eb="8">
      <t>カンダ</t>
    </rPh>
    <rPh sb="8" eb="10">
      <t>シテン</t>
    </rPh>
    <rPh sb="11" eb="13">
      <t>フツウ</t>
    </rPh>
    <phoneticPr fontId="42"/>
  </si>
  <si>
    <t>業者名</t>
    <rPh sb="0" eb="3">
      <t>ギョウシャメイ</t>
    </rPh>
    <phoneticPr fontId="42"/>
  </si>
  <si>
    <t>X…全額ご入金済／レ…一部ご入金済</t>
    <rPh sb="2" eb="4">
      <t>ゼンガク</t>
    </rPh>
    <rPh sb="5" eb="8">
      <t>ニュウキンズ</t>
    </rPh>
    <rPh sb="11" eb="13">
      <t>イチブ</t>
    </rPh>
    <rPh sb="14" eb="16">
      <t>ニュウキン</t>
    </rPh>
    <rPh sb="16" eb="17">
      <t>ズ</t>
    </rPh>
    <phoneticPr fontId="42"/>
  </si>
  <si>
    <t>#…非課税または免税／＊…軽減税率対象品目／!…8％税率対象品目</t>
    <rPh sb="2" eb="5">
      <t>ヒカゼイ</t>
    </rPh>
    <rPh sb="8" eb="10">
      <t>メンゼイ</t>
    </rPh>
    <rPh sb="13" eb="17">
      <t>ケイゲンゼイリツ</t>
    </rPh>
    <rPh sb="17" eb="19">
      <t>タイショウ</t>
    </rPh>
    <rPh sb="19" eb="21">
      <t>ヒンモク</t>
    </rPh>
    <rPh sb="26" eb="28">
      <t>ゼイリツ</t>
    </rPh>
    <rPh sb="28" eb="30">
      <t>タイショウ</t>
    </rPh>
    <rPh sb="30" eb="32">
      <t>ヒンモク</t>
    </rPh>
    <phoneticPr fontId="42"/>
  </si>
  <si>
    <t>ご請求金額（税込）</t>
    <rPh sb="1" eb="5">
      <t>セイキュウキンガク</t>
    </rPh>
    <rPh sb="6" eb="8">
      <t>ゼイコミ</t>
    </rPh>
    <phoneticPr fontId="42"/>
  </si>
  <si>
    <t>）</t>
    <phoneticPr fontId="42"/>
  </si>
  <si>
    <t>消費税等</t>
    <rPh sb="0" eb="4">
      <t>ショウヒゼイナド</t>
    </rPh>
    <phoneticPr fontId="42"/>
  </si>
  <si>
    <t>（軽減税率 8％対象</t>
    <rPh sb="1" eb="5">
      <t>ケイゲンゼイリツ</t>
    </rPh>
    <rPh sb="8" eb="10">
      <t>タイショウ</t>
    </rPh>
    <phoneticPr fontId="42"/>
  </si>
  <si>
    <t>（10％対象</t>
    <rPh sb="4" eb="6">
      <t>タイショウ</t>
    </rPh>
    <phoneticPr fontId="42"/>
  </si>
  <si>
    <t>ご請求金額（税抜）</t>
    <rPh sb="1" eb="5">
      <t>セイキュウキンガク</t>
    </rPh>
    <rPh sb="6" eb="8">
      <t>ゼイヌ</t>
    </rPh>
    <phoneticPr fontId="42"/>
  </si>
  <si>
    <t>お買上総額（税抜）</t>
    <rPh sb="1" eb="3">
      <t>カイアゲ</t>
    </rPh>
    <rPh sb="3" eb="5">
      <t>ソウガク</t>
    </rPh>
    <rPh sb="6" eb="8">
      <t>ゼイヌ</t>
    </rPh>
    <phoneticPr fontId="42"/>
  </si>
  <si>
    <t>＜商品代金合計＞</t>
    <rPh sb="1" eb="3">
      <t>ショウヒン</t>
    </rPh>
    <rPh sb="3" eb="5">
      <t>ダイキン</t>
    </rPh>
    <rPh sb="5" eb="7">
      <t>ゴウケイ</t>
    </rPh>
    <phoneticPr fontId="42"/>
  </si>
  <si>
    <t>株式会社レイディスク</t>
    <rPh sb="0" eb="4">
      <t>カブシキガイシャ</t>
    </rPh>
    <phoneticPr fontId="42"/>
  </si>
  <si>
    <t>売上先名</t>
    <rPh sb="0" eb="3">
      <t>ウリアゲサキ</t>
    </rPh>
    <rPh sb="3" eb="4">
      <t>メイ</t>
    </rPh>
    <phoneticPr fontId="42"/>
  </si>
  <si>
    <t>売上先CD</t>
    <rPh sb="0" eb="2">
      <t>ウリアゲ</t>
    </rPh>
    <rPh sb="2" eb="3">
      <t>サキ</t>
    </rPh>
    <phoneticPr fontId="42"/>
  </si>
  <si>
    <t>SDSDUNC-128G-GZFIN</t>
  </si>
  <si>
    <t>SanDisk (サンディスク) Ultra SDXC メモリーカード</t>
    <phoneticPr fontId="42"/>
  </si>
  <si>
    <t>型番【アイテム発注No.】</t>
    <rPh sb="0" eb="2">
      <t>カタバン</t>
    </rPh>
    <rPh sb="7" eb="9">
      <t>ハッチュウ</t>
    </rPh>
    <phoneticPr fontId="42"/>
  </si>
  <si>
    <t>品名</t>
    <rPh sb="0" eb="2">
      <t>シナメイ</t>
    </rPh>
    <phoneticPr fontId="42"/>
  </si>
  <si>
    <t>専用伝票No.</t>
    <rPh sb="0" eb="2">
      <t>センヨウ</t>
    </rPh>
    <rPh sb="2" eb="4">
      <t>デンヒョウ</t>
    </rPh>
    <phoneticPr fontId="42"/>
  </si>
  <si>
    <t>発注No.</t>
    <rPh sb="0" eb="2">
      <t>ハッチュウ</t>
    </rPh>
    <phoneticPr fontId="42"/>
  </si>
  <si>
    <t>伝票No.</t>
    <rPh sb="0" eb="2">
      <t>デンピョウ</t>
    </rPh>
    <phoneticPr fontId="42"/>
  </si>
  <si>
    <t>受注No.</t>
    <rPh sb="0" eb="2">
      <t>ジュチュウ</t>
    </rPh>
    <phoneticPr fontId="42"/>
  </si>
  <si>
    <t>ー商品代金明細ー</t>
    <rPh sb="1" eb="3">
      <t>ショウヒン</t>
    </rPh>
    <rPh sb="3" eb="5">
      <t>ダイキン</t>
    </rPh>
    <rPh sb="5" eb="7">
      <t>メイサイ</t>
    </rPh>
    <phoneticPr fontId="42"/>
  </si>
  <si>
    <t>キャノンマーケティングジャパン（カ</t>
    <phoneticPr fontId="42"/>
  </si>
  <si>
    <t>当座　6827254</t>
    <rPh sb="0" eb="2">
      <t>トウザ</t>
    </rPh>
    <phoneticPr fontId="42"/>
  </si>
  <si>
    <t>ー</t>
    <phoneticPr fontId="42"/>
  </si>
  <si>
    <t>キウイ支店</t>
    <rPh sb="3" eb="5">
      <t>シテン</t>
    </rPh>
    <phoneticPr fontId="42"/>
  </si>
  <si>
    <t>締日</t>
    <rPh sb="0" eb="2">
      <t>シメビ</t>
    </rPh>
    <phoneticPr fontId="42"/>
  </si>
  <si>
    <t>住信SBIネット銀行</t>
    <rPh sb="0" eb="2">
      <t>スミシン</t>
    </rPh>
    <rPh sb="8" eb="10">
      <t>ギンコウ</t>
    </rPh>
    <phoneticPr fontId="42"/>
  </si>
  <si>
    <t>お振込口座</t>
    <rPh sb="1" eb="3">
      <t>フリコ</t>
    </rPh>
    <rPh sb="3" eb="5">
      <t>コウザ</t>
    </rPh>
    <phoneticPr fontId="42"/>
  </si>
  <si>
    <t>請求書No.</t>
    <rPh sb="0" eb="3">
      <t>セイキュウショ</t>
    </rPh>
    <phoneticPr fontId="42"/>
  </si>
  <si>
    <t>お支払期日</t>
    <rPh sb="1" eb="3">
      <t>シハライ</t>
    </rPh>
    <rPh sb="3" eb="5">
      <t>キジツ</t>
    </rPh>
    <phoneticPr fontId="42"/>
  </si>
  <si>
    <t>00000-0000-0000</t>
  </si>
  <si>
    <t>お客様番号</t>
    <rPh sb="1" eb="5">
      <t>キャクサマバンゴウ</t>
    </rPh>
    <phoneticPr fontId="42"/>
  </si>
  <si>
    <t>下記の口座にお振込願います。</t>
    <rPh sb="0" eb="2">
      <t>カキ</t>
    </rPh>
    <rPh sb="3" eb="5">
      <t>コウザ</t>
    </rPh>
    <rPh sb="7" eb="9">
      <t>フリコ</t>
    </rPh>
    <rPh sb="9" eb="10">
      <t>ネガ</t>
    </rPh>
    <phoneticPr fontId="42"/>
  </si>
  <si>
    <t>お支払方法</t>
    <rPh sb="1" eb="3">
      <t>シハライ</t>
    </rPh>
    <rPh sb="3" eb="5">
      <t>ホウホウ</t>
    </rPh>
    <phoneticPr fontId="42"/>
  </si>
  <si>
    <t>いつも格別のお引立てを賜り誠に有難うございます。</t>
    <rPh sb="3" eb="5">
      <t>カクベツ</t>
    </rPh>
    <rPh sb="7" eb="9">
      <t>ヒキタ</t>
    </rPh>
    <rPh sb="11" eb="12">
      <t>タマワ</t>
    </rPh>
    <rPh sb="13" eb="14">
      <t>マコト</t>
    </rPh>
    <rPh sb="15" eb="17">
      <t>アリガト</t>
    </rPh>
    <phoneticPr fontId="42"/>
  </si>
  <si>
    <t>00000-0000-0000</t>
    <phoneticPr fontId="42"/>
  </si>
  <si>
    <t>：050-1808-7960</t>
  </si>
  <si>
    <t>Tel</t>
    <phoneticPr fontId="42"/>
  </si>
  <si>
    <t>キャノンマーケティングジャパン株式会社</t>
    <rPh sb="15" eb="19">
      <t>カブシキガイシャ</t>
    </rPh>
    <phoneticPr fontId="42"/>
  </si>
  <si>
    <t>東京都港区南２丁目１６番６号</t>
    <rPh sb="0" eb="3">
      <t>トウキョウト</t>
    </rPh>
    <rPh sb="3" eb="5">
      <t>ミナトク</t>
    </rPh>
    <rPh sb="5" eb="6">
      <t>ミナミ</t>
    </rPh>
    <phoneticPr fontId="42"/>
  </si>
  <si>
    <t>108-8011</t>
    <phoneticPr fontId="42"/>
  </si>
  <si>
    <t>第一ライトビル509号室</t>
    <rPh sb="0" eb="2">
      <t>ダイイチ</t>
    </rPh>
    <rPh sb="10" eb="12">
      <t>ゴウシツ</t>
    </rPh>
    <phoneticPr fontId="42"/>
  </si>
  <si>
    <t>東京都文京区本郷２丁目２５番１４</t>
    <rPh sb="6" eb="8">
      <t>ホンゴウ</t>
    </rPh>
    <rPh sb="9" eb="11">
      <t>チョウメ</t>
    </rPh>
    <rPh sb="13" eb="14">
      <t>バン</t>
    </rPh>
    <phoneticPr fontId="42"/>
  </si>
  <si>
    <t>113-0033</t>
    <phoneticPr fontId="42"/>
  </si>
  <si>
    <t>T5010401008297</t>
    <phoneticPr fontId="42"/>
  </si>
  <si>
    <t>登録番号</t>
    <rPh sb="0" eb="4">
      <t>トウロクバンゴウ</t>
    </rPh>
    <phoneticPr fontId="42"/>
  </si>
  <si>
    <t xml:space="preserve"> 請求書</t>
    <rPh sb="1" eb="4">
      <t>セイキュウショ</t>
    </rPh>
    <phoneticPr fontId="42"/>
  </si>
  <si>
    <t>■お届け先</t>
    <rPh sb="2" eb="3">
      <t>トド</t>
    </rPh>
    <rPh sb="4" eb="5">
      <t>サキ</t>
    </rPh>
    <phoneticPr fontId="42"/>
  </si>
  <si>
    <t>■ご発注元</t>
    <rPh sb="2" eb="5">
      <t>ハッチュウモト</t>
    </rPh>
    <phoneticPr fontId="42"/>
  </si>
  <si>
    <t>免税または非課税商品は明細右隅に「＃」、軽減税率商品は「＊」を表示しております。</t>
    <rPh sb="0" eb="2">
      <t>メンゼイ</t>
    </rPh>
    <rPh sb="5" eb="10">
      <t>ヒカゼイショウヒン</t>
    </rPh>
    <rPh sb="11" eb="15">
      <t>メイサイミギスミ</t>
    </rPh>
    <rPh sb="20" eb="26">
      <t>ケイゲンゼイリツショウヒン</t>
    </rPh>
    <rPh sb="31" eb="33">
      <t>ヒョウジ</t>
    </rPh>
    <phoneticPr fontId="42"/>
  </si>
  <si>
    <t>010ZZ480</t>
    <phoneticPr fontId="42"/>
  </si>
  <si>
    <t>EC配送料</t>
    <rPh sb="2" eb="5">
      <t>ハイソウリョウ</t>
    </rPh>
    <phoneticPr fontId="42"/>
  </si>
  <si>
    <t>SDSUW3-032G-JNJIN</t>
    <phoneticPr fontId="42"/>
  </si>
  <si>
    <t>SanDisk ウルトラ　プラス　SDHC　UHSーⅠ　32G　SDSUW3-032G-JNJIN</t>
    <phoneticPr fontId="42"/>
  </si>
  <si>
    <t>JAN／UPCコード</t>
    <phoneticPr fontId="42"/>
  </si>
  <si>
    <t>注文番号</t>
    <rPh sb="0" eb="4">
      <t>チュウモンバンゴウ</t>
    </rPh>
    <phoneticPr fontId="42"/>
  </si>
  <si>
    <t>ー商品明細ー</t>
    <rPh sb="1" eb="3">
      <t>ショウヒン</t>
    </rPh>
    <rPh sb="3" eb="5">
      <t>メイサイ</t>
    </rPh>
    <phoneticPr fontId="42"/>
  </si>
  <si>
    <t>下記商品を納品いたします。</t>
    <rPh sb="0" eb="4">
      <t>カキショウヒン</t>
    </rPh>
    <rPh sb="5" eb="7">
      <t>ノウヒン</t>
    </rPh>
    <phoneticPr fontId="42"/>
  </si>
  <si>
    <t>いつも格別のお引き立てを賜り誠に有難うございます。</t>
    <rPh sb="3" eb="5">
      <t>カクベツ</t>
    </rPh>
    <rPh sb="7" eb="8">
      <t>ヒ</t>
    </rPh>
    <rPh sb="9" eb="10">
      <t>タ</t>
    </rPh>
    <rPh sb="12" eb="13">
      <t>タマワ</t>
    </rPh>
    <rPh sb="14" eb="15">
      <t>マコト</t>
    </rPh>
    <rPh sb="16" eb="18">
      <t>アリガト</t>
    </rPh>
    <phoneticPr fontId="42"/>
  </si>
  <si>
    <t>到着予定日</t>
    <rPh sb="0" eb="2">
      <t>トウチャク</t>
    </rPh>
    <rPh sb="2" eb="5">
      <t>ヨテイビ</t>
    </rPh>
    <phoneticPr fontId="42"/>
  </si>
  <si>
    <t>専用伝票番号</t>
    <rPh sb="0" eb="2">
      <t>センヨウ</t>
    </rPh>
    <rPh sb="2" eb="4">
      <t>デンヒョウ</t>
    </rPh>
    <rPh sb="4" eb="6">
      <t>バンゴウ</t>
    </rPh>
    <phoneticPr fontId="42"/>
  </si>
  <si>
    <t>出荷日</t>
    <rPh sb="0" eb="3">
      <t>シュッカビ</t>
    </rPh>
    <phoneticPr fontId="42"/>
  </si>
  <si>
    <t>CA03015237</t>
    <phoneticPr fontId="42"/>
  </si>
  <si>
    <t>受注番号</t>
    <rPh sb="0" eb="2">
      <t>ジュチュウ</t>
    </rPh>
    <rPh sb="2" eb="4">
      <t>バンゴウ</t>
    </rPh>
    <phoneticPr fontId="42"/>
  </si>
  <si>
    <t>見積番号</t>
    <rPh sb="0" eb="2">
      <t>ミツ</t>
    </rPh>
    <rPh sb="2" eb="4">
      <t>バンゴウ</t>
    </rPh>
    <phoneticPr fontId="42"/>
  </si>
  <si>
    <t>OM1859261574</t>
    <phoneticPr fontId="42"/>
  </si>
  <si>
    <t>伝票番号</t>
    <rPh sb="0" eb="4">
      <t>デンヒョウバンゴウ</t>
    </rPh>
    <phoneticPr fontId="42"/>
  </si>
  <si>
    <t>（土日祝、年末年始、弊社休業日を除く）</t>
    <rPh sb="1" eb="4">
      <t>ドニチシュク</t>
    </rPh>
    <rPh sb="5" eb="9">
      <t>ネンマツネンシ</t>
    </rPh>
    <rPh sb="10" eb="12">
      <t>ヘイシャ</t>
    </rPh>
    <rPh sb="12" eb="15">
      <t>キュウギョウビ</t>
    </rPh>
    <rPh sb="16" eb="17">
      <t>ノゾ</t>
    </rPh>
    <phoneticPr fontId="42"/>
  </si>
  <si>
    <t>受付時間：平日９：００～１７：００</t>
    <rPh sb="0" eb="4">
      <t>ウケツケジカン</t>
    </rPh>
    <rPh sb="5" eb="7">
      <t>ヘイジツ</t>
    </rPh>
    <phoneticPr fontId="42"/>
  </si>
  <si>
    <t>※局番０５７０のお掛け間違いにご注意ください</t>
    <rPh sb="1" eb="3">
      <t>キョクバン</t>
    </rPh>
    <rPh sb="9" eb="10">
      <t>カ</t>
    </rPh>
    <rPh sb="11" eb="13">
      <t>マチガ</t>
    </rPh>
    <rPh sb="16" eb="18">
      <t>チュウイ</t>
    </rPh>
    <phoneticPr fontId="42"/>
  </si>
  <si>
    <t>↑↑↑</t>
    <phoneticPr fontId="42"/>
  </si>
  <si>
    <t>TEL：０５７０ー０８ー００５８</t>
    <phoneticPr fontId="42"/>
  </si>
  <si>
    <t>キャノンオンラインショップ　コールセンター</t>
    <phoneticPr fontId="42"/>
  </si>
  <si>
    <t>■お問い合わせ先</t>
    <rPh sb="2" eb="3">
      <t>ト</t>
    </rPh>
    <rPh sb="4" eb="5">
      <t>ア</t>
    </rPh>
    <rPh sb="7" eb="8">
      <t>サキ</t>
    </rPh>
    <phoneticPr fontId="42"/>
  </si>
  <si>
    <t>本郷２丁目２５－１４　第一ライトビル５階９号室</t>
    <rPh sb="0" eb="2">
      <t>ホンゴウ</t>
    </rPh>
    <rPh sb="3" eb="5">
      <t>チョウメ</t>
    </rPh>
    <rPh sb="11" eb="13">
      <t>ダイイチ</t>
    </rPh>
    <rPh sb="19" eb="20">
      <t>カイ</t>
    </rPh>
    <rPh sb="21" eb="23">
      <t>ゴウシツ</t>
    </rPh>
    <phoneticPr fontId="42"/>
  </si>
  <si>
    <t>東京都文京区</t>
    <rPh sb="0" eb="3">
      <t>トウキョウト</t>
    </rPh>
    <rPh sb="3" eb="6">
      <t>ブンキョウク</t>
    </rPh>
    <phoneticPr fontId="42"/>
  </si>
  <si>
    <t>1/</t>
    <phoneticPr fontId="42"/>
  </si>
  <si>
    <t>またのご利用を心からお待ち申し上げます。</t>
    <rPh sb="4" eb="6">
      <t>リヨウ</t>
    </rPh>
    <rPh sb="7" eb="8">
      <t>ココロ</t>
    </rPh>
    <rPh sb="11" eb="12">
      <t>マ</t>
    </rPh>
    <rPh sb="13" eb="14">
      <t>モウ</t>
    </rPh>
    <rPh sb="15" eb="16">
      <t>ア</t>
    </rPh>
    <phoneticPr fontId="42"/>
  </si>
  <si>
    <t>適格請求書発行事業者登録番号：T9010403011485</t>
    <rPh sb="0" eb="5">
      <t>テキカクセイキュウショ</t>
    </rPh>
    <rPh sb="5" eb="7">
      <t>ハッコウ</t>
    </rPh>
    <rPh sb="7" eb="10">
      <t>ジギョウシャ</t>
    </rPh>
    <rPh sb="10" eb="14">
      <t>トウロクバンゴウ</t>
    </rPh>
    <phoneticPr fontId="42"/>
  </si>
  <si>
    <t>税込合計</t>
    <rPh sb="0" eb="2">
      <t>ゼイコミ</t>
    </rPh>
    <rPh sb="2" eb="4">
      <t>ゴウケイ</t>
    </rPh>
    <phoneticPr fontId="42"/>
  </si>
  <si>
    <t>TAX</t>
    <phoneticPr fontId="42"/>
  </si>
  <si>
    <t>消費税（10％）</t>
    <rPh sb="0" eb="3">
      <t>ショウヒゼイ</t>
    </rPh>
    <phoneticPr fontId="42"/>
  </si>
  <si>
    <t>決済手数料</t>
    <rPh sb="0" eb="5">
      <t>ケッサイテスウリョウ</t>
    </rPh>
    <phoneticPr fontId="42"/>
  </si>
  <si>
    <t>クーポン割引</t>
    <rPh sb="4" eb="6">
      <t>ワリビキ</t>
    </rPh>
    <phoneticPr fontId="42"/>
  </si>
  <si>
    <t>ポイント割引</t>
    <rPh sb="4" eb="6">
      <t>ワリビキ</t>
    </rPh>
    <phoneticPr fontId="42"/>
  </si>
  <si>
    <t>会員割引</t>
    <rPh sb="0" eb="2">
      <t>カイイン</t>
    </rPh>
    <rPh sb="2" eb="4">
      <t>ワリビキ</t>
    </rPh>
    <phoneticPr fontId="42"/>
  </si>
  <si>
    <t>送料</t>
    <rPh sb="0" eb="2">
      <t>ソウリョウ</t>
    </rPh>
    <phoneticPr fontId="42"/>
  </si>
  <si>
    <t>SanDisk microSD カード 256GB UHS-I U3 V30 256G</t>
    <phoneticPr fontId="42"/>
  </si>
  <si>
    <t>金額</t>
    <phoneticPr fontId="42"/>
  </si>
  <si>
    <t>個数</t>
  </si>
  <si>
    <t>会員割引額</t>
    <rPh sb="0" eb="2">
      <t>カイイン</t>
    </rPh>
    <rPh sb="2" eb="4">
      <t>ワリビキ</t>
    </rPh>
    <rPh sb="4" eb="5">
      <t>ガク</t>
    </rPh>
    <phoneticPr fontId="42"/>
  </si>
  <si>
    <t>商品CD</t>
    <rPh sb="0" eb="2">
      <t>ショウヒン</t>
    </rPh>
    <phoneticPr fontId="42"/>
  </si>
  <si>
    <t>次回配送予定日</t>
    <rPh sb="0" eb="2">
      <t>ジカイ</t>
    </rPh>
    <rPh sb="2" eb="4">
      <t>ハイソウ</t>
    </rPh>
    <rPh sb="4" eb="7">
      <t>ヨテイビ</t>
    </rPh>
    <phoneticPr fontId="42"/>
  </si>
  <si>
    <t>TEL：0359909456</t>
    <phoneticPr fontId="42"/>
  </si>
  <si>
    <t>お届け希望時間</t>
    <rPh sb="1" eb="2">
      <t>トド</t>
    </rPh>
    <rPh sb="3" eb="7">
      <t>キボウジカン</t>
    </rPh>
    <phoneticPr fontId="42"/>
  </si>
  <si>
    <t>文京区本郷2丁目25-14</t>
    <rPh sb="0" eb="3">
      <t>ブンキョウク</t>
    </rPh>
    <rPh sb="3" eb="5">
      <t>ホンゴウ</t>
    </rPh>
    <rPh sb="6" eb="8">
      <t>チョウメ</t>
    </rPh>
    <phoneticPr fontId="42"/>
  </si>
  <si>
    <t>お届け希望日</t>
    <rPh sb="1" eb="2">
      <t>トド</t>
    </rPh>
    <rPh sb="3" eb="6">
      <t>キボウビ</t>
    </rPh>
    <phoneticPr fontId="42"/>
  </si>
  <si>
    <t>東京都</t>
    <rPh sb="0" eb="3">
      <t>トウキョウト</t>
    </rPh>
    <phoneticPr fontId="42"/>
  </si>
  <si>
    <t>佐川急便</t>
    <rPh sb="0" eb="2">
      <t>サガワ</t>
    </rPh>
    <rPh sb="2" eb="4">
      <t>キュウビン</t>
    </rPh>
    <phoneticPr fontId="42"/>
  </si>
  <si>
    <t>配送方法</t>
    <rPh sb="0" eb="2">
      <t>ハイソウ</t>
    </rPh>
    <rPh sb="2" eb="4">
      <t>ホウホウ</t>
    </rPh>
    <phoneticPr fontId="42"/>
  </si>
  <si>
    <t>〒</t>
    <phoneticPr fontId="42"/>
  </si>
  <si>
    <t>受注ヘッダ自由項目</t>
    <rPh sb="0" eb="2">
      <t>ジュチュウ</t>
    </rPh>
    <rPh sb="5" eb="9">
      <t>ジユウコウモク</t>
    </rPh>
    <phoneticPr fontId="42"/>
  </si>
  <si>
    <t>お支払方法</t>
    <rPh sb="1" eb="5">
      <t>シハライホウホウ</t>
    </rPh>
    <phoneticPr fontId="42"/>
  </si>
  <si>
    <t>受注明細自由項目</t>
    <rPh sb="0" eb="2">
      <t>ジュチュウ</t>
    </rPh>
    <rPh sb="2" eb="4">
      <t>メイサイ</t>
    </rPh>
    <rPh sb="4" eb="6">
      <t>ジユウ</t>
    </rPh>
    <rPh sb="6" eb="8">
      <t>コウモク</t>
    </rPh>
    <phoneticPr fontId="42"/>
  </si>
  <si>
    <t>受注時間</t>
    <rPh sb="0" eb="4">
      <t>ジュチュウジカン</t>
    </rPh>
    <phoneticPr fontId="42"/>
  </si>
  <si>
    <t>会員自由項目</t>
    <rPh sb="0" eb="2">
      <t>カイイン</t>
    </rPh>
    <rPh sb="2" eb="6">
      <t>ジユウコウモク</t>
    </rPh>
    <phoneticPr fontId="42"/>
  </si>
  <si>
    <t>受注日</t>
    <rPh sb="0" eb="3">
      <t>ジュチュウビ</t>
    </rPh>
    <phoneticPr fontId="42"/>
  </si>
  <si>
    <t>以下の通り、ご注文の商品をお届け致しますのでご確認ください。</t>
    <rPh sb="0" eb="2">
      <t>イカ</t>
    </rPh>
    <rPh sb="3" eb="4">
      <t>トオ</t>
    </rPh>
    <rPh sb="7" eb="9">
      <t>チュウモン</t>
    </rPh>
    <rPh sb="10" eb="12">
      <t>ショウヒン</t>
    </rPh>
    <rPh sb="14" eb="15">
      <t>トド</t>
    </rPh>
    <rPh sb="16" eb="17">
      <t>イタ</t>
    </rPh>
    <rPh sb="23" eb="25">
      <t>カクニン</t>
    </rPh>
    <phoneticPr fontId="42"/>
  </si>
  <si>
    <t>この度は『トレテク！ソフトバンクセレクション』をご利用頂き、誠にありがとうございます。</t>
    <rPh sb="2" eb="3">
      <t>タビ</t>
    </rPh>
    <rPh sb="25" eb="27">
      <t>リヨウ</t>
    </rPh>
    <rPh sb="27" eb="28">
      <t>イタダ</t>
    </rPh>
    <rPh sb="30" eb="31">
      <t>マコト</t>
    </rPh>
    <phoneticPr fontId="42"/>
  </si>
  <si>
    <t>0800-111-2247</t>
    <phoneticPr fontId="42"/>
  </si>
  <si>
    <t>SB　C＆S　株式会社</t>
    <rPh sb="7" eb="11">
      <t>カブシキガイシャ</t>
    </rPh>
    <phoneticPr fontId="42"/>
  </si>
  <si>
    <r>
      <t>東京都港区海岸</t>
    </r>
    <r>
      <rPr>
        <sz val="16"/>
        <color theme="1"/>
        <rFont val="游ゴシック"/>
        <family val="3"/>
        <charset val="128"/>
      </rPr>
      <t>一丁目7番1号</t>
    </r>
    <rPh sb="0" eb="3">
      <t>トウキョウト</t>
    </rPh>
    <rPh sb="3" eb="5">
      <t>ミナトク</t>
    </rPh>
    <rPh sb="5" eb="7">
      <t>カイガン</t>
    </rPh>
    <rPh sb="7" eb="8">
      <t>1</t>
    </rPh>
    <rPh sb="8" eb="10">
      <t>チョウメ</t>
    </rPh>
    <rPh sb="11" eb="12">
      <t>バン</t>
    </rPh>
    <rPh sb="13" eb="14">
      <t>ゴウ</t>
    </rPh>
    <phoneticPr fontId="42"/>
  </si>
  <si>
    <t>〒105-7529</t>
    <phoneticPr fontId="42"/>
  </si>
  <si>
    <t>113-0033</t>
  </si>
  <si>
    <t>納　品　書（兼 領収書）</t>
    <rPh sb="0" eb="1">
      <t>オサメ</t>
    </rPh>
    <rPh sb="2" eb="3">
      <t>シナ</t>
    </rPh>
    <rPh sb="4" eb="5">
      <t>ショ</t>
    </rPh>
    <rPh sb="6" eb="7">
      <t>ケン</t>
    </rPh>
    <rPh sb="8" eb="11">
      <t>リョウシュウショ</t>
    </rPh>
    <phoneticPr fontId="42"/>
  </si>
  <si>
    <t>　ウエスタンデジタル合同会社</t>
    <rPh sb="10" eb="14">
      <t>ゴウドウカイシャ</t>
    </rPh>
    <phoneticPr fontId="42"/>
  </si>
  <si>
    <t>請求書 兼 領収書</t>
    <rPh sb="0" eb="3">
      <t>セイキュウショ</t>
    </rPh>
    <rPh sb="4" eb="5">
      <t>ケン</t>
    </rPh>
    <rPh sb="6" eb="9">
      <t>リョウシュウショ</t>
    </rPh>
    <phoneticPr fontId="42"/>
  </si>
  <si>
    <t>　〒108-0075　東京都港区港南1-6-31</t>
    <rPh sb="11" eb="16">
      <t>トウキョウトミナトク</t>
    </rPh>
    <rPh sb="16" eb="17">
      <t>ミナト</t>
    </rPh>
    <rPh sb="17" eb="18">
      <t>ミナミ</t>
    </rPh>
    <phoneticPr fontId="42"/>
  </si>
  <si>
    <t>　品川東急ビル3F</t>
    <rPh sb="1" eb="3">
      <t>シナガワ</t>
    </rPh>
    <rPh sb="3" eb="5">
      <t>トウキュウ</t>
    </rPh>
    <phoneticPr fontId="42"/>
  </si>
  <si>
    <t>発送番号</t>
    <rPh sb="0" eb="2">
      <t>ハッソウ</t>
    </rPh>
    <rPh sb="2" eb="4">
      <t>バンゴウ</t>
    </rPh>
    <phoneticPr fontId="42"/>
  </si>
  <si>
    <t>発送日</t>
    <rPh sb="0" eb="3">
      <t>ハッソウビ</t>
    </rPh>
    <phoneticPr fontId="42"/>
  </si>
  <si>
    <t>ページ</t>
    <phoneticPr fontId="42"/>
  </si>
  <si>
    <t>1の1</t>
    <phoneticPr fontId="42"/>
  </si>
  <si>
    <t>登録番号:　T2010401090562</t>
    <rPh sb="0" eb="4">
      <t>トウロクバンゴウ</t>
    </rPh>
    <phoneticPr fontId="42"/>
  </si>
  <si>
    <t>発送業者</t>
    <rPh sb="0" eb="4">
      <t>ハッソウギョウシャ</t>
    </rPh>
    <phoneticPr fontId="42"/>
  </si>
  <si>
    <t>B/L</t>
    <phoneticPr fontId="42"/>
  </si>
  <si>
    <t>佐川急便</t>
    <rPh sb="0" eb="4">
      <t>サガワキュウビン</t>
    </rPh>
    <phoneticPr fontId="42"/>
  </si>
  <si>
    <t>　請求番号</t>
    <rPh sb="1" eb="5">
      <t>セイキュウバンゴウ</t>
    </rPh>
    <phoneticPr fontId="42"/>
  </si>
  <si>
    <t>　請求日</t>
    <rPh sb="1" eb="4">
      <t>セイキュウビ</t>
    </rPh>
    <phoneticPr fontId="42"/>
  </si>
  <si>
    <t>　注文番号</t>
    <rPh sb="1" eb="5">
      <t>チュウモンバンゴウ</t>
    </rPh>
    <phoneticPr fontId="42"/>
  </si>
  <si>
    <t>04/23/2024</t>
    <phoneticPr fontId="42"/>
  </si>
  <si>
    <t>　受注番号</t>
    <rPh sb="1" eb="5">
      <t>ジュチュウバンゴウ</t>
    </rPh>
    <phoneticPr fontId="42"/>
  </si>
  <si>
    <t>　配送条件</t>
    <rPh sb="1" eb="3">
      <t>ハイソウ</t>
    </rPh>
    <rPh sb="3" eb="5">
      <t>ジョウケン</t>
    </rPh>
    <phoneticPr fontId="42"/>
  </si>
  <si>
    <t>　貿易取引条件</t>
    <rPh sb="1" eb="3">
      <t>ボウエキ</t>
    </rPh>
    <rPh sb="3" eb="5">
      <t>トリヒキ</t>
    </rPh>
    <rPh sb="5" eb="7">
      <t>ジョウケン</t>
    </rPh>
    <phoneticPr fontId="42"/>
  </si>
  <si>
    <t>0022047564</t>
    <phoneticPr fontId="42"/>
  </si>
  <si>
    <t>元払い</t>
    <rPh sb="0" eb="2">
      <t>モトバラ</t>
    </rPh>
    <phoneticPr fontId="42"/>
  </si>
  <si>
    <t>出荷先:</t>
    <rPh sb="0" eb="3">
      <t>シュッカサキ</t>
    </rPh>
    <phoneticPr fontId="42"/>
  </si>
  <si>
    <t>請求先:</t>
    <rPh sb="0" eb="3">
      <t>セイキュウサキ</t>
    </rPh>
    <phoneticPr fontId="42"/>
  </si>
  <si>
    <t>OT91990</t>
    <phoneticPr fontId="42"/>
  </si>
  <si>
    <t>山之内雄一</t>
    <rPh sb="0" eb="5">
      <t>ヤマノウチユウイチ</t>
    </rPh>
    <phoneticPr fontId="42"/>
  </si>
  <si>
    <t>1130033　東京都 文京区</t>
    <phoneticPr fontId="42"/>
  </si>
  <si>
    <t>本郷2-25-14</t>
    <rPh sb="0" eb="2">
      <t>ホンゴウ</t>
    </rPh>
    <phoneticPr fontId="42"/>
  </si>
  <si>
    <t>第一ライトビル５階４号室</t>
    <rPh sb="0" eb="2">
      <t>ダイイチ</t>
    </rPh>
    <rPh sb="8" eb="9">
      <t>カイ</t>
    </rPh>
    <rPh sb="10" eb="12">
      <t>ゴウシツ</t>
    </rPh>
    <phoneticPr fontId="42"/>
  </si>
  <si>
    <t>日本国</t>
    <rPh sb="0" eb="3">
      <t>ニホンコク</t>
    </rPh>
    <phoneticPr fontId="42"/>
  </si>
  <si>
    <t>製品型番</t>
    <rPh sb="0" eb="4">
      <t>セイヒンカタバン</t>
    </rPh>
    <phoneticPr fontId="42"/>
  </si>
  <si>
    <t>商品単価</t>
    <rPh sb="0" eb="4">
      <t>ショウヒンタンカ</t>
    </rPh>
    <phoneticPr fontId="42"/>
  </si>
  <si>
    <t>商品金額</t>
    <rPh sb="0" eb="4">
      <t>ショウヒンキンガク</t>
    </rPh>
    <phoneticPr fontId="42"/>
  </si>
  <si>
    <t>製品詳細</t>
    <rPh sb="0" eb="2">
      <t>セイヒン</t>
    </rPh>
    <rPh sb="2" eb="4">
      <t>ショウサイ</t>
    </rPh>
    <phoneticPr fontId="42"/>
  </si>
  <si>
    <t>SDSQQNR-032G-GH3IA</t>
    <phoneticPr fontId="42"/>
  </si>
  <si>
    <t>EA</t>
    <phoneticPr fontId="42"/>
  </si>
  <si>
    <t>SDSQQNR-032G-GH3IA,High Endurance uSD,10</t>
    <phoneticPr fontId="42"/>
  </si>
  <si>
    <t>支払い方法:</t>
    <rPh sb="0" eb="2">
      <t>シハラ</t>
    </rPh>
    <rPh sb="3" eb="5">
      <t>ホウホウ</t>
    </rPh>
    <phoneticPr fontId="42"/>
  </si>
  <si>
    <t>Mastercard</t>
    <phoneticPr fontId="42"/>
  </si>
  <si>
    <t>税率（％）:　10</t>
    <rPh sb="0" eb="2">
      <t>ゼイリツ</t>
    </rPh>
    <phoneticPr fontId="42"/>
  </si>
  <si>
    <t>小計:</t>
    <rPh sb="0" eb="2">
      <t>ショウケイ</t>
    </rPh>
    <phoneticPr fontId="42"/>
  </si>
  <si>
    <t>割引額:</t>
    <rPh sb="0" eb="3">
      <t>ワリビキガク</t>
    </rPh>
    <phoneticPr fontId="42"/>
  </si>
  <si>
    <t>配送料:</t>
    <rPh sb="0" eb="3">
      <t>ハイソウリョウ</t>
    </rPh>
    <phoneticPr fontId="42"/>
  </si>
  <si>
    <t>消費税額:</t>
    <rPh sb="0" eb="4">
      <t>ショウヒゼイガク</t>
    </rPh>
    <phoneticPr fontId="42"/>
  </si>
  <si>
    <t>合計:</t>
    <rPh sb="0" eb="2">
      <t>ゴウケイ</t>
    </rPh>
    <phoneticPr fontId="42"/>
  </si>
  <si>
    <t>お買い上げいただきありがとうございました。</t>
    <rPh sb="1" eb="2">
      <t>カ</t>
    </rPh>
    <rPh sb="3" eb="4">
      <t>ア</t>
    </rPh>
    <phoneticPr fontId="42"/>
  </si>
  <si>
    <r>
      <rPr>
        <u/>
        <sz val="10"/>
        <color theme="10"/>
        <rFont val="ＭＳ Ｐゴシック"/>
        <family val="2"/>
        <charset val="128"/>
      </rPr>
      <t>浜田電機株式会社</t>
    </r>
    <rPh sb="0" eb="4">
      <t>ハマダデンキ</t>
    </rPh>
    <rPh sb="4" eb="8">
      <t>カブシキガイシャ</t>
    </rPh>
    <phoneticPr fontId="27"/>
  </si>
  <si>
    <t>4-1</t>
    <phoneticPr fontId="27"/>
  </si>
  <si>
    <t>4-2</t>
    <phoneticPr fontId="27"/>
  </si>
  <si>
    <t>4-3</t>
  </si>
  <si>
    <t>4-4</t>
  </si>
  <si>
    <t>4-5</t>
  </si>
  <si>
    <t>4-6</t>
  </si>
  <si>
    <t>4-7</t>
  </si>
  <si>
    <t>4-8</t>
  </si>
  <si>
    <t>4-9</t>
  </si>
  <si>
    <t>インボイスなし</t>
    <phoneticPr fontId="27"/>
  </si>
  <si>
    <t>7-1</t>
    <phoneticPr fontId="27"/>
  </si>
  <si>
    <t>7-2</t>
    <phoneticPr fontId="27"/>
  </si>
  <si>
    <t>7-3</t>
    <phoneticPr fontId="27"/>
  </si>
  <si>
    <t>8-1</t>
    <phoneticPr fontId="27"/>
  </si>
  <si>
    <t>8-2</t>
    <phoneticPr fontId="27"/>
  </si>
  <si>
    <t>8-3</t>
    <phoneticPr fontId="27"/>
  </si>
  <si>
    <r>
      <rPr>
        <u/>
        <sz val="10"/>
        <color theme="10"/>
        <rFont val="ＭＳ Ｐゴシック"/>
        <family val="2"/>
        <charset val="128"/>
      </rPr>
      <t>ウエスタンデジタル株式会社</t>
    </r>
    <rPh sb="9" eb="13">
      <t>カブシキガイシャ</t>
    </rPh>
    <phoneticPr fontId="42"/>
  </si>
  <si>
    <r>
      <t>SB</t>
    </r>
    <r>
      <rPr>
        <u/>
        <sz val="10"/>
        <color theme="10"/>
        <rFont val="ＭＳ Ｐゴシック"/>
        <family val="2"/>
        <charset val="128"/>
      </rPr>
      <t>　</t>
    </r>
    <r>
      <rPr>
        <u/>
        <sz val="10"/>
        <color theme="10"/>
        <rFont val="Times New Roman"/>
        <family val="1"/>
      </rPr>
      <t>C</t>
    </r>
    <r>
      <rPr>
        <u/>
        <sz val="10"/>
        <color theme="10"/>
        <rFont val="ＭＳ Ｐゴシック"/>
        <family val="2"/>
        <charset val="128"/>
      </rPr>
      <t>＆</t>
    </r>
    <r>
      <rPr>
        <u/>
        <sz val="10"/>
        <color theme="10"/>
        <rFont val="Times New Roman"/>
        <family val="1"/>
      </rPr>
      <t>S</t>
    </r>
    <r>
      <rPr>
        <u/>
        <sz val="10"/>
        <color theme="10"/>
        <rFont val="ＭＳ Ｐゴシック"/>
        <family val="2"/>
        <charset val="128"/>
      </rPr>
      <t>　株式会社</t>
    </r>
  </si>
  <si>
    <r>
      <rPr>
        <u/>
        <sz val="10"/>
        <color theme="10"/>
        <rFont val="ＭＳ Ｐゴシック"/>
        <family val="3"/>
        <charset val="128"/>
      </rPr>
      <t>株式会社ビックカメラ</t>
    </r>
    <rPh sb="0" eb="4">
      <t>カブシキカイシャ</t>
    </rPh>
    <phoneticPr fontId="27"/>
  </si>
  <si>
    <r>
      <rPr>
        <u/>
        <sz val="10"/>
        <color theme="10"/>
        <rFont val="ＭＳ Ｐゴシック"/>
        <family val="2"/>
        <charset val="128"/>
      </rPr>
      <t>株式会社ヤマダ電機（ツクモ）</t>
    </r>
    <rPh sb="0" eb="4">
      <t>カブシキガイシャ</t>
    </rPh>
    <rPh sb="7" eb="9">
      <t>デンキ</t>
    </rPh>
    <phoneticPr fontId="27"/>
  </si>
  <si>
    <r>
      <rPr>
        <u/>
        <sz val="10"/>
        <color theme="10"/>
        <rFont val="ＭＳ Ｐゴシック"/>
        <family val="2"/>
        <charset val="128"/>
      </rPr>
      <t>ダイワボウ情報システム株式会社</t>
    </r>
    <phoneticPr fontId="27"/>
  </si>
  <si>
    <r>
      <rPr>
        <u/>
        <sz val="10"/>
        <color theme="10"/>
        <rFont val="ＭＳ Ｐゴシック"/>
        <family val="2"/>
        <charset val="128"/>
      </rPr>
      <t>東映無線株式会社　アスビック</t>
    </r>
    <phoneticPr fontId="27"/>
  </si>
  <si>
    <r>
      <rPr>
        <u/>
        <sz val="10"/>
        <color theme="10"/>
        <rFont val="ＭＳ Ｐゴシック"/>
        <family val="2"/>
        <charset val="128"/>
      </rPr>
      <t>株式会社アーキサイト</t>
    </r>
    <phoneticPr fontId="27"/>
  </si>
  <si>
    <r>
      <rPr>
        <u/>
        <sz val="10"/>
        <color theme="10"/>
        <rFont val="ＭＳ Ｐゴシック"/>
        <family val="2"/>
        <charset val="128"/>
      </rPr>
      <t>日本サンプル株式会社</t>
    </r>
    <rPh sb="6" eb="10">
      <t>カブシキガイシャ</t>
    </rPh>
    <phoneticPr fontId="27"/>
  </si>
  <si>
    <t>個</t>
  </si>
  <si>
    <t>20240729-5</t>
  </si>
  <si>
    <t>P20240515-100450</t>
  </si>
  <si>
    <t>0619659197834</t>
  </si>
  <si>
    <t>商品モデル番号：SDSDXV2-064G-GHJIN
商品詳細：SanDisk SDカード 64GB SDXC Class10 UHS-I U3 V30Extreme</t>
  </si>
  <si>
    <t>0619659197841</t>
  </si>
  <si>
    <t>商品モデル番号：SDSDXVA-128G-GHJIN
商品詳細：SDカード 128GB SDXC Class10 UHS-I U3 V30 SanDisk Extreme</t>
  </si>
  <si>
    <t>0619659197858</t>
  </si>
  <si>
    <t>商品モデル番号：SDSDXVV-256G-GHJIN
商品詳細：SDカード 256GB SDXC Class10 UHS-I U3 V30 SanDisk Extreme</t>
  </si>
  <si>
    <t>［A］</t>
  </si>
  <si>
    <t>B07HYR7PFP</t>
  </si>
  <si>
    <t>‎SDSQUA4-032G-GH3MA</t>
  </si>
  <si>
    <t>0619659201586</t>
  </si>
  <si>
    <t>SDSQUAB-064G-GH3MA</t>
  </si>
  <si>
    <t>0619659201579</t>
  </si>
  <si>
    <t>‎SDSQUAB-128G-GH3MA</t>
  </si>
  <si>
    <t>0619659201555</t>
  </si>
  <si>
    <t>SDSQUAC-256G-GH3MA</t>
  </si>
  <si>
    <t>0619659201562</t>
  </si>
  <si>
    <t>‎SDSQUAC-512G-GH3MA</t>
  </si>
  <si>
    <t>0619659201609</t>
  </si>
  <si>
    <t>SDSQUAC-1T00-GH3MA</t>
  </si>
  <si>
    <t>0619659203566</t>
  </si>
  <si>
    <t>SDSQUAC-1T50-GN6MN</t>
  </si>
  <si>
    <t>0619659197940</t>
  </si>
  <si>
    <t>SDSQXAT-032G-GH3MA</t>
  </si>
  <si>
    <t>0619659197933</t>
  </si>
  <si>
    <t>‎SDSQXAH-064G-GH3MA</t>
  </si>
  <si>
    <t>0619659197926</t>
  </si>
  <si>
    <t>SDSQXAA-128G-GH3MA</t>
  </si>
  <si>
    <t>0619659197964</t>
  </si>
  <si>
    <t>‎SDSQXAV-256G-GH3MA</t>
  </si>
  <si>
    <t>0619659197971</t>
  </si>
  <si>
    <t>SDSQXAV-512G-GH3MA</t>
  </si>
  <si>
    <t>0619659197957</t>
  </si>
  <si>
    <t>‎SDSQXAV-1T00-GH3MA</t>
  </si>
  <si>
    <t>0619659197704</t>
  </si>
  <si>
    <t>SDSQQNR-032G-GH3IA</t>
  </si>
  <si>
    <t>0619659197711</t>
  </si>
  <si>
    <t>SDSQQNR-064G-GH3IA</t>
  </si>
  <si>
    <t>0619659198923</t>
  </si>
  <si>
    <t>0619659198930</t>
  </si>
  <si>
    <t>SDSQQNR-256G-GH3IA</t>
  </si>
  <si>
    <t>0619659197247</t>
  </si>
  <si>
    <t>‎SDSDUN4-032G-GHJNN</t>
  </si>
  <si>
    <t>0619659200671</t>
  </si>
  <si>
    <t>‎SDSDUNB-064G-GH3NN</t>
  </si>
  <si>
    <t>0619659200107</t>
  </si>
  <si>
    <t>SDSDUN4-128G-GHJNN</t>
  </si>
  <si>
    <t>0619659200701</t>
  </si>
  <si>
    <t>SDSDUNC-256G-GH3NN</t>
  </si>
  <si>
    <t>‎SDSDUNC-256G-GH3NN</t>
  </si>
  <si>
    <t>0619659197285</t>
  </si>
  <si>
    <t>‎SDSDUN4-512G-GHJNN</t>
  </si>
  <si>
    <t>0619659200664</t>
  </si>
  <si>
    <t>‎SDSDUNC-512G-GH3NN</t>
  </si>
  <si>
    <t>0619659197827</t>
  </si>
  <si>
    <t>SDSDXVT-032G-GHJIN</t>
  </si>
  <si>
    <t>‎SDSDXV2-064G-GHJIN</t>
  </si>
  <si>
    <t>‎SDSDXVA-128G-GHJIN</t>
  </si>
  <si>
    <t>‎SDSDXVV-256G-GHJIN</t>
  </si>
  <si>
    <t>0619659198718</t>
  </si>
  <si>
    <t>SDSDXVV-512G-GHJIN</t>
  </si>
  <si>
    <t>0619659197865</t>
  </si>
  <si>
    <t>‎SDSDXXO-032G-GHJIN</t>
  </si>
  <si>
    <t>0619659197872</t>
  </si>
  <si>
    <t>SDSDXXU-064G-GHJIN</t>
  </si>
  <si>
    <t>0619659197889</t>
  </si>
  <si>
    <t>SDSDXXD-128G-GHJIN</t>
  </si>
  <si>
    <t>0619659197896</t>
  </si>
  <si>
    <t>SDSDXXD-256G-GHJIN</t>
  </si>
  <si>
    <t>0619659201494</t>
  </si>
  <si>
    <t>‎SDSDXXU-064G-GN4IN</t>
  </si>
  <si>
    <t>0619659188542</t>
  </si>
  <si>
    <t>SDSQXCD-256G-GN6MA</t>
  </si>
  <si>
    <t>SDSQUA4-032G-GH3MA</t>
  </si>
  <si>
    <t>0619659184162</t>
  </si>
  <si>
    <t>0619659200473</t>
  </si>
  <si>
    <t>SDSQUAB-128G-GH3MA</t>
  </si>
  <si>
    <t>0619659200480</t>
  </si>
  <si>
    <t>0619659200497</t>
  </si>
  <si>
    <t>SDSQUAC-512G-GH3MA</t>
  </si>
  <si>
    <t>0619659200503</t>
  </si>
  <si>
    <t>0619659200510</t>
  </si>
  <si>
    <t>SDSQUAC-1T50-GH3MA</t>
  </si>
  <si>
    <t>0619659208035</t>
  </si>
  <si>
    <t>0619659177416</t>
  </si>
  <si>
    <t>SDSQXAH-064G-GH3MA</t>
  </si>
  <si>
    <t>0619659193416</t>
  </si>
  <si>
    <t>0619659188467</t>
  </si>
  <si>
    <t>SDSQXAV-256G-GH3MA</t>
  </si>
  <si>
    <t>0619659188511</t>
  </si>
  <si>
    <t>0619659189655</t>
  </si>
  <si>
    <t>SDSQXAV-1T00-GH3MA</t>
  </si>
  <si>
    <t>0619659188481</t>
  </si>
  <si>
    <t>0619659173067</t>
  </si>
  <si>
    <t>0619659173081</t>
  </si>
  <si>
    <t>0619659173104</t>
  </si>
  <si>
    <t>株式会社 レイディスク</t>
  </si>
  <si>
    <t>〒113-0033</t>
  </si>
  <si>
    <t>東京都文京区本郷２-２５-１４</t>
  </si>
  <si>
    <t>第一ライトビル５階</t>
  </si>
  <si>
    <t>03-3600-8888</t>
  </si>
  <si>
    <t>amazoneight1982@gmail.com</t>
  </si>
  <si>
    <t>イートレジャー電子販売</t>
  </si>
  <si>
    <t>東京都文京区本郷2-25-14</t>
  </si>
  <si>
    <t>03-3600-6666</t>
  </si>
  <si>
    <t>amazonsix1982@gmail.com</t>
  </si>
  <si>
    <t>月島電気商会</t>
  </si>
  <si>
    <t>東京都文京区本郷２丁目２５−１４第一ライトビル５階</t>
  </si>
  <si>
    <t>03-5990-9456</t>
  </si>
  <si>
    <t xml:space="preserve">amazonfast1982@gmail.com </t>
  </si>
  <si>
    <t>レイディスク電子販売</t>
  </si>
  <si>
    <t>浜田電機株式会社</t>
  </si>
  <si>
    <t>〒103-0023</t>
  </si>
  <si>
    <t>東京都中央区日本橋本町３丁目９番４号</t>
  </si>
  <si>
    <t>03-5651-7351</t>
  </si>
  <si>
    <t>03-5651-7353</t>
  </si>
  <si>
    <t>https://www.hamada-dk.com</t>
  </si>
  <si>
    <t>h-shioda@hamada-dk.co.jp</t>
  </si>
  <si>
    <t>T6010001026302</t>
  </si>
  <si>
    <t>みずほ銀行 神田支店 普通7014121</t>
  </si>
  <si>
    <t>情報機器販売部：東京都千代田区外神田1-9-9　</t>
  </si>
  <si>
    <t>03-5298-6905</t>
  </si>
  <si>
    <t>内田ビル１F 2F</t>
  </si>
  <si>
    <t>0619659201593</t>
  </si>
  <si>
    <t>‎SDSDXEP-128G-GHJIN</t>
  </si>
  <si>
    <t>0619659201500</t>
  </si>
  <si>
    <t>‎SDSDXEP-256G-GN4IN</t>
  </si>
  <si>
    <t>0619659201517</t>
  </si>
  <si>
    <t>0619659202422</t>
  </si>
  <si>
    <t>0619659203238</t>
  </si>
  <si>
    <t>SDSDXDK-032G-GHJIN</t>
  </si>
  <si>
    <t>0619659197766</t>
  </si>
  <si>
    <t>‎SDSDXDK-064G-GHJIN</t>
  </si>
  <si>
    <t>0619659197773</t>
  </si>
  <si>
    <t>‎SDSDXDK-128G-GHJIN</t>
  </si>
  <si>
    <t>0619659197780</t>
  </si>
  <si>
    <t>SDSDXDK-256G-GHJIN</t>
  </si>
  <si>
    <t>0619659197797</t>
  </si>
  <si>
    <t>東映無線株式会社</t>
  </si>
  <si>
    <t>東京都千代田区外神田1丁目10番11号</t>
  </si>
  <si>
    <t>東京ラジオデパート内</t>
  </si>
  <si>
    <t>TEL：03-3527-1006</t>
  </si>
  <si>
    <t>FAX：03-3253-5661</t>
  </si>
  <si>
    <t>アスビック【インターネット通信販売】　塩谷　様</t>
  </si>
  <si>
    <t>東京都千代田区外神田1丁目10番11号東京ラジオデパート内</t>
  </si>
  <si>
    <t>0619659186586</t>
  </si>
  <si>
    <t xml:space="preserve">amazonfive1982@gmail.com </t>
  </si>
  <si>
    <t>iD</t>
  </si>
  <si>
    <t>〒131-0041</t>
  </si>
  <si>
    <t>東京都墨田区八広６－５２－１５</t>
  </si>
  <si>
    <t>○○○○○○　サンプル　タイプＡ</t>
  </si>
  <si>
    <t>△△△△　システム機器（ 自動調整タイプ ）</t>
  </si>
  <si>
    <t>△△△△　システムの取付作業</t>
  </si>
  <si>
    <t>△△△△　システムの操作説明　講習会</t>
  </si>
  <si>
    <t>□□□□○○○○素材　（　✖✖　を含む　）</t>
  </si>
  <si>
    <t>〒102-0023</t>
    <phoneticPr fontId="42"/>
  </si>
  <si>
    <t>中央区日本橋本町3-9-4</t>
  </si>
  <si>
    <t>TEL：03-5651-7351 FAX：03-5651-7353</t>
    <phoneticPr fontId="42"/>
  </si>
  <si>
    <t>E-mail：m-hukuhara@hamada-dk.co.jp</t>
  </si>
  <si>
    <t>浜田電機株式会社　御中</t>
    <phoneticPr fontId="42"/>
  </si>
  <si>
    <t>0619659180034</t>
    <phoneticPr fontId="42"/>
  </si>
  <si>
    <t>SanDisk SDSQXA1-128G-GN6MN</t>
    <phoneticPr fontId="42"/>
  </si>
  <si>
    <t>0619659180041</t>
    <phoneticPr fontId="42"/>
  </si>
  <si>
    <t>SanDisk SDSQXA1-256G-GN6MN</t>
    <phoneticPr fontId="42"/>
  </si>
  <si>
    <t>0619659189655</t>
    <phoneticPr fontId="42"/>
  </si>
  <si>
    <t>SanDisk SDSQXA1-512G-GN6MN</t>
    <phoneticPr fontId="42"/>
  </si>
  <si>
    <t>0619659193416</t>
    <phoneticPr fontId="42"/>
  </si>
  <si>
    <t>SanDisk SDSQXAH-064G-GN6MN</t>
    <phoneticPr fontId="42"/>
  </si>
  <si>
    <t>0619659188467</t>
    <phoneticPr fontId="42"/>
  </si>
  <si>
    <t>SanDisk SDSQXAA-128G-GN6MN</t>
    <phoneticPr fontId="42"/>
  </si>
  <si>
    <t>0619659188511</t>
    <phoneticPr fontId="42"/>
  </si>
  <si>
    <t>SanDisk SDSQXAV-256G-GN6MN</t>
    <phoneticPr fontId="42"/>
  </si>
  <si>
    <t>SanDisk SDSDXWT-032G-JNJIP</t>
    <phoneticPr fontId="42"/>
  </si>
  <si>
    <t>SanDisk SDSDXWH-064G-JNJIPP</t>
    <phoneticPr fontId="42"/>
  </si>
  <si>
    <t>SanDisk SDSDXWA-128G-JNJIP</t>
    <phoneticPr fontId="42"/>
  </si>
  <si>
    <t>SanDisk SDSDXWA-256G-JNJIP</t>
    <phoneticPr fontId="42"/>
  </si>
  <si>
    <t>SanDisk SDSDXXD-1T00-JNJIP</t>
    <phoneticPr fontId="42"/>
  </si>
  <si>
    <t>ご請求書</t>
    <rPh sb="1" eb="4">
      <t>セイキュウショ</t>
    </rPh>
    <phoneticPr fontId="42"/>
  </si>
  <si>
    <t>103-0023</t>
    <phoneticPr fontId="42"/>
  </si>
  <si>
    <t>東京都中央区日本橋本町3-9-4</t>
    <rPh sb="0" eb="3">
      <t>トウキョウト</t>
    </rPh>
    <rPh sb="3" eb="6">
      <t>チュウオウク</t>
    </rPh>
    <rPh sb="6" eb="9">
      <t>ニホンバシ</t>
    </rPh>
    <rPh sb="9" eb="11">
      <t>モトマチ</t>
    </rPh>
    <phoneticPr fontId="42"/>
  </si>
  <si>
    <t>浜田電機株式会社　御中</t>
    <rPh sb="0" eb="4">
      <t>ハマダデンキ</t>
    </rPh>
    <rPh sb="4" eb="8">
      <t>カブシキガイシャ</t>
    </rPh>
    <rPh sb="9" eb="11">
      <t>オンチュウ</t>
    </rPh>
    <phoneticPr fontId="42"/>
  </si>
  <si>
    <t>E-mail：m-hukuhara@hamada-dk.co.jp</t>
    <phoneticPr fontId="42"/>
  </si>
  <si>
    <t>登録番号：T6010001026302</t>
    <rPh sb="0" eb="2">
      <t>トウロク</t>
    </rPh>
    <rPh sb="2" eb="4">
      <t>バンゴウ</t>
    </rPh>
    <phoneticPr fontId="42"/>
  </si>
  <si>
    <t>Tel. ：050-1808-7960</t>
    <phoneticPr fontId="42"/>
  </si>
  <si>
    <t>95468-8756-3221</t>
    <phoneticPr fontId="42"/>
  </si>
  <si>
    <t>OM1859261574</t>
  </si>
  <si>
    <t>単価　</t>
    <rPh sb="0" eb="2">
      <t>タンカ</t>
    </rPh>
    <phoneticPr fontId="42"/>
  </si>
  <si>
    <t>金額　</t>
    <rPh sb="0" eb="2">
      <t>キンガク</t>
    </rPh>
    <phoneticPr fontId="42"/>
  </si>
  <si>
    <t>SanDisk microSDカード 128GB エクストリーム microSDXC UHS-I</t>
    <phoneticPr fontId="42"/>
  </si>
  <si>
    <t>SDSQXA1-128G-GN6MN</t>
    <phoneticPr fontId="42"/>
  </si>
  <si>
    <t>SanDisk microSDカード 256GB エクストリーム microSDXC UHS-I</t>
    <phoneticPr fontId="42"/>
  </si>
  <si>
    <t>SDSQXA1-256G-GN6MN</t>
    <phoneticPr fontId="42"/>
  </si>
  <si>
    <t>SanDisk microSDカード 512GB エクストリーム microSDXC UHS-I</t>
    <phoneticPr fontId="42"/>
  </si>
  <si>
    <t>SDSQXA1-512G-GN6MN</t>
    <phoneticPr fontId="42"/>
  </si>
  <si>
    <t>SanDisk microSDカード 64GB エクストリーム microSDXC UHS-I</t>
    <phoneticPr fontId="42"/>
  </si>
  <si>
    <t>SDSQXAH-064G-GN6MN</t>
    <phoneticPr fontId="42"/>
  </si>
  <si>
    <t>SDSQXAA-128G-GN6MN</t>
    <phoneticPr fontId="42"/>
  </si>
  <si>
    <t>SDSQXAV-256G-GN6MN</t>
    <phoneticPr fontId="42"/>
  </si>
  <si>
    <t>SanDisk microSDカード 64GB High Endurance  microSDXC UHS-I</t>
    <phoneticPr fontId="42"/>
  </si>
  <si>
    <t>SDSQQNR-064G-GH3IA</t>
    <phoneticPr fontId="42"/>
  </si>
  <si>
    <r>
      <t>SanDisk microSDカード 128GB High Endurance</t>
    </r>
    <r>
      <rPr>
        <sz val="14"/>
        <color theme="1"/>
        <rFont val="HGPｺﾞｼｯｸM"/>
        <family val="2"/>
        <charset val="128"/>
      </rPr>
      <t> </t>
    </r>
    <r>
      <rPr>
        <sz val="14"/>
        <color theme="1"/>
        <rFont val="HGPｺﾞｼｯｸM"/>
        <family val="3"/>
        <charset val="128"/>
      </rPr>
      <t xml:space="preserve"> microSDXC UHS-I</t>
    </r>
    <phoneticPr fontId="42"/>
  </si>
  <si>
    <t>SDSQQNR-128G-GH3IA</t>
    <phoneticPr fontId="42"/>
  </si>
  <si>
    <r>
      <t>SanDisk microSDカード 256GB High Endurance</t>
    </r>
    <r>
      <rPr>
        <sz val="14"/>
        <color theme="1"/>
        <rFont val="HGPｺﾞｼｯｸM"/>
        <family val="2"/>
        <charset val="128"/>
      </rPr>
      <t> </t>
    </r>
    <r>
      <rPr>
        <sz val="14"/>
        <color theme="1"/>
        <rFont val="HGPｺﾞｼｯｸM"/>
        <family val="3"/>
        <charset val="128"/>
      </rPr>
      <t xml:space="preserve"> microSDXC UHS-I</t>
    </r>
    <phoneticPr fontId="42"/>
  </si>
  <si>
    <t>SDSQQNR-256G-GH3IA</t>
    <phoneticPr fontId="42"/>
  </si>
  <si>
    <t>SanDisk SDカード 64GB エクストリーム SDXC UHS-I</t>
    <phoneticPr fontId="42"/>
  </si>
  <si>
    <t>SDSDXV2-064G-GHJIN</t>
    <phoneticPr fontId="42"/>
  </si>
  <si>
    <t>SanDisk SDカード 128GB エクストリーム SDXC UHS-I</t>
    <phoneticPr fontId="42"/>
  </si>
  <si>
    <t>SDSDXVA-128G-GHJIN</t>
  </si>
  <si>
    <t>SanDisk SDカード 256GB エクストリーム SDXC UHS-I</t>
    <phoneticPr fontId="42"/>
  </si>
  <si>
    <t>SDSDXVV-256G-GHJIN</t>
  </si>
  <si>
    <t>SanDisk SDカード 64GB エクストリーム プロ SDXC UHS-I</t>
    <phoneticPr fontId="42"/>
  </si>
  <si>
    <t>SDSDXXU-064G-GHJIN</t>
    <phoneticPr fontId="42"/>
  </si>
  <si>
    <t>SanDisk SDカード 128GB エクストリーム プロ SDXC UHS-I</t>
    <phoneticPr fontId="42"/>
  </si>
  <si>
    <t>SanDisk SDカード 256GB エクストリーム プロ SDXC UHS-I</t>
    <phoneticPr fontId="42"/>
  </si>
  <si>
    <t>235643-2354</t>
    <phoneticPr fontId="42"/>
  </si>
  <si>
    <t>0001/0001</t>
    <phoneticPr fontId="42"/>
  </si>
  <si>
    <t>登録番号：</t>
    <rPh sb="0" eb="4">
      <t>トウロクバンゴウ</t>
    </rPh>
    <phoneticPr fontId="42"/>
  </si>
  <si>
    <t>0619659197711</t>
    <phoneticPr fontId="42"/>
  </si>
  <si>
    <t>0619659198923</t>
    <phoneticPr fontId="42"/>
  </si>
  <si>
    <t>0619659198930</t>
    <phoneticPr fontId="42"/>
  </si>
  <si>
    <t>0619659197834</t>
    <phoneticPr fontId="42"/>
  </si>
  <si>
    <t>0619659197841</t>
    <phoneticPr fontId="42"/>
  </si>
  <si>
    <t>0619659197858</t>
    <phoneticPr fontId="42"/>
  </si>
  <si>
    <t>0619659197872</t>
    <phoneticPr fontId="42"/>
  </si>
  <si>
    <t>0619659197889</t>
    <phoneticPr fontId="42"/>
  </si>
  <si>
    <t>2-1</t>
    <phoneticPr fontId="27"/>
  </si>
  <si>
    <t>修正版</t>
    <rPh sb="0" eb="3">
      <t>シュウセイバン</t>
    </rPh>
    <phoneticPr fontId="27"/>
  </si>
  <si>
    <t>3-1</t>
    <phoneticPr fontId="27"/>
  </si>
  <si>
    <t>東京都港区港南２丁目１６番６号</t>
  </si>
  <si>
    <t>174-0072</t>
    <phoneticPr fontId="42"/>
  </si>
  <si>
    <t>キヤノンマーケティングジャパン株式会社</t>
    <phoneticPr fontId="42"/>
  </si>
  <si>
    <t>東京都板橋区南常盤台1丁目１１番６号</t>
  </si>
  <si>
    <t>ウエアーハウス303号室</t>
  </si>
  <si>
    <t>柏尾奏利（KASIOshop）様</t>
    <phoneticPr fontId="42"/>
  </si>
  <si>
    <t>東京都港区港南２丁目１６番６号</t>
    <rPh sb="0" eb="3">
      <t>トウキョウト</t>
    </rPh>
    <rPh sb="3" eb="5">
      <t>ミナトク</t>
    </rPh>
    <rPh sb="5" eb="7">
      <t>コウナン</t>
    </rPh>
    <phoneticPr fontId="42"/>
  </si>
  <si>
    <t>三菱UFJ銀行</t>
    <phoneticPr fontId="42"/>
  </si>
  <si>
    <t>品川駅前支店</t>
    <rPh sb="0" eb="2">
      <t>シナガワ</t>
    </rPh>
    <rPh sb="2" eb="4">
      <t>エキマエ</t>
    </rPh>
    <rPh sb="4" eb="6">
      <t>シテン</t>
    </rPh>
    <phoneticPr fontId="42"/>
  </si>
  <si>
    <t>普通口座　7412859</t>
    <rPh sb="0" eb="2">
      <t>フツウ</t>
    </rPh>
    <rPh sb="2" eb="4">
      <t>コウザ</t>
    </rPh>
    <phoneticPr fontId="42"/>
  </si>
  <si>
    <t>キヤノンマーケティングジャパン（カ</t>
    <phoneticPr fontId="42"/>
  </si>
  <si>
    <t>SDSQXA1-256G-GN6MN</t>
  </si>
  <si>
    <t>SDSQXA1-512G-GN6MN</t>
  </si>
  <si>
    <t>SDSQXAA-128G-GN6MN</t>
  </si>
  <si>
    <t>SDSQXAV-256G-GN6MN</t>
  </si>
  <si>
    <t>SDSDXV2-064G-GHJIN</t>
  </si>
  <si>
    <t>0619659180065</t>
    <phoneticPr fontId="42"/>
  </si>
  <si>
    <t>0619659197896</t>
    <phoneticPr fontId="42"/>
  </si>
  <si>
    <t>2-2</t>
    <phoneticPr fontId="27"/>
  </si>
  <si>
    <t>最新版</t>
    <rPh sb="0" eb="3">
      <t>サイシンバン</t>
    </rPh>
    <phoneticPr fontId="27"/>
  </si>
  <si>
    <t>キヤノンマーケティングジャパン株式会社</t>
    <phoneticPr fontId="27"/>
  </si>
  <si>
    <t>東京都港区港南2丁目16番6号</t>
    <rPh sb="0" eb="3">
      <t>トウキョウト</t>
    </rPh>
    <rPh sb="3" eb="5">
      <t>ミナトク</t>
    </rPh>
    <rPh sb="5" eb="7">
      <t>コウナン</t>
    </rPh>
    <phoneticPr fontId="42"/>
  </si>
  <si>
    <t>お支払方法：</t>
    <phoneticPr fontId="42"/>
  </si>
  <si>
    <t>お支払期日：</t>
    <phoneticPr fontId="42"/>
  </si>
  <si>
    <t>お振込口座：</t>
    <phoneticPr fontId="42"/>
  </si>
  <si>
    <t>0619659180034</t>
  </si>
  <si>
    <t>0619659180041</t>
  </si>
  <si>
    <t>0619659180065</t>
  </si>
  <si>
    <t>2-3</t>
    <phoneticPr fontId="27"/>
  </si>
  <si>
    <t>ジャンコードあり</t>
    <phoneticPr fontId="27"/>
  </si>
  <si>
    <r>
      <rPr>
        <u/>
        <sz val="10"/>
        <color theme="10"/>
        <rFont val="ＭＳ Ｐゴシック"/>
        <family val="2"/>
        <charset val="128"/>
      </rPr>
      <t>キヤノンマーケティングジャパン株式会社</t>
    </r>
    <phoneticPr fontId="27"/>
  </si>
  <si>
    <t>サンディスク合同会社</t>
    <rPh sb="6" eb="8">
      <t>ゴウドウ</t>
    </rPh>
    <rPh sb="8" eb="10">
      <t>ガイシャ</t>
    </rPh>
    <phoneticPr fontId="42"/>
  </si>
  <si>
    <t>〒108-0075　東京都港区港南1-6-31</t>
    <rPh sb="10" eb="15">
      <t>トウキョウトミナトク</t>
    </rPh>
    <rPh sb="15" eb="16">
      <t>ミナト</t>
    </rPh>
    <rPh sb="16" eb="17">
      <t>ミナミ</t>
    </rPh>
    <phoneticPr fontId="42"/>
  </si>
  <si>
    <t>品川東急ビル3F</t>
    <rPh sb="0" eb="2">
      <t>シナガワ</t>
    </rPh>
    <rPh sb="2" eb="4">
      <t>トウキュウ</t>
    </rPh>
    <phoneticPr fontId="42"/>
  </si>
  <si>
    <t>請求日</t>
    <rPh sb="0" eb="3">
      <t>セイキュウビ</t>
    </rPh>
    <phoneticPr fontId="42"/>
  </si>
  <si>
    <t>配送条件</t>
    <rPh sb="0" eb="2">
      <t>ハイソウ</t>
    </rPh>
    <rPh sb="2" eb="4">
      <t>ジョウケン</t>
    </rPh>
    <phoneticPr fontId="42"/>
  </si>
  <si>
    <r>
      <rPr>
        <u/>
        <sz val="10"/>
        <color theme="10"/>
        <rFont val="ＭＳ Ｐゴシック"/>
        <family val="1"/>
        <charset val="128"/>
      </rPr>
      <t>サンディスク合同会社</t>
    </r>
    <rPh sb="6" eb="10">
      <t>ゴウドウガイシャ</t>
    </rPh>
    <phoneticPr fontId="27"/>
  </si>
  <si>
    <t>1-2</t>
    <phoneticPr fontId="27"/>
  </si>
  <si>
    <t>Page</t>
    <phoneticPr fontId="42"/>
  </si>
  <si>
    <t>1 of 1</t>
    <phoneticPr fontId="42"/>
  </si>
  <si>
    <t>カスタマーサービス電話番号：0120-893-009</t>
    <rPh sb="9" eb="13">
      <t>デンワバンゴウ</t>
    </rPh>
    <phoneticPr fontId="42"/>
  </si>
  <si>
    <t>注文番号：</t>
    <rPh sb="0" eb="4">
      <t>チュウモンバンゴウ</t>
    </rPh>
    <phoneticPr fontId="42"/>
  </si>
  <si>
    <t>配送番号：</t>
    <rPh sb="0" eb="2">
      <t>ハイソウ</t>
    </rPh>
    <rPh sb="2" eb="4">
      <t>バンゴウ</t>
    </rPh>
    <phoneticPr fontId="42"/>
  </si>
  <si>
    <t>日付：</t>
    <rPh sb="0" eb="2">
      <t>ヒヅケ</t>
    </rPh>
    <phoneticPr fontId="42"/>
  </si>
  <si>
    <t>住所：</t>
    <rPh sb="0" eb="2">
      <t>ジュウショ</t>
    </rPh>
    <phoneticPr fontId="42"/>
  </si>
  <si>
    <t>連絡先：</t>
    <rPh sb="0" eb="3">
      <t>レンラクサキ</t>
    </rPh>
    <phoneticPr fontId="42"/>
  </si>
  <si>
    <t>電話番号：</t>
    <rPh sb="0" eb="4">
      <t>デンワバンゴウ</t>
    </rPh>
    <phoneticPr fontId="42"/>
  </si>
  <si>
    <t>JAPAN</t>
    <phoneticPr fontId="42"/>
  </si>
  <si>
    <t>製品名</t>
    <rPh sb="0" eb="3">
      <t>セイヒンメイ</t>
    </rPh>
    <phoneticPr fontId="42"/>
  </si>
  <si>
    <t>合計：</t>
    <rPh sb="0" eb="2">
      <t>ゴウケイ</t>
    </rPh>
    <phoneticPr fontId="42"/>
  </si>
  <si>
    <t>　この度はサンディスクストアにて商品をお買い上げいただき誠にありがとうございます。</t>
    <rPh sb="3" eb="4">
      <t>タビ</t>
    </rPh>
    <rPh sb="16" eb="18">
      <t>ショウヒン</t>
    </rPh>
    <rPh sb="20" eb="21">
      <t>カ</t>
    </rPh>
    <rPh sb="22" eb="23">
      <t>ア</t>
    </rPh>
    <rPh sb="28" eb="29">
      <t>マコト</t>
    </rPh>
    <phoneticPr fontId="42"/>
  </si>
  <si>
    <t>商品を送付させていただきます。今後ともご愛顧賜りますよう何卒よろしくお願い申し上げます。</t>
    <rPh sb="0" eb="2">
      <t>ショウヒン</t>
    </rPh>
    <rPh sb="3" eb="5">
      <t>ソウフ</t>
    </rPh>
    <rPh sb="15" eb="17">
      <t>コンゴ</t>
    </rPh>
    <rPh sb="20" eb="22">
      <t>アイコ</t>
    </rPh>
    <rPh sb="22" eb="23">
      <t>タマワ</t>
    </rPh>
    <rPh sb="28" eb="30">
      <t>ナニトゾ</t>
    </rPh>
    <rPh sb="35" eb="36">
      <t>ネガ</t>
    </rPh>
    <rPh sb="37" eb="38">
      <t>モウ</t>
    </rPh>
    <rPh sb="39" eb="40">
      <t>ア</t>
    </rPh>
    <phoneticPr fontId="42"/>
  </si>
  <si>
    <t>103-0023</t>
  </si>
  <si>
    <t>東京都中央区日本橋本町3-9-4</t>
  </si>
  <si>
    <t>浜田電機株式会社　御中</t>
  </si>
  <si>
    <t>TEL：03-5651-7351 FAX：03-5651-7353</t>
  </si>
  <si>
    <t>登録番号：T6010001026302</t>
  </si>
  <si>
    <t>108-8011</t>
  </si>
  <si>
    <t>キャノンマーケティングジャパン株式会社</t>
  </si>
  <si>
    <t>Tel. ：050-1808-7960</t>
  </si>
  <si>
    <t>SanDisk microSDカード 128GB エクストリーム microSDXC UHS-I</t>
  </si>
  <si>
    <t>SanDisk microSDカード 256GB エクストリーム microSDXC UHS-I</t>
  </si>
  <si>
    <t>SanDisk microSDカード 512GB エクストリーム microSDXC UHS-I</t>
  </si>
  <si>
    <t>SanDisk microSDカード 64GB エクストリーム microSDXC UHS-I</t>
  </si>
  <si>
    <t>SanDisk microSDカード 64GB High Endurance  microSDXC UHS-I</t>
  </si>
  <si>
    <t>SanDisk microSDカード 128GB High Endurance  microSDXC UHS-I</t>
  </si>
  <si>
    <t>SanDisk microSDカード 256GB High Endurance  microSDXC UHS-I</t>
  </si>
  <si>
    <t>SanDisk SDカード 64GB エクストリーム SDXC UHS-I</t>
  </si>
  <si>
    <t>SanDisk SDカード 128GB エクストリーム SDXC UHS-I</t>
  </si>
  <si>
    <t>SanDisk SDカード 256GB エクストリーム SDXC UHS-I</t>
  </si>
  <si>
    <t>SanDisk SDカード 64GB エクストリーム プロ SDXC UHS-I</t>
  </si>
  <si>
    <t>SanDisk SDカード 128GB エクストリーム プロ SDXC UHS-I</t>
  </si>
  <si>
    <t>SDSQXA1-128G-GN6MN</t>
  </si>
  <si>
    <t>SDSQXAH-064G-GN6MN</t>
  </si>
  <si>
    <t>T5010401008297</t>
  </si>
  <si>
    <t>キヤノンマーケティングジャパン株式会社</t>
  </si>
  <si>
    <t>174-0072</t>
  </si>
  <si>
    <t>柏尾奏利（KASIOshop）様</t>
  </si>
  <si>
    <t>CA03015237</t>
  </si>
  <si>
    <t>SanDisk SDカード 256GB エクストリーム プロ SDXC UHS-I</t>
  </si>
  <si>
    <t>東京都港区港南2丁目16番6号</t>
  </si>
  <si>
    <t>P20250115-100560</t>
    <phoneticPr fontId="69"/>
  </si>
  <si>
    <t>株式会社 レイディスク</t>
    <rPh sb="0" eb="4">
      <t>カブシキガイシャ</t>
    </rPh>
    <phoneticPr fontId="42"/>
  </si>
  <si>
    <t>0619659201586</t>
    <phoneticPr fontId="42"/>
  </si>
  <si>
    <t>商品モデル番号：SDSQUAB-064G-GH3MA
商品詳細：SanDisk microSD カード 64GB UHS-I U1 Class10 Nintendo Switch メーカー動作確認済 Ultra</t>
    <rPh sb="0" eb="2">
      <t>ショウヒン</t>
    </rPh>
    <rPh sb="5" eb="7">
      <t>バンゴウ</t>
    </rPh>
    <rPh sb="27" eb="29">
      <t>ショウヒン</t>
    </rPh>
    <rPh sb="29" eb="31">
      <t>ショウサイ</t>
    </rPh>
    <phoneticPr fontId="42"/>
  </si>
  <si>
    <t>0619659201579</t>
    <phoneticPr fontId="42"/>
  </si>
  <si>
    <t>商品モデル番号：SDSQUAB-128G-GH3MA
商品詳細：SanDisk microSD カード 128GB UHS-I U1 Class10 Nintendo Switch メーカー動作確認済 Ultra</t>
    <rPh sb="0" eb="2">
      <t>ショウヒン</t>
    </rPh>
    <rPh sb="5" eb="7">
      <t>バンゴウ</t>
    </rPh>
    <rPh sb="27" eb="31">
      <t>ショウヒンショウサイ</t>
    </rPh>
    <phoneticPr fontId="42"/>
  </si>
  <si>
    <t>0619659197933</t>
    <phoneticPr fontId="42"/>
  </si>
  <si>
    <t>商品モデル番号：SDSQXAH-064G-GH3MA
商品詳細：microSD 64GB UHS-I U3 V30 書込最大80MB/s Full HD &amp; 4K SanDisk Extreme</t>
    <rPh sb="0" eb="2">
      <t>ショウヒン</t>
    </rPh>
    <rPh sb="5" eb="7">
      <t>バンゴウ</t>
    </rPh>
    <rPh sb="27" eb="31">
      <t>ショウヒンショウサイ</t>
    </rPh>
    <phoneticPr fontId="42"/>
  </si>
  <si>
    <t>0619659197926</t>
    <phoneticPr fontId="42"/>
  </si>
  <si>
    <t>商品モデル番号：SDSQXAA-128G-GH3MA
商品詳細：SanDisk microSD 128GB UHS-I U3 V30 書込最大90MB/s Full HD &amp; 4KExtreme</t>
    <rPh sb="0" eb="2">
      <t>ショウヒン</t>
    </rPh>
    <rPh sb="5" eb="7">
      <t>バンゴウ</t>
    </rPh>
    <rPh sb="27" eb="31">
      <t>ショウヒンショウサイ</t>
    </rPh>
    <phoneticPr fontId="42"/>
  </si>
  <si>
    <t>0619659197964</t>
    <phoneticPr fontId="42"/>
  </si>
  <si>
    <t>商品モデル番号：SDSQXAV-256G-GH3MA
商品詳細：SanDisk microSD カード 256GB UHS-I U3 V30 書込最大130MB/s Full HD &amp; 4K アクションカメラ Extreme</t>
    <rPh sb="0" eb="2">
      <t>ショウヒン</t>
    </rPh>
    <rPh sb="5" eb="7">
      <t>バンゴウ</t>
    </rPh>
    <rPh sb="27" eb="31">
      <t>ショウヒンショウサイ</t>
    </rPh>
    <phoneticPr fontId="42"/>
  </si>
  <si>
    <t>商品モデル番号：SDSQQNR-064G-GH3IA
商品詳細：SanDisk microSD カード 64GB UHS-I U3 V30 Class10 ドライブレコーダー 監視カメラ 高耐久 High Endurance</t>
    <rPh sb="0" eb="2">
      <t>ショウヒン</t>
    </rPh>
    <rPh sb="5" eb="7">
      <t>バンゴウ</t>
    </rPh>
    <rPh sb="27" eb="31">
      <t>ショウヒンショウサイ</t>
    </rPh>
    <phoneticPr fontId="42"/>
  </si>
  <si>
    <t>商品モデル番号：SDSQQNR-128G-GH3IA
商品詳細：SanDisk microSD カード 128GB UHS-I U3 V30 Class10 ドライブレコーダー 監視カメラ 高耐久 High Endurance</t>
    <rPh sb="0" eb="2">
      <t>ショウヒン</t>
    </rPh>
    <rPh sb="5" eb="7">
      <t>バンゴウ</t>
    </rPh>
    <rPh sb="27" eb="31">
      <t>ショウヒンショウサイ</t>
    </rPh>
    <phoneticPr fontId="42"/>
  </si>
  <si>
    <t>領収金額：￥3,232,000-</t>
    <rPh sb="0" eb="2">
      <t>リョウシュウ</t>
    </rPh>
    <rPh sb="2" eb="4">
      <t>キンガク</t>
    </rPh>
    <phoneticPr fontId="42"/>
  </si>
  <si>
    <t>8-4</t>
    <phoneticPr fontId="27"/>
  </si>
  <si>
    <t>東京都千代田区外神田１丁目１０番１１号</t>
    <phoneticPr fontId="42"/>
  </si>
  <si>
    <t>東京ラジオデパート</t>
    <phoneticPr fontId="42"/>
  </si>
  <si>
    <t>登録番号　T1010001023790</t>
    <phoneticPr fontId="42"/>
  </si>
  <si>
    <t>代表電話番号：03-3253-5660　担当部署：03-3527-1006</t>
    <rPh sb="0" eb="2">
      <t>ダイヒョウ</t>
    </rPh>
    <rPh sb="2" eb="6">
      <t>デンワバンゴウ</t>
    </rPh>
    <rPh sb="20" eb="24">
      <t>タントウブショ</t>
    </rPh>
    <phoneticPr fontId="42"/>
  </si>
  <si>
    <t>http://www.toeimusen.co.jp</t>
  </si>
  <si>
    <t>2-4</t>
    <phoneticPr fontId="27"/>
  </si>
  <si>
    <t>SanDisk microSDカード 128GB エクストリーム microSDXC UHS-I</t>
    <phoneticPr fontId="27"/>
  </si>
  <si>
    <t>E-mail：info@asubic.com</t>
    <phoneticPr fontId="42"/>
  </si>
  <si>
    <t>伝票番号　　　 ：</t>
    <rPh sb="0" eb="4">
      <t>デンヒョウバンゴウ</t>
    </rPh>
    <phoneticPr fontId="42"/>
  </si>
  <si>
    <t>：</t>
  </si>
  <si>
    <t>受注番号　　 　：</t>
    <rPh sb="0" eb="2">
      <t>ジュチュウ</t>
    </rPh>
    <rPh sb="2" eb="4">
      <t>バンゴウ</t>
    </rPh>
    <phoneticPr fontId="42"/>
  </si>
  <si>
    <t>出荷日　　 　　 ：</t>
    <rPh sb="0" eb="3">
      <t>シュッカビ</t>
    </rPh>
    <phoneticPr fontId="42"/>
  </si>
  <si>
    <t>到着予定日　   ：</t>
    <rPh sb="0" eb="2">
      <t>トウチャク</t>
    </rPh>
    <rPh sb="2" eb="5">
      <t>ヨテイビ</t>
    </rPh>
    <phoneticPr fontId="42"/>
  </si>
  <si>
    <t>免税または非課税商品は明細右隅に「＃」、軽減税率商品は「＊」を表示しております。</t>
  </si>
  <si>
    <t>№</t>
    <phoneticPr fontId="27"/>
  </si>
  <si>
    <t>JANコード：</t>
    <phoneticPr fontId="27"/>
  </si>
  <si>
    <t>〒108-8011</t>
    <phoneticPr fontId="42"/>
  </si>
  <si>
    <t>2026.2.10作成</t>
    <rPh sb="9" eb="11">
      <t>サクセイ</t>
    </rPh>
    <phoneticPr fontId="27"/>
  </si>
  <si>
    <t>（229637321）</t>
    <phoneticPr fontId="27"/>
  </si>
  <si>
    <t>注文日：</t>
    <rPh sb="0" eb="3">
      <t>チュウモンビ</t>
    </rPh>
    <phoneticPr fontId="27"/>
  </si>
  <si>
    <t>出荷日：</t>
    <rPh sb="0" eb="3">
      <t>シュッカビ</t>
    </rPh>
    <phoneticPr fontId="27"/>
  </si>
  <si>
    <t>消費税率10％対象</t>
    <rPh sb="0" eb="3">
      <t>ショウヒゼイ</t>
    </rPh>
    <rPh sb="3" eb="4">
      <t>リツ</t>
    </rPh>
    <rPh sb="7" eb="9">
      <t>タイショウ</t>
    </rPh>
    <phoneticPr fontId="27"/>
  </si>
  <si>
    <t>但し、キヤノンオンラインショップでのご購入代金として</t>
    <rPh sb="0" eb="1">
      <t>タダ</t>
    </rPh>
    <rPh sb="19" eb="23">
      <t>コウニュウダイキン</t>
    </rPh>
    <phoneticPr fontId="27"/>
  </si>
  <si>
    <t>上記金額領収致しました。</t>
    <rPh sb="0" eb="2">
      <t>ジョウキ</t>
    </rPh>
    <rPh sb="2" eb="4">
      <t>キンガク</t>
    </rPh>
    <rPh sb="4" eb="6">
      <t>リョウシュウ</t>
    </rPh>
    <rPh sb="6" eb="7">
      <t>イタ</t>
    </rPh>
    <phoneticPr fontId="27"/>
  </si>
  <si>
    <t>キヤノンマーケテイングジャパン株式会社</t>
    <rPh sb="15" eb="19">
      <t>カブシキガイシャ</t>
    </rPh>
    <phoneticPr fontId="27"/>
  </si>
  <si>
    <t>登録番号 ：  T5010401008297</t>
    <rPh sb="0" eb="4">
      <t>トウロクバンゴウ</t>
    </rPh>
    <phoneticPr fontId="27"/>
  </si>
  <si>
    <t>E0019052</t>
    <phoneticPr fontId="27"/>
  </si>
  <si>
    <t>(税込）</t>
    <rPh sb="1" eb="3">
      <t>ゼイコ</t>
    </rPh>
    <phoneticPr fontId="27"/>
  </si>
  <si>
    <t>-</t>
    <phoneticPr fontId="27"/>
  </si>
  <si>
    <t>請 求 書</t>
    <rPh sb="0" eb="5">
      <t xml:space="preserve">セイキュウショ </t>
    </rPh>
    <phoneticPr fontId="42"/>
  </si>
  <si>
    <t>株式会社〇〇〇〇〇　 〇〇 〇〇御中</t>
    <rPh sb="2" eb="4">
      <t xml:space="preserve">カブシキガイシャ </t>
    </rPh>
    <phoneticPr fontId="42"/>
  </si>
  <si>
    <t>請求日 :</t>
    <rPh sb="0" eb="2">
      <t xml:space="preserve">セイキュウ </t>
    </rPh>
    <rPh sb="2" eb="3">
      <t xml:space="preserve">ハッコウビ </t>
    </rPh>
    <phoneticPr fontId="42"/>
  </si>
  <si>
    <t>20xx年 xx月 xx日</t>
    <phoneticPr fontId="42"/>
  </si>
  <si>
    <t>お支払い期限 :</t>
    <phoneticPr fontId="42"/>
  </si>
  <si>
    <t>件名：</t>
    <phoneticPr fontId="42"/>
  </si>
  <si>
    <t>株式会社〇〇〇〇〇〇</t>
    <phoneticPr fontId="42"/>
  </si>
  <si>
    <t>xxxxxに関連するxxxxx業務　20xx年　xx月分</t>
    <rPh sb="6" eb="8">
      <t xml:space="preserve">カンレンスル </t>
    </rPh>
    <rPh sb="10" eb="12">
      <t xml:space="preserve">ギョウム </t>
    </rPh>
    <rPh sb="22" eb="23">
      <t xml:space="preserve">ネン </t>
    </rPh>
    <rPh sb="26" eb="27">
      <t xml:space="preserve">ガツ </t>
    </rPh>
    <rPh sb="27" eb="28">
      <t xml:space="preserve">ブン </t>
    </rPh>
    <phoneticPr fontId="42"/>
  </si>
  <si>
    <t>〒000-0000</t>
    <phoneticPr fontId="42"/>
  </si>
  <si>
    <t>XXX県XXX市XXX区XXX1丁目XXX34番56号</t>
    <phoneticPr fontId="42"/>
  </si>
  <si>
    <t>下記の通り、ご請求申し上げます。</t>
    <rPh sb="0" eb="2">
      <t xml:space="preserve">カキノトオリ </t>
    </rPh>
    <rPh sb="9" eb="10">
      <t xml:space="preserve">モウシアゲマス </t>
    </rPh>
    <phoneticPr fontId="42"/>
  </si>
  <si>
    <t>印保伊ビル5階</t>
    <phoneticPr fontId="42"/>
  </si>
  <si>
    <t>ご請求金額(税込) :</t>
    <rPh sb="3" eb="5">
      <t xml:space="preserve">キンガク </t>
    </rPh>
    <phoneticPr fontId="42"/>
  </si>
  <si>
    <t>担当 : 印保伊 太郎</t>
    <rPh sb="0" eb="2">
      <t xml:space="preserve">タントウ </t>
    </rPh>
    <phoneticPr fontId="42"/>
  </si>
  <si>
    <t>TEL：000-000-0000</t>
    <phoneticPr fontId="42"/>
  </si>
  <si>
    <t>FAX：000-000-0000</t>
    <phoneticPr fontId="42"/>
  </si>
  <si>
    <t>mail：XXXXXXXXX@XX.jp</t>
    <phoneticPr fontId="42"/>
  </si>
  <si>
    <t>取引日</t>
    <rPh sb="0" eb="2">
      <t xml:space="preserve">ヒヅケ </t>
    </rPh>
    <phoneticPr fontId="42"/>
  </si>
  <si>
    <t>品目</t>
    <phoneticPr fontId="42"/>
  </si>
  <si>
    <t>税率区分</t>
    <rPh sb="0" eb="4">
      <t xml:space="preserve">ゼイリツクブン </t>
    </rPh>
    <phoneticPr fontId="42"/>
  </si>
  <si>
    <t>数量</t>
    <rPh sb="0" eb="2">
      <t xml:space="preserve">スウリョウ </t>
    </rPh>
    <phoneticPr fontId="42"/>
  </si>
  <si>
    <t>単価(税抜)</t>
    <rPh sb="0" eb="2">
      <t xml:space="preserve">タンカ </t>
    </rPh>
    <rPh sb="3" eb="5">
      <t xml:space="preserve">ゼイヌキ </t>
    </rPh>
    <phoneticPr fontId="42"/>
  </si>
  <si>
    <t>金額(税抜)</t>
    <rPh sb="0" eb="1">
      <t xml:space="preserve">キン </t>
    </rPh>
    <rPh sb="1" eb="2">
      <t xml:space="preserve">キンガク </t>
    </rPh>
    <phoneticPr fontId="42"/>
  </si>
  <si>
    <t>サンプル01</t>
    <phoneticPr fontId="42"/>
  </si>
  <si>
    <t>サンプル02</t>
  </si>
  <si>
    <t>※</t>
    <phoneticPr fontId="42"/>
  </si>
  <si>
    <t>サンプル03</t>
  </si>
  <si>
    <t>サンプル04</t>
  </si>
  <si>
    <t>サンプル05</t>
  </si>
  <si>
    <t>※は軽減税率(8%)対象項目</t>
    <rPh sb="10" eb="12">
      <t xml:space="preserve">タイショウ </t>
    </rPh>
    <phoneticPr fontId="42"/>
  </si>
  <si>
    <t>10%税率 対象小計</t>
    <rPh sb="3" eb="5">
      <t xml:space="preserve">ゼイリツ </t>
    </rPh>
    <rPh sb="6" eb="8">
      <t xml:space="preserve">タイショウ </t>
    </rPh>
    <rPh sb="8" eb="10">
      <t xml:space="preserve">ショウケイ </t>
    </rPh>
    <phoneticPr fontId="42"/>
  </si>
  <si>
    <t>8%税率 対象小計</t>
    <rPh sb="3" eb="5">
      <t xml:space="preserve">テキヨウ </t>
    </rPh>
    <rPh sb="5" eb="7">
      <t xml:space="preserve">タイショウ </t>
    </rPh>
    <phoneticPr fontId="42"/>
  </si>
  <si>
    <t>10% 税額</t>
    <phoneticPr fontId="42"/>
  </si>
  <si>
    <t>8% 税額</t>
    <rPh sb="3" eb="4">
      <t>ショウヒｚ</t>
    </rPh>
    <rPh sb="4" eb="5">
      <t xml:space="preserve">ガク </t>
    </rPh>
    <phoneticPr fontId="42"/>
  </si>
  <si>
    <t>合計(税込)</t>
    <rPh sb="0" eb="2">
      <t xml:space="preserve">ゴウケイ </t>
    </rPh>
    <phoneticPr fontId="42"/>
  </si>
  <si>
    <t>振込先</t>
    <rPh sb="0" eb="3">
      <t xml:space="preserve">フリコミサキ </t>
    </rPh>
    <phoneticPr fontId="42"/>
  </si>
  <si>
    <t>金融機関・支店</t>
    <rPh sb="0" eb="4">
      <t xml:space="preserve">キンユウキカン </t>
    </rPh>
    <rPh sb="5" eb="7">
      <t xml:space="preserve">シテン </t>
    </rPh>
    <phoneticPr fontId="42"/>
  </si>
  <si>
    <t>みずほ銀行　印保伊支店</t>
    <rPh sb="6" eb="7">
      <t xml:space="preserve">インボイ </t>
    </rPh>
    <rPh sb="7" eb="8">
      <t xml:space="preserve">ボ </t>
    </rPh>
    <rPh sb="8" eb="9">
      <t xml:space="preserve">イ </t>
    </rPh>
    <phoneticPr fontId="42"/>
  </si>
  <si>
    <t>口座名義</t>
    <rPh sb="0" eb="4">
      <t xml:space="preserve">コウザメイギ </t>
    </rPh>
    <phoneticPr fontId="42"/>
  </si>
  <si>
    <t>普）　12345678　インボイ　タロウ</t>
    <phoneticPr fontId="42"/>
  </si>
  <si>
    <t>備考</t>
    <rPh sb="0" eb="2">
      <t xml:space="preserve">ビコウ </t>
    </rPh>
    <phoneticPr fontId="42"/>
  </si>
  <si>
    <t>いつもご利用いただきありがとうございます。
※請求書明細をご確認の上、お振込期日までに上記口座へお振込お願いいたします。
※お振込み手数料は御社にてご負担いただけますようお願いいたします。</t>
    <phoneticPr fontId="42"/>
  </si>
  <si>
    <t>クラウド請求管理サービス 「INVOY」</t>
  </si>
  <si>
    <t>他のテンプレートはこちら</t>
  </si>
  <si>
    <t>納 品 書</t>
    <rPh sb="0" eb="5">
      <t xml:space="preserve">セイキュウショ </t>
    </rPh>
    <phoneticPr fontId="42"/>
  </si>
  <si>
    <t>納品番号 :</t>
    <rPh sb="0" eb="2">
      <t xml:space="preserve">セイキュウ </t>
    </rPh>
    <rPh sb="2" eb="3">
      <t xml:space="preserve">ハッコウビ </t>
    </rPh>
    <phoneticPr fontId="42"/>
  </si>
  <si>
    <t>発行日 :</t>
    <phoneticPr fontId="42"/>
  </si>
  <si>
    <t>下記の通り、納品いたします。</t>
    <rPh sb="0" eb="2">
      <t xml:space="preserve">カキノトオリ </t>
    </rPh>
    <rPh sb="9" eb="10">
      <t xml:space="preserve">モウシアゲマス </t>
    </rPh>
    <phoneticPr fontId="42"/>
  </si>
  <si>
    <t>合計金額(税込) :</t>
    <rPh sb="3" eb="5">
      <t xml:space="preserve">キンガク </t>
    </rPh>
    <phoneticPr fontId="42"/>
  </si>
  <si>
    <t>納品日</t>
    <rPh sb="0" eb="2">
      <t xml:space="preserve">ヒヅケ </t>
    </rPh>
    <phoneticPr fontId="42"/>
  </si>
  <si>
    <t>いつもご利用いただきありがとうございます。</t>
    <phoneticPr fontId="42"/>
  </si>
  <si>
    <t>領　収　書</t>
    <rPh sb="0" eb="5">
      <t xml:space="preserve">リョウシュウショ </t>
    </rPh>
    <phoneticPr fontId="42"/>
  </si>
  <si>
    <t>株式会社〇〇〇〇〇　 〇〇 〇〇御中</t>
    <rPh sb="2" eb="6">
      <t xml:space="preserve">カブシキガイシャ </t>
    </rPh>
    <rPh sb="8" eb="9">
      <t xml:space="preserve">オンチュウ </t>
    </rPh>
    <phoneticPr fontId="42"/>
  </si>
  <si>
    <t>領収番号 :</t>
    <rPh sb="0" eb="2">
      <t xml:space="preserve">リョウシュウ </t>
    </rPh>
    <rPh sb="2" eb="4">
      <t xml:space="preserve">チュウモンバンゴウ </t>
    </rPh>
    <phoneticPr fontId="42"/>
  </si>
  <si>
    <t>発行日 :</t>
    <rPh sb="0" eb="2">
      <t xml:space="preserve">ハッコウビ </t>
    </rPh>
    <phoneticPr fontId="42"/>
  </si>
  <si>
    <t>(税込)</t>
    <rPh sb="1" eb="3">
      <t xml:space="preserve">ゼイコミ </t>
    </rPh>
    <phoneticPr fontId="42"/>
  </si>
  <si>
    <t>但し</t>
    <rPh sb="0" eb="1">
      <t xml:space="preserve">タダシ </t>
    </rPh>
    <phoneticPr fontId="42"/>
  </si>
  <si>
    <t>上記正に領収いたしました。</t>
    <phoneticPr fontId="42"/>
  </si>
  <si>
    <t>内訳</t>
    <rPh sb="0" eb="2">
      <t xml:space="preserve">ナイヤク </t>
    </rPh>
    <phoneticPr fontId="42"/>
  </si>
  <si>
    <t>収 入
印 紙</t>
    <rPh sb="0" eb="5">
      <t xml:space="preserve">シュウニュウインシ </t>
    </rPh>
    <phoneticPr fontId="42"/>
  </si>
  <si>
    <t>10%税率 対象小計</t>
    <phoneticPr fontId="42"/>
  </si>
  <si>
    <t>8%税率 対象小計</t>
    <phoneticPr fontId="42"/>
  </si>
  <si>
    <t>8% 税額</t>
    <phoneticPr fontId="42"/>
  </si>
  <si>
    <t>印保伊 太郎</t>
    <phoneticPr fontId="42"/>
  </si>
  <si>
    <t>型番</t>
    <rPh sb="0" eb="2">
      <t>カタバン</t>
    </rPh>
    <phoneticPr fontId="27"/>
  </si>
  <si>
    <t>JAN</t>
    <phoneticPr fontId="27"/>
  </si>
  <si>
    <t>型番：</t>
    <rPh sb="0" eb="2">
      <t>カタバン</t>
    </rPh>
    <phoneticPr fontId="27"/>
  </si>
  <si>
    <t>JAN：</t>
    <phoneticPr fontId="27"/>
  </si>
  <si>
    <t>INVOY</t>
    <phoneticPr fontId="27"/>
  </si>
  <si>
    <t>ウエスタンデジタル合同会社</t>
    <rPh sb="9" eb="11">
      <t>ゴウドウ</t>
    </rPh>
    <rPh sb="11" eb="13">
      <t>ガイシャ</t>
    </rPh>
    <phoneticPr fontId="42"/>
  </si>
  <si>
    <t xml:space="preserve">   発送日</t>
    <rPh sb="3" eb="6">
      <t>ハッソウビ</t>
    </rPh>
    <phoneticPr fontId="42"/>
  </si>
  <si>
    <t xml:space="preserve"> ページ</t>
    <phoneticPr fontId="42"/>
  </si>
  <si>
    <t>JANコード</t>
    <phoneticPr fontId="42"/>
  </si>
  <si>
    <t>型番：</t>
    <rPh sb="0" eb="2">
      <t>カタバン</t>
    </rPh>
    <phoneticPr fontId="42"/>
  </si>
  <si>
    <t>請求番号</t>
    <rPh sb="0" eb="4">
      <t>セイキュウバンゴウ</t>
    </rPh>
    <phoneticPr fontId="42"/>
  </si>
  <si>
    <t>3003877451</t>
    <phoneticPr fontId="42"/>
  </si>
  <si>
    <t>受注番号</t>
    <rPh sb="0" eb="4">
      <t>ジュチュウバンゴウ</t>
    </rPh>
    <phoneticPr fontId="42"/>
  </si>
  <si>
    <t>貿易取引条件</t>
    <rPh sb="0" eb="6">
      <t>ボウエキトリヒキジョウケン</t>
    </rPh>
    <phoneticPr fontId="42"/>
  </si>
  <si>
    <t>S0022047564</t>
    <phoneticPr fontId="42"/>
  </si>
  <si>
    <t>東映無線株式会社</t>
    <rPh sb="0" eb="2">
      <t>トウエイ</t>
    </rPh>
    <rPh sb="2" eb="4">
      <t>ムセン</t>
    </rPh>
    <rPh sb="4" eb="8">
      <t>カブシキガイシャ</t>
    </rPh>
    <phoneticPr fontId="42"/>
  </si>
  <si>
    <t>101-0021　東京都千代田区</t>
    <rPh sb="9" eb="12">
      <t>トウキョウト</t>
    </rPh>
    <rPh sb="12" eb="16">
      <t>チヨダク</t>
    </rPh>
    <phoneticPr fontId="42"/>
  </si>
  <si>
    <t>外神田1丁目10番11号</t>
    <rPh sb="0" eb="3">
      <t>ソトカンダ</t>
    </rPh>
    <rPh sb="4" eb="6">
      <t>チョウメ</t>
    </rPh>
    <rPh sb="8" eb="9">
      <t>バン</t>
    </rPh>
    <rPh sb="11" eb="12">
      <t>ゴウ</t>
    </rPh>
    <phoneticPr fontId="42"/>
  </si>
  <si>
    <t>東京ラジオデパート</t>
    <rPh sb="0" eb="2">
      <t>トウキョウ</t>
    </rPh>
    <phoneticPr fontId="42"/>
  </si>
  <si>
    <t>税率（％）:　 10</t>
    <rPh sb="0" eb="2">
      <t>ゼイリツ</t>
    </rPh>
    <phoneticPr fontId="42"/>
  </si>
  <si>
    <t>ウエスタンデジタル合同会社</t>
    <rPh sb="9" eb="13">
      <t>ゴウドウカイシャ</t>
    </rPh>
    <phoneticPr fontId="42"/>
  </si>
  <si>
    <t>東京都港区港南1-6-31</t>
    <rPh sb="0" eb="5">
      <t>トウキョウトミナトク</t>
    </rPh>
    <rPh sb="5" eb="6">
      <t>ミナト</t>
    </rPh>
    <rPh sb="6" eb="7">
      <t>ミナミ</t>
    </rPh>
    <phoneticPr fontId="42"/>
  </si>
  <si>
    <t>カスタマーサービス電話番号：0066-3381-4967</t>
    <rPh sb="9" eb="13">
      <t>デンワバンゴウ</t>
    </rPh>
    <phoneticPr fontId="42"/>
  </si>
  <si>
    <t>お名前：</t>
    <rPh sb="1" eb="3">
      <t>ナマエ</t>
    </rPh>
    <phoneticPr fontId="42"/>
  </si>
  <si>
    <t>03-32535660</t>
    <phoneticPr fontId="42"/>
  </si>
  <si>
    <r>
      <rPr>
        <u/>
        <sz val="10"/>
        <color theme="10"/>
        <rFont val="ＭＳ Ｐゴシック"/>
        <family val="1"/>
        <charset val="128"/>
      </rPr>
      <t>ウエスタンデジタル株式会社</t>
    </r>
    <rPh sb="9" eb="13">
      <t>カブシキガイシャ</t>
    </rPh>
    <phoneticPr fontId="42"/>
  </si>
  <si>
    <t>1_</t>
    <phoneticPr fontId="27"/>
  </si>
  <si>
    <r>
      <rPr>
        <u/>
        <sz val="10"/>
        <color theme="10"/>
        <rFont val="ＭＳ Ｐゴシック"/>
        <family val="2"/>
        <charset val="128"/>
      </rPr>
      <t>エレコムダイレクトショップ</t>
    </r>
    <phoneticPr fontId="27"/>
  </si>
  <si>
    <t>請求書在中</t>
    <rPh sb="0" eb="3">
      <t>セイキュウショ</t>
    </rPh>
    <rPh sb="3" eb="5">
      <t>ザイチュウ</t>
    </rPh>
    <phoneticPr fontId="27"/>
  </si>
  <si>
    <t>〒541-8765</t>
    <phoneticPr fontId="42"/>
  </si>
  <si>
    <t>大阪市中央区伏見町4丁目1番1号</t>
  </si>
  <si>
    <t>明治安田生命大阪御堂筋ビル9F</t>
  </si>
  <si>
    <t>柏尾奏利（KASIOshop）　様</t>
    <rPh sb="0" eb="2">
      <t>カシオ</t>
    </rPh>
    <rPh sb="2" eb="3">
      <t>ソウ</t>
    </rPh>
    <rPh sb="3" eb="4">
      <t>リ</t>
    </rPh>
    <rPh sb="16" eb="17">
      <t>サマ</t>
    </rPh>
    <phoneticPr fontId="42"/>
  </si>
  <si>
    <t>〒174-0072</t>
  </si>
  <si>
    <t>東京都板橋区南常盤台1丁目11番6号</t>
    <rPh sb="0" eb="3">
      <t>トウキョウト</t>
    </rPh>
    <rPh sb="3" eb="6">
      <t>イタバシク</t>
    </rPh>
    <rPh sb="6" eb="10">
      <t>ミナミトキワダイ</t>
    </rPh>
    <rPh sb="11" eb="13">
      <t>チョウメ</t>
    </rPh>
    <rPh sb="15" eb="16">
      <t>バン</t>
    </rPh>
    <rPh sb="17" eb="18">
      <t>ゴウ</t>
    </rPh>
    <phoneticPr fontId="15"/>
  </si>
  <si>
    <t>ウエアーハウス303号室</t>
    <rPh sb="10" eb="12">
      <t>ゴウシツ</t>
    </rPh>
    <phoneticPr fontId="15"/>
  </si>
  <si>
    <t>＜納品先住所＞</t>
    <rPh sb="1" eb="4">
      <t>ノウヒンサキ</t>
    </rPh>
    <rPh sb="4" eb="6">
      <t>ジュウショ</t>
    </rPh>
    <phoneticPr fontId="27"/>
  </si>
  <si>
    <t>TEL：090-7446-7403</t>
    <phoneticPr fontId="27"/>
  </si>
  <si>
    <t>iPhone　16e　ハイブリッドガラスケース　極限　メタルステッカー付 PM-A25SHVCGKCR　商品コード：4549550356145</t>
    <rPh sb="52" eb="54">
      <t>ショウヒン</t>
    </rPh>
    <phoneticPr fontId="27"/>
  </si>
  <si>
    <t>iPhone　16e　ソフトケース　サイドメッキ　メタルステッカー付 PM-A25SUCTMBU　商品コード：4549550357326</t>
    <rPh sb="49" eb="51">
      <t>ショウヒン</t>
    </rPh>
    <phoneticPr fontId="27"/>
  </si>
  <si>
    <t>登録番号:　T5120001094974</t>
    <rPh sb="0" eb="4">
      <t>トウロクバンゴウ</t>
    </rPh>
    <phoneticPr fontId="42"/>
  </si>
  <si>
    <t>取引日：2026年2月9日</t>
    <rPh sb="0" eb="3">
      <t>トリヒキビ</t>
    </rPh>
    <rPh sb="8" eb="9">
      <t>ネン</t>
    </rPh>
    <rPh sb="10" eb="11">
      <t>ガツ</t>
    </rPh>
    <rPh sb="12" eb="13">
      <t>ニチ</t>
    </rPh>
    <phoneticPr fontId="27"/>
  </si>
  <si>
    <t>ORDER-198103</t>
  </si>
  <si>
    <t>請求書No.：</t>
    <rPh sb="0" eb="3">
      <t>セイキュウショ</t>
    </rPh>
    <phoneticPr fontId="27"/>
  </si>
  <si>
    <t>お客様番号：</t>
    <rPh sb="1" eb="3">
      <t>キャクサマ</t>
    </rPh>
    <rPh sb="3" eb="5">
      <t>バンゴウ</t>
    </rPh>
    <phoneticPr fontId="27"/>
  </si>
  <si>
    <t>エレコムダイレクトショップ本店</t>
    <rPh sb="13" eb="15">
      <t>ホンテン</t>
    </rPh>
    <phoneticPr fontId="27"/>
  </si>
  <si>
    <t>　送料</t>
    <rPh sb="1" eb="3">
      <t>ソウリョウ</t>
    </rPh>
    <phoneticPr fontId="42"/>
  </si>
  <si>
    <t>　税抜合計</t>
    <rPh sb="1" eb="3">
      <t>ゼイヌ</t>
    </rPh>
    <rPh sb="3" eb="5">
      <t>ゴウケイ</t>
    </rPh>
    <phoneticPr fontId="42"/>
  </si>
  <si>
    <t>　消費税10％対象</t>
    <rPh sb="1" eb="4">
      <t>ショウヒゼイ</t>
    </rPh>
    <rPh sb="7" eb="9">
      <t>タイショウ</t>
    </rPh>
    <phoneticPr fontId="42"/>
  </si>
  <si>
    <t>　税込合計</t>
    <rPh sb="1" eb="3">
      <t>ゼイコミ</t>
    </rPh>
    <rPh sb="3" eb="5">
      <t>ゴウケイ</t>
    </rPh>
    <phoneticPr fontId="42"/>
  </si>
  <si>
    <t>　支払合計</t>
    <rPh sb="1" eb="3">
      <t>シハラ</t>
    </rPh>
    <rPh sb="3" eb="5">
      <t>ゴウケイ</t>
    </rPh>
    <phoneticPr fontId="27"/>
  </si>
  <si>
    <t>エレコム株式会社</t>
    <rPh sb="4" eb="8">
      <t>カブシキガイシャ</t>
    </rPh>
    <phoneticPr fontId="27"/>
  </si>
  <si>
    <t>支払方法：下記の口座にお振込願います。</t>
    <rPh sb="0" eb="2">
      <t>シハラ</t>
    </rPh>
    <rPh sb="2" eb="4">
      <t>ホウホウ</t>
    </rPh>
    <rPh sb="5" eb="7">
      <t>カキ</t>
    </rPh>
    <rPh sb="8" eb="10">
      <t>コウザ</t>
    </rPh>
    <rPh sb="12" eb="14">
      <t>フリコ</t>
    </rPh>
    <rPh sb="14" eb="15">
      <t>ネガ</t>
    </rPh>
    <phoneticPr fontId="27"/>
  </si>
  <si>
    <t>お振込口座：</t>
  </si>
  <si>
    <t>支払期日：2026年2月20日</t>
    <rPh sb="0" eb="4">
      <t>シハライキジツ</t>
    </rPh>
    <rPh sb="9" eb="10">
      <t>ネン</t>
    </rPh>
    <rPh sb="11" eb="12">
      <t>ガツ</t>
    </rPh>
    <rPh sb="14" eb="15">
      <t>ニチ</t>
    </rPh>
    <phoneticPr fontId="27"/>
  </si>
  <si>
    <t>備後町支店　(支店コード：103)</t>
    <rPh sb="7" eb="9">
      <t>シテン</t>
    </rPh>
    <phoneticPr fontId="27"/>
  </si>
  <si>
    <t>普通　1583633</t>
    <phoneticPr fontId="27"/>
  </si>
  <si>
    <t>エレコム（カ</t>
    <phoneticPr fontId="27"/>
  </si>
  <si>
    <t>三井住友銀行</t>
    <phoneticPr fontId="27"/>
  </si>
  <si>
    <t>仕入れ元</t>
    <rPh sb="0" eb="2">
      <t>シイ</t>
    </rPh>
    <rPh sb="3" eb="4">
      <t>モト</t>
    </rPh>
    <phoneticPr fontId="27"/>
  </si>
  <si>
    <t>仕入れ先</t>
    <rPh sb="0" eb="2">
      <t>シイ</t>
    </rPh>
    <rPh sb="3" eb="4">
      <t>サキ</t>
    </rPh>
    <phoneticPr fontId="27"/>
  </si>
  <si>
    <t>番号</t>
    <rPh sb="0" eb="2">
      <t>バンゴウ</t>
    </rPh>
    <phoneticPr fontId="27"/>
  </si>
  <si>
    <t>1-3</t>
    <phoneticPr fontId="27"/>
  </si>
  <si>
    <t>コード：</t>
  </si>
  <si>
    <t>銀行振込</t>
    <rPh sb="0" eb="2">
      <t>ギンコウ</t>
    </rPh>
    <rPh sb="2" eb="4">
      <t>フリコミ</t>
    </rPh>
    <phoneticPr fontId="27"/>
  </si>
  <si>
    <t>SanDisk</t>
    <phoneticPr fontId="27"/>
  </si>
  <si>
    <t>製品詳細</t>
    <rPh sb="0" eb="2">
      <t>セイヒン</t>
    </rPh>
    <rPh sb="2" eb="4">
      <t>ショウサイ</t>
    </rPh>
    <phoneticPr fontId="27"/>
  </si>
  <si>
    <t>商品金額</t>
    <rPh sb="0" eb="2">
      <t>ショウヒン</t>
    </rPh>
    <rPh sb="2" eb="4">
      <t>キンガク</t>
    </rPh>
    <phoneticPr fontId="27"/>
  </si>
  <si>
    <t>商品単価</t>
    <rPh sb="0" eb="2">
      <t>ショウヒン</t>
    </rPh>
    <rPh sb="2" eb="4">
      <t>タンカ</t>
    </rPh>
    <phoneticPr fontId="27"/>
  </si>
  <si>
    <t>製品型番</t>
    <phoneticPr fontId="27"/>
  </si>
  <si>
    <t>No.</t>
    <phoneticPr fontId="42"/>
  </si>
  <si>
    <t>消費税</t>
    <rPh sb="0" eb="2">
      <t>ショウヒ</t>
    </rPh>
    <rPh sb="2" eb="3">
      <t>ゼイ</t>
    </rPh>
    <phoneticPr fontId="27"/>
  </si>
  <si>
    <t>SanDisk製品の件</t>
    <rPh sb="7" eb="9">
      <t>セイヒン</t>
    </rPh>
    <rPh sb="10" eb="11">
      <t>ケン</t>
    </rPh>
    <phoneticPr fontId="27"/>
  </si>
  <si>
    <t>westerndigital_jp@custhelp.com</t>
    <phoneticPr fontId="27"/>
  </si>
  <si>
    <t>https://shop.sandisk.com</t>
    <phoneticPr fontId="27"/>
  </si>
  <si>
    <t>TEL：0120-893-009</t>
    <phoneticPr fontId="27"/>
  </si>
  <si>
    <t>品川東急ビル 3階</t>
    <phoneticPr fontId="27"/>
  </si>
  <si>
    <t>ウエスタンデジタル合同会社</t>
    <phoneticPr fontId="27"/>
  </si>
  <si>
    <t>TEL：03-3527-1006</t>
    <phoneticPr fontId="27"/>
  </si>
  <si>
    <t>東京都千代田区外神田1丁目10番11号</t>
    <phoneticPr fontId="27"/>
  </si>
  <si>
    <t>東映無線株式会社　御中</t>
    <rPh sb="9" eb="11">
      <t>オンチュウ</t>
    </rPh>
    <phoneticPr fontId="27"/>
  </si>
  <si>
    <t>T2010401090562</t>
    <phoneticPr fontId="27"/>
  </si>
  <si>
    <t>内訳　　10％対象（税抜）</t>
    <rPh sb="0" eb="2">
      <t>ウチワケ</t>
    </rPh>
    <rPh sb="7" eb="9">
      <t>タイショウ</t>
    </rPh>
    <rPh sb="10" eb="12">
      <t>ゼイヌ</t>
    </rPh>
    <phoneticPr fontId="27"/>
  </si>
  <si>
    <t>みずほ銀行 品川支店　普通7759780</t>
    <phoneticPr fontId="27"/>
  </si>
  <si>
    <t>登録番号T1010001023790</t>
    <phoneticPr fontId="27"/>
  </si>
  <si>
    <t>東京ラジオデパート内</t>
    <rPh sb="9" eb="10">
      <t>ナイ</t>
    </rPh>
    <phoneticPr fontId="27"/>
  </si>
  <si>
    <t>東京都港区港南1丁目6番31号</t>
    <phoneticPr fontId="27"/>
  </si>
  <si>
    <t>〒11010021</t>
    <phoneticPr fontId="27"/>
  </si>
  <si>
    <t>3003877451</t>
    <phoneticPr fontId="27"/>
  </si>
  <si>
    <t>税率（％）</t>
    <rPh sb="0" eb="2">
      <t>ゼイリツ</t>
    </rPh>
    <phoneticPr fontId="42"/>
  </si>
  <si>
    <t>:　 10</t>
    <phoneticPr fontId="27"/>
  </si>
  <si>
    <t>製品名</t>
    <rPh sb="0" eb="2">
      <t>セイヒン</t>
    </rPh>
    <rPh sb="2" eb="3">
      <t>メイ</t>
    </rPh>
    <phoneticPr fontId="27"/>
  </si>
  <si>
    <t>商品金額</t>
    <rPh sb="0" eb="4">
      <t>ショウヒンキンガク</t>
    </rPh>
    <phoneticPr fontId="27"/>
  </si>
  <si>
    <t>東映無線株式会社</t>
    <phoneticPr fontId="42"/>
  </si>
  <si>
    <t>御中</t>
    <rPh sb="0" eb="2">
      <t>オンチュウ</t>
    </rPh>
    <phoneticPr fontId="27"/>
  </si>
  <si>
    <t>支払い方法：銀行振込</t>
    <rPh sb="0" eb="2">
      <t>シハラ</t>
    </rPh>
    <rPh sb="3" eb="5">
      <t>ホウホウ</t>
    </rPh>
    <rPh sb="6" eb="8">
      <t>ギンコウ</t>
    </rPh>
    <rPh sb="8" eb="10">
      <t>フリコミ</t>
    </rPh>
    <phoneticPr fontId="27"/>
  </si>
  <si>
    <t>アカウント</t>
    <phoneticPr fontId="27"/>
  </si>
  <si>
    <t>2-5</t>
    <phoneticPr fontId="27"/>
  </si>
  <si>
    <t>2026.2.23　作成</t>
    <rPh sb="10" eb="12">
      <t>サクセイ</t>
    </rPh>
    <phoneticPr fontId="27"/>
  </si>
  <si>
    <t>外神田1丁目10番11号</t>
  </si>
  <si>
    <t>東京ラジオデパート</t>
  </si>
  <si>
    <t>型番：SDSQUAB-064G-GN6MN　JANコード：619659200473</t>
  </si>
  <si>
    <t>型番：SDSQUAB-128G-GN6MN　JANコード：619659200480</t>
  </si>
  <si>
    <t>型番：SDSQUAC-256G-GN6MN　JANコード：619659200497</t>
  </si>
  <si>
    <t>型番：SDSQUAC-512G-GN6MN　JANコード：619659200503</t>
  </si>
  <si>
    <t>型番：SDSQXAF-032G-GN6MN　JANコード：619659177416</t>
  </si>
  <si>
    <t>型番：SDSQXA2-064G-GN6MA　JANコード：619659169770</t>
  </si>
  <si>
    <t>型番：SDSQXA1-128G-GN6MN　JANコード：619659180034</t>
  </si>
  <si>
    <t>型番：SDSQXA1-256G-GN6MN　JANコード：619659180041</t>
  </si>
  <si>
    <t>型番：SDSQXAH-064G-GN6MN　JANコード：619659193416</t>
  </si>
  <si>
    <t>型番：SDSQXAA-128G-GN6MN　JANコード：619659188467</t>
  </si>
  <si>
    <t>型番：SDSQXAV-256G-GN6MN　JANコード：619659188511</t>
  </si>
  <si>
    <t>型番：SDSQXAV-512G-GN6MN　JANコード：619659189655</t>
  </si>
  <si>
    <t>型番：SDSDUNB-064G-GH3NN　JANコード：619659200671</t>
  </si>
  <si>
    <t>型番：SDSDUNB-128G-GH3NN　JANコード：619659200107</t>
  </si>
  <si>
    <t>型番：SDSDUNC-256G-GH3NN　JANコード：619659200701</t>
  </si>
  <si>
    <t>型番：SDSDXXO-032G-GN4IN　JANコード：619659188689</t>
  </si>
  <si>
    <t>95698-8646-2881</t>
    <phoneticPr fontId="42"/>
  </si>
  <si>
    <t>CA0203634</t>
    <phoneticPr fontId="42"/>
  </si>
  <si>
    <t>OM1859266346</t>
    <phoneticPr fontId="42"/>
  </si>
  <si>
    <t>236943-1548</t>
    <phoneticPr fontId="42"/>
  </si>
  <si>
    <t>登録番号：T5010401008297</t>
    <phoneticPr fontId="42"/>
  </si>
  <si>
    <t>〒108-8011</t>
  </si>
  <si>
    <t>ビジネスオンラインサポート</t>
    <phoneticPr fontId="42"/>
  </si>
  <si>
    <t>TEL：0570-08-0000</t>
    <phoneticPr fontId="42"/>
  </si>
  <si>
    <t>（受付時間：平日9:00～17:00）
　※土日祝日・年末年始は除きます。</t>
    <phoneticPr fontId="42"/>
  </si>
  <si>
    <t>https://canon.jp</t>
    <phoneticPr fontId="42"/>
  </si>
  <si>
    <t>95468-8756-3221</t>
  </si>
  <si>
    <t>235643-2354</t>
  </si>
  <si>
    <t>E03015237</t>
    <phoneticPr fontId="27"/>
  </si>
  <si>
    <t>（653584351）</t>
    <phoneticPr fontId="27"/>
  </si>
  <si>
    <t>但し、ビジネスオンラインサポートでのご購入代金として</t>
    <rPh sb="0" eb="1">
      <t>タダ</t>
    </rPh>
    <rPh sb="19" eb="23">
      <t>コウニュウダイキン</t>
    </rPh>
    <phoneticPr fontId="27"/>
  </si>
  <si>
    <t>アカウント番号</t>
    <rPh sb="5" eb="7">
      <t>バンゴウ</t>
    </rPh>
    <phoneticPr fontId="27"/>
  </si>
  <si>
    <t>2-6</t>
    <phoneticPr fontId="27"/>
  </si>
  <si>
    <t>2026.2.23 手直し</t>
    <rPh sb="10" eb="12">
      <t>テナオ</t>
    </rPh>
    <phoneticPr fontId="27"/>
  </si>
  <si>
    <t>1-4</t>
    <phoneticPr fontId="27"/>
  </si>
  <si>
    <t>ウエスタンデジタル株式会社</t>
    <rPh sb="9" eb="13">
      <t>カブシキガイシャ</t>
    </rPh>
    <phoneticPr fontId="42"/>
  </si>
  <si>
    <t>数式入り　2026.02.23</t>
    <rPh sb="0" eb="3">
      <t>スウシキイ</t>
    </rPh>
    <phoneticPr fontId="27"/>
  </si>
  <si>
    <t>件名：</t>
    <rPh sb="0" eb="2">
      <t>ケンメイ</t>
    </rPh>
    <phoneticPr fontId="42"/>
  </si>
  <si>
    <t>担当者</t>
    <phoneticPr fontId="27"/>
  </si>
  <si>
    <t>TEL</t>
  </si>
  <si>
    <t>担当</t>
  </si>
  <si>
    <t>WEB</t>
  </si>
  <si>
    <t>MAIL</t>
  </si>
  <si>
    <t>MAIL</t>
    <phoneticPr fontId="27"/>
  </si>
  <si>
    <t>2-7</t>
    <phoneticPr fontId="27"/>
  </si>
  <si>
    <t>お支払方法</t>
    <phoneticPr fontId="42"/>
  </si>
  <si>
    <t>お支払期日</t>
    <phoneticPr fontId="42"/>
  </si>
  <si>
    <t>お振込口座</t>
    <phoneticPr fontId="42"/>
  </si>
  <si>
    <t>伝票番号</t>
    <rPh sb="0" eb="4">
      <t>デンヒョウバンゴウ</t>
    </rPh>
    <phoneticPr fontId="27"/>
  </si>
  <si>
    <t>受注番号</t>
    <rPh sb="0" eb="2">
      <t>ジュチュウ</t>
    </rPh>
    <rPh sb="2" eb="4">
      <t>バンゴウ</t>
    </rPh>
    <phoneticPr fontId="27"/>
  </si>
  <si>
    <t>到着予定日</t>
    <rPh sb="0" eb="5">
      <t>トウチャクヨテイビ</t>
    </rPh>
    <phoneticPr fontId="42"/>
  </si>
  <si>
    <t>いつも格別のお引き立てを賜り誠に有難うございます。</t>
    <phoneticPr fontId="27"/>
  </si>
  <si>
    <t>下記商品を納品いたします。</t>
    <phoneticPr fontId="27"/>
  </si>
  <si>
    <t>見積番号</t>
    <rPh sb="0" eb="2">
      <t>ミツ</t>
    </rPh>
    <rPh sb="2" eb="4">
      <t>バンゴウ</t>
    </rPh>
    <phoneticPr fontId="27"/>
  </si>
  <si>
    <t>注文番号</t>
    <rPh sb="0" eb="4">
      <t>チュウモンバンゴウ</t>
    </rPh>
    <phoneticPr fontId="27"/>
  </si>
  <si>
    <t>専用伝票番号</t>
    <rPh sb="0" eb="2">
      <t>センヨウ</t>
    </rPh>
    <rPh sb="2" eb="6">
      <t>デンヒョウバンゴウ</t>
    </rPh>
    <phoneticPr fontId="27"/>
  </si>
  <si>
    <t>免税または非課税商品は明細右隅に「＃」、軽減税率商品は「＊」を表示しております。</t>
    <phoneticPr fontId="27"/>
  </si>
  <si>
    <t>■ご発注元</t>
    <phoneticPr fontId="27"/>
  </si>
  <si>
    <t>■お届け先</t>
    <phoneticPr fontId="27"/>
  </si>
  <si>
    <t>TEL</t>
    <phoneticPr fontId="27"/>
  </si>
  <si>
    <t>銀行振込</t>
    <phoneticPr fontId="27"/>
  </si>
  <si>
    <t>支払い方法</t>
    <rPh sb="0" eb="2">
      <t>シハラ</t>
    </rPh>
    <rPh sb="3" eb="5">
      <t>ホウホウ</t>
    </rPh>
    <phoneticPr fontId="42"/>
  </si>
  <si>
    <t>税率(％)</t>
    <rPh sb="0" eb="2">
      <t>ゼイリツ</t>
    </rPh>
    <phoneticPr fontId="42"/>
  </si>
  <si>
    <t>お名前</t>
    <rPh sb="1" eb="3">
      <t>ナマエ</t>
    </rPh>
    <phoneticPr fontId="42"/>
  </si>
  <si>
    <t>住所</t>
    <rPh sb="0" eb="2">
      <t>ジュウショ</t>
    </rPh>
    <phoneticPr fontId="42"/>
  </si>
  <si>
    <t>配送番号</t>
    <rPh sb="0" eb="2">
      <t>ハイソウ</t>
    </rPh>
    <rPh sb="2" eb="4">
      <t>バンゴウ</t>
    </rPh>
    <phoneticPr fontId="42"/>
  </si>
  <si>
    <t>日付</t>
    <rPh sb="0" eb="2">
      <t>ヒヅケ</t>
    </rPh>
    <phoneticPr fontId="42"/>
  </si>
  <si>
    <t>連絡先</t>
    <rPh sb="0" eb="3">
      <t>レンラクサキ</t>
    </rPh>
    <phoneticPr fontId="42"/>
  </si>
  <si>
    <t>電話番号</t>
    <rPh sb="0" eb="4">
      <t>デンワバンゴウ</t>
    </rPh>
    <phoneticPr fontId="42"/>
  </si>
  <si>
    <t>1-5</t>
    <phoneticPr fontId="27"/>
  </si>
  <si>
    <t>1-6</t>
    <phoneticPr fontId="27"/>
  </si>
  <si>
    <r>
      <rPr>
        <u/>
        <sz val="10"/>
        <color theme="10"/>
        <rFont val="ＭＳ Ｐ明朝"/>
        <family val="1"/>
        <charset val="128"/>
      </rPr>
      <t>サンディスク合同会社</t>
    </r>
    <rPh sb="6" eb="10">
      <t>ゴウドウガイシャ</t>
    </rPh>
    <phoneticPr fontId="27"/>
  </si>
  <si>
    <t>日本国</t>
  </si>
  <si>
    <t>銀行振込</t>
    <phoneticPr fontId="244"/>
  </si>
  <si>
    <t>お支払期日</t>
  </si>
  <si>
    <t>お支払期日</t>
    <phoneticPr fontId="244"/>
  </si>
  <si>
    <t>お振込口座</t>
    <phoneticPr fontId="244"/>
  </si>
  <si>
    <t>JAPAN</t>
  </si>
  <si>
    <t>1-7</t>
    <phoneticPr fontId="27"/>
  </si>
  <si>
    <t>図形バージョン　最新</t>
    <rPh sb="0" eb="2">
      <t>ズケイ</t>
    </rPh>
    <rPh sb="8" eb="10">
      <t>サイシン</t>
    </rPh>
    <phoneticPr fontId="27"/>
  </si>
  <si>
    <t>下記のご注文についてご請求いたしますので、ご確認の程よろしくお願いいたします。</t>
    <rPh sb="0" eb="2">
      <t>カキ</t>
    </rPh>
    <rPh sb="4" eb="6">
      <t>チュウモン</t>
    </rPh>
    <rPh sb="11" eb="13">
      <t>セイキュウ</t>
    </rPh>
    <rPh sb="22" eb="24">
      <t>カクニン</t>
    </rPh>
    <rPh sb="25" eb="26">
      <t>ホド</t>
    </rPh>
    <rPh sb="31" eb="32">
      <t>ネガ</t>
    </rPh>
    <phoneticPr fontId="42"/>
  </si>
  <si>
    <t>WEB</t>
    <phoneticPr fontId="42"/>
  </si>
  <si>
    <t>MAIL</t>
    <phoneticPr fontId="42"/>
  </si>
  <si>
    <t>お支払期日</t>
    <rPh sb="1" eb="3">
      <t>シハライ</t>
    </rPh>
    <rPh sb="3" eb="5">
      <t>キジツ</t>
    </rPh>
    <phoneticPr fontId="27"/>
  </si>
  <si>
    <t>お振込口座</t>
    <rPh sb="1" eb="5">
      <t>フリコミコウザ</t>
    </rPh>
    <phoneticPr fontId="27"/>
  </si>
  <si>
    <t>=VLOOKUP(管理!$C$1,管理!$A$4:$V$100,3,0)</t>
    <phoneticPr fontId="27"/>
  </si>
  <si>
    <t>日本郵便</t>
  </si>
  <si>
    <t>配送方法</t>
    <phoneticPr fontId="27"/>
  </si>
  <si>
    <t>P20250115-100560</t>
    <phoneticPr fontId="27"/>
  </si>
  <si>
    <t>8-5</t>
    <phoneticPr fontId="27"/>
  </si>
  <si>
    <t>下記の口座にお振込願います。</t>
    <phoneticPr fontId="27"/>
  </si>
  <si>
    <t>取引日</t>
    <phoneticPr fontId="27"/>
  </si>
  <si>
    <t>支払方法</t>
    <rPh sb="0" eb="2">
      <t>シハラ</t>
    </rPh>
    <rPh sb="2" eb="4">
      <t>ホウホウ</t>
    </rPh>
    <phoneticPr fontId="27"/>
  </si>
  <si>
    <t>支払期日</t>
    <rPh sb="0" eb="4">
      <t>シハライキジツ</t>
    </rPh>
    <phoneticPr fontId="27"/>
  </si>
  <si>
    <t>お振込口座</t>
    <phoneticPr fontId="27"/>
  </si>
  <si>
    <t>お客様番号</t>
    <rPh sb="1" eb="3">
      <t>キャクサマ</t>
    </rPh>
    <rPh sb="3" eb="5">
      <t>バンゴウ</t>
    </rPh>
    <phoneticPr fontId="27"/>
  </si>
  <si>
    <t>請求書No.</t>
    <rPh sb="0" eb="3">
      <t>セイキュウショ</t>
    </rPh>
    <phoneticPr fontId="27"/>
  </si>
  <si>
    <t>12-1</t>
    <phoneticPr fontId="27"/>
  </si>
  <si>
    <t>WEB</t>
    <phoneticPr fontId="27"/>
  </si>
  <si>
    <r>
      <rPr>
        <u/>
        <sz val="10"/>
        <color theme="10"/>
        <rFont val="ＭＳ Ｐゴシック"/>
        <family val="2"/>
        <charset val="128"/>
      </rPr>
      <t>会計フリー</t>
    </r>
    <rPh sb="0" eb="2">
      <t>カイケイ</t>
    </rPh>
    <phoneticPr fontId="27"/>
  </si>
  <si>
    <t>:　 10</t>
    <phoneticPr fontId="244"/>
  </si>
  <si>
    <t>P20250115-100560</t>
  </si>
  <si>
    <t>商品モデル番号：SDSQUAB-064G-GH3MA
商品詳細：SanDisk microSD カード 64GB UHS-I U1 Class10 Nintendo Switch メーカー動作確認済 Ultra</t>
  </si>
  <si>
    <t>商品モデル番号：SDSQUAB-128G-GH3MA
商品詳細：SanDisk microSD カード 128GB UHS-I U1 Class10 Nintendo Switch メーカー動作確認済 Ultra</t>
  </si>
  <si>
    <t>商品モデル番号：SDSQXAH-064G-GH3MA
商品詳細：microSD 64GB UHS-I U3 V30 書込最大80MB/s Full HD &amp; 4K SanDisk Extreme</t>
  </si>
  <si>
    <t>商品モデル番号：SDSQXAA-128G-GH3MA
商品詳細：SanDisk microSD 128GB UHS-I U3 V30 書込最大90MB/s Full HD &amp; 4KExtreme</t>
  </si>
  <si>
    <t>商品モデル番号：SDSQXAV-256G-GH3MA
商品詳細：SanDisk microSD カード 256GB UHS-I U3 V30 書込最大130MB/s Full HD &amp; 4K アクションカメラ Extreme</t>
  </si>
  <si>
    <t>商品モデル番号：SDSQQNR-064G-GH3IA
商品詳細：SanDisk microSD カード 64GB UHS-I U3 V30 Class10 ドライブレコーダー 監視カメラ 高耐久 High Endurance</t>
  </si>
  <si>
    <t>商品モデル番号：SDSQQNR-128G-GH3IA
商品詳細：SanDisk microSD カード 128GB UHS-I U3 V30 Class10 ドライブレコーダー 監視カメラ 高耐久 High Endurance</t>
  </si>
  <si>
    <t>第一ライトビル5階</t>
  </si>
  <si>
    <t>東葛電子販売</t>
  </si>
  <si>
    <t>東京都葛飾区東四つ木4－44－1</t>
  </si>
  <si>
    <t>17階1号室</t>
  </si>
  <si>
    <t>050-1792-1508</t>
  </si>
  <si>
    <t>amazonseven1982@gmail.com</t>
  </si>
  <si>
    <t>株式会社レイディスク</t>
  </si>
  <si>
    <t>〒124-0014</t>
  </si>
  <si>
    <t/>
  </si>
  <si>
    <t>E-mail：amazonseven1982@gmail.com</t>
  </si>
  <si>
    <t>SDSQXA2-064G-GN6MA</t>
  </si>
  <si>
    <t>619659197711</t>
  </si>
  <si>
    <t>619659198923</t>
  </si>
  <si>
    <t>619659193416</t>
  </si>
  <si>
    <t>619659188467</t>
  </si>
  <si>
    <t>619659188511</t>
  </si>
  <si>
    <t>619659197834</t>
  </si>
  <si>
    <t>619659197841</t>
  </si>
  <si>
    <t>619659197858</t>
  </si>
  <si>
    <t>619659197933</t>
  </si>
  <si>
    <t>619659197926</t>
  </si>
  <si>
    <t>SanDisk　商品コード：619659201593　商品モデル番号：SDSQUA4-032G-GH3MA</t>
  </si>
  <si>
    <t>SanDisk　商品コード：619659201586　商品モデル番号：SDSQUAB-064G-GH3MA</t>
  </si>
  <si>
    <t>SanDisk　商品コード：619659201579　商品モデル番号：SDSQUAB-128G-GH3MA</t>
  </si>
  <si>
    <t>SanDisk　商品コード：619659200480　商品モデル番号：SDSQUAB-128G-GN6MN</t>
  </si>
  <si>
    <t>SanDisk　商品コード：619659201555　商品モデル番号：SDSQUAC-256G-GH3MA</t>
  </si>
  <si>
    <t>SanDisk　商品コード：619659201562　商品モデル番号：SDSQUAC-512G-GH3MA</t>
  </si>
  <si>
    <t>SanDisk　商品コード：619659201609　商品モデル番号：SDSQUAC-1T00-GH3MA</t>
  </si>
  <si>
    <t>SanDisk　商品コード：619659203566　商品モデル番号：SDSQUAC-1T50-GH3MA</t>
  </si>
  <si>
    <t>SanDisk　商品コード：619659197940　商品モデル番号：SDSQXAT-032G-GH3MA</t>
  </si>
  <si>
    <t>SanDisk　商品コード：619659197933　商品モデル番号：SDSQXAH-064G-GH3MA</t>
  </si>
  <si>
    <t>SanDisk　商品コード：619659193416　商品モデル番号：SDSQXAH-064G-GN6MN</t>
  </si>
  <si>
    <t>SanDisk　商品コード：619659197926　商品モデル番号：SDSQXAA-128G-GH3MA</t>
  </si>
  <si>
    <t>SanDisk　商品コード：619659188467　商品モデル番号：SDSQXAA-128G-GN6MN</t>
  </si>
  <si>
    <t>SanDisk　商品コード：619659197964　商品モデル番号：SDSQXAV-256G-GH3MA</t>
  </si>
  <si>
    <t>SanDisk　商品コード：619659188511　商品モデル番号：SDSQXAV-256G-GN6MN</t>
  </si>
  <si>
    <t>SanDisk　商品コード：619659197971　商品モデル番号：SDSQXAV-512G-GH3MA</t>
  </si>
  <si>
    <t>SanDisk　商品コード：619659197957　商品モデル番号：SDSQXAV-1T00-GH3MA</t>
  </si>
  <si>
    <t>SDSQUAB-064G-GN6MN</t>
  </si>
  <si>
    <t>SDSQUAB-128G-GN6MN</t>
  </si>
  <si>
    <t>SDSQUAC-256G-GN6MN</t>
  </si>
  <si>
    <t>SDSQUAC-512G-GN6MN</t>
  </si>
  <si>
    <t>SDSQXAF-032G-GN6MN</t>
  </si>
  <si>
    <t>619659177416</t>
  </si>
  <si>
    <t>SDSQXAV-512G-GN6MN</t>
  </si>
  <si>
    <t>619659189655</t>
  </si>
  <si>
    <t>SDSDUNB-064G-GH3NN</t>
  </si>
  <si>
    <t>SDSDUNB-128G-GH3NN</t>
  </si>
  <si>
    <t>SDSDXXO-032G-GN4IN</t>
  </si>
  <si>
    <t>619659188689</t>
  </si>
  <si>
    <t>メーカー：SanDisk　商品コード：619659201593　商品モデル番号：SDSQUA4-032G-GH3MA</t>
  </si>
  <si>
    <t>メーカー：SanDisk　商品コード：619659201586　商品モデル番号：SDSQUAB-064G-GH3MA</t>
  </si>
  <si>
    <t>メーカー：SanDisk　商品コード：619659201579　商品モデル番号：SDSQUAB-128G-GH3MA</t>
  </si>
  <si>
    <t>メーカー：SanDisk　商品コード：619659200480　商品モデル番号：SDSQUAB-128G-GN6MN</t>
  </si>
  <si>
    <t>メーカー：SanDisk　商品コード：619659201555　商品モデル番号：SDSQUAC-256G-GH3MA</t>
  </si>
  <si>
    <t>メーカー：SanDisk　商品コード：619659201562　商品モデル番号：SDSQUAC-512G-GH3MA</t>
  </si>
  <si>
    <t>メーカー：SanDisk　商品コード：619659201609　商品モデル番号：SDSQUAC-1T00-GH3MA</t>
  </si>
  <si>
    <t>メーカー：SanDisk　商品コード：619659203566　商品モデル番号：SDSQUAC-1T50-GH3MA</t>
  </si>
  <si>
    <t>メーカー：SanDisk　商品コード：619659197940　商品モデル番号：SDSQXAT-032G-GH3MA</t>
  </si>
  <si>
    <t>メーカー：SanDisk　商品コード：619659197933　商品モデル番号：SDSQXAH-064G-GH3MA</t>
  </si>
  <si>
    <t>メーカー：SanDisk　商品コード：619659193416　商品モデル番号：SDSQXAH-064G-GN6MN</t>
  </si>
  <si>
    <t>メーカー：SanDisk　商品コード：619659197926　商品モデル番号：SDSQXAA-128G-GH3MA</t>
  </si>
  <si>
    <t>メーカー：SanDisk　商品コード：619659188467　商品モデル番号：SDSQXAA-128G-GN6MN</t>
  </si>
  <si>
    <t>メーカー：SanDisk　商品コード：619659197964　商品モデル番号：SDSQXAV-256G-GH3MA</t>
  </si>
  <si>
    <t>メーカー：SanDisk　商品コード：619659188511　商品モデル番号：SDSQXAV-256G-GN6MN</t>
  </si>
  <si>
    <t>メーカー：SanDisk　商品コード：619659197971　商品モデル番号：SDSQXAV-512G-GH3MA</t>
  </si>
  <si>
    <t>メーカー：SanDisk　商品コード：619659197957　商品モデル番号：SDSQXAV-1T00-GH3MA</t>
  </si>
  <si>
    <t>メーカー：SanDisk　商品コード：619659208783　商品モデル番号：SDSQXAV-2T00-GH3MA</t>
  </si>
  <si>
    <t>メーカー：SanDisk　商品コード：619659197704　商品モデル番号：SDSQQNR-032G-GH3IA</t>
  </si>
  <si>
    <t>メーカー：SanDisk　商品コード：619659197711　商品モデル番号：SDSQQNR-064G-GH3IA</t>
  </si>
  <si>
    <t>メーカー：SanDisk　商品コード：619659198923　商品モデル番号：SDSQQNR-128G-GH3IA</t>
  </si>
  <si>
    <t xml:space="preserve">  </t>
  </si>
  <si>
    <t xml:space="preserve">  UHS-I / U1 / A1 / C10 /</t>
  </si>
  <si>
    <t xml:space="preserve">  UHS-I / Nintendo Switch /</t>
  </si>
  <si>
    <t xml:space="preserve">  U3 / Class10 /</t>
  </si>
  <si>
    <t xml:space="preserve">  U3 / V30 / 4K /</t>
  </si>
  <si>
    <t xml:space="preserve">  U3 / V30 / A1 / 4K /</t>
  </si>
  <si>
    <t xml:space="preserve">  4K /</t>
  </si>
  <si>
    <t xml:space="preserve">  UHS-I / U3 / V30 / 4K /</t>
  </si>
  <si>
    <t xml:space="preserve">  Nintendo Switch /</t>
  </si>
  <si>
    <t xml:space="preserve">  UHS-I /</t>
  </si>
  <si>
    <t xml:space="preserve">  UHS-I / Class10 /</t>
  </si>
  <si>
    <t xml:space="preserve">  UHS-I / U3 / V30 / C10 / 4K /</t>
  </si>
  <si>
    <t>619659197964</t>
  </si>
  <si>
    <t>619659197889</t>
  </si>
  <si>
    <t>619659197896</t>
  </si>
  <si>
    <t>SDSDXEP-064G-GHJIN</t>
  </si>
  <si>
    <t>SDSDXEP-128G-GHJIN</t>
  </si>
  <si>
    <t xml:space="preserve">SanDisk microSD Ultra 64GB </t>
  </si>
  <si>
    <t>SanDisk microSDXC Ultra 128GB UHS-I / U1 / A1 / C10 /</t>
  </si>
  <si>
    <t xml:space="preserve">SanDisk microSD Ultra 256GB </t>
  </si>
  <si>
    <t>SanDisk SD  512GB UHS-I / Nintendo Switch /</t>
  </si>
  <si>
    <t>SanDisk SD  32GB U3 / Class10 /</t>
  </si>
  <si>
    <t xml:space="preserve">SanDisk microSDXC Extreme 64GB </t>
  </si>
  <si>
    <t>SanDisk microSDXC Extreme 128GB U3 / V30 / 4K /</t>
  </si>
  <si>
    <t>SanDisk microSD Ultra 256GB U3 / V30 / A1 / 4K /</t>
  </si>
  <si>
    <t>SanDisk microSD Extreme 64GB 4K /</t>
  </si>
  <si>
    <t>SanDisk microSD Extreme 128GB UHS-I / U3 / V30 / 4K /</t>
  </si>
  <si>
    <t>SanDisk SD  256GB Nintendo Switch /</t>
  </si>
  <si>
    <t>SanDisk microSDXC Extreme 512GB UHS-I /</t>
  </si>
  <si>
    <t>SanDisk SDXC Ultra 64GB UHS-I / Class10 /</t>
  </si>
  <si>
    <t>SanDisk SDXC Ultra 128GB UHS-I / Class10 /</t>
  </si>
  <si>
    <t>SanDisk SDXC Ultra 256GB UHS-I / Class10 /</t>
  </si>
  <si>
    <t>SanDisk SDHC Extreme PRO 32GB UHS-I / U3 / V30 / C10 / 4K /</t>
  </si>
  <si>
    <t>SanDisk SDXC Extreme PRO 64GB UHS-I / V30 / Class10 /</t>
  </si>
  <si>
    <t>SanDisk SDXC Extreme PRO 128GB UHS-I / V30 / Class10 /</t>
  </si>
  <si>
    <t>SanDisk SDXC Extreme PRO 256GB UHS-I / V30 / Class10 /</t>
  </si>
  <si>
    <t>SanDisk microSD Ultra 32GB UHS-I / U1 / Class10 / Nintendo Switch /</t>
  </si>
  <si>
    <t>SanDisk microSD Ultra 64GB UHS-I / U1 / Class10 / Nintendo Switch /</t>
  </si>
  <si>
    <t>SanDisk microSD Extreme 32GB UHS-I / U3 / V30 / 4K /</t>
  </si>
  <si>
    <t>SanDisk microSD Extreme 64GB UHS-I / U3 / V30 / 4K /</t>
  </si>
  <si>
    <t>SanDisk microSD High Endurance 128GB UHS-I / U3 / V30 / Class10 / ドラレコ / 監視カメラ /</t>
  </si>
  <si>
    <t>SanDisk microSD High Endurance 256GB UHS-I / U3 / V30 / Class10 / ドラレコ / 監視カメラ /</t>
  </si>
  <si>
    <t>SanDisk SDXC Extreme 128GB UHS-I / U3 / V30 / Class10 /</t>
  </si>
  <si>
    <t>SanDisk SDXC  256GB UHS-I / Class10 /</t>
  </si>
  <si>
    <t xml:space="preserve">SanDisk microSD Extreme PRO 32GB </t>
  </si>
  <si>
    <t>SanDisk microSDXC Extreme PRO 256GB UHS-I / U3 / V30 / 4K /</t>
  </si>
  <si>
    <t>SanDisk SDXC Ultra 128GB UHS-I / U1 / C10 /</t>
  </si>
  <si>
    <t>SanDisk SDXC Extreme 128GB UHS-I / U3 / V30 / C10 / 4K /</t>
  </si>
  <si>
    <t>SDSQUNR-256G-GN3MN</t>
  </si>
  <si>
    <t>SDSQXCG-032G-GN6MA</t>
  </si>
  <si>
    <t>SDSDUNB-128G-GN6IN</t>
  </si>
  <si>
    <t>SDSDXVA-128G-GNCIN</t>
  </si>
  <si>
    <t>SanDisk microSD Ultra 128GB UHS-I / U1 / Class10 / Nintendo Switch /</t>
  </si>
  <si>
    <t>SanDisk microSD Ultra 256GB UHS-I / U1 / Class10 / Nintendo Switch /</t>
  </si>
  <si>
    <t>SanDisk microSD Ultra 512GB UHS-I / U1 / Class10 / Nintendo Switch /</t>
  </si>
  <si>
    <t>SanDisk microSD Ultra 1TB UHS-I / U1 / Class10 / Nintendo Switch /</t>
  </si>
  <si>
    <t>SanDisk microSD Ultra  UHS-I / U1 / Class10 / Nintendo Switch /</t>
  </si>
  <si>
    <t>SanDisk microSD Extreme 256GB UHS-I / U3 / V30 / 4K /</t>
  </si>
  <si>
    <t>SanDisk microSD Extreme 512GB UHS-I / U3 / V30 / 4K /</t>
  </si>
  <si>
    <t>SanDisk microSD Extreme 1TB UHS-I / U3 / V30 / 4K /</t>
  </si>
  <si>
    <t>SanDisk microSD Extreme 2TB UHS-I / U3 / V30 / 4K /</t>
  </si>
  <si>
    <t>SanDisk microSD High Endurance 32GB UHS-I / U3 / V30 / Class10 / ドラレコ / 監視カメラ /</t>
  </si>
  <si>
    <t>SanDisk microSD High Endurance 64GB UHS-I / U3 / V30 / Class10 / ドラレコ / 監視カメラ /</t>
  </si>
  <si>
    <t>619659197971</t>
  </si>
  <si>
    <t>619659197957</t>
  </si>
  <si>
    <t>SDSQXAV-2T00-GH3MA</t>
  </si>
  <si>
    <t>メーカー：SanDisk　　商品コード：619659201593　　　　　　　　　　　　商品モデル番号：SDSQUA4-032G-GH3MA</t>
  </si>
  <si>
    <t>メーカー：SanDisk　　商品コード：619659201586　　　　　　　　　　　　商品モデル番号：SDSQUAB-064G-GH3MA</t>
  </si>
  <si>
    <t>メーカー：SanDisk　　商品コード：619659201579　　　　　　　　　　　　商品モデル番号：SDSQUAB-128G-GH3MA</t>
  </si>
  <si>
    <t>メーカー：SanDisk　　商品コード：619659200480　　　　　　　　　　　　商品モデル番号：SDSQUAB-128G-GN6MN</t>
  </si>
  <si>
    <t>メーカー：SanDisk　　商品コード：619659201555　　　　　　　　　　　　商品モデル番号：SDSQUAC-256G-GH3MA</t>
  </si>
  <si>
    <t>メーカー：SanDisk　　商品コード：619659201562　　　　　　　　　　　　商品モデル番号：SDSQUAC-512G-GH3MA</t>
  </si>
  <si>
    <t>メーカー：SanDisk　　商品コード：619659201609　　　　　　　　　　　　商品モデル番号：SDSQUAC-1T00-GH3MA</t>
  </si>
  <si>
    <t>○○○○○○○○株式会社</t>
    <rPh sb="8" eb="12">
      <t>カブシキガイシャ</t>
    </rPh>
    <phoneticPr fontId="42"/>
  </si>
  <si>
    <t>請求No.</t>
    <rPh sb="0" eb="2">
      <t>セイキュウ</t>
    </rPh>
    <phoneticPr fontId="42"/>
  </si>
  <si>
    <t>XXXXXXXXXX</t>
    <phoneticPr fontId="42"/>
  </si>
  <si>
    <t>ご担当：</t>
    <rPh sb="1" eb="3">
      <t>タントウ</t>
    </rPh>
    <phoneticPr fontId="42"/>
  </si>
  <si>
    <t>○○○○○</t>
    <phoneticPr fontId="42"/>
  </si>
  <si>
    <t>請求日：</t>
    <rPh sb="0" eb="2">
      <t>セイキュウ</t>
    </rPh>
    <rPh sb="2" eb="3">
      <t>ビ</t>
    </rPh>
    <phoneticPr fontId="42"/>
  </si>
  <si>
    <t>○○○○○○○○</t>
    <phoneticPr fontId="42"/>
  </si>
  <si>
    <t>株式会社〇〇カンパニー</t>
    <rPh sb="0" eb="4">
      <t>カブシキガイシャ</t>
    </rPh>
    <phoneticPr fontId="42"/>
  </si>
  <si>
    <t>〒XXX-XXXX</t>
    <phoneticPr fontId="42"/>
  </si>
  <si>
    <t>下記の通り、御請求申し上げます。</t>
    <rPh sb="0" eb="2">
      <t>カキ</t>
    </rPh>
    <rPh sb="3" eb="4">
      <t>トオ</t>
    </rPh>
    <rPh sb="6" eb="7">
      <t>オ</t>
    </rPh>
    <rPh sb="7" eb="9">
      <t>セイキュウ</t>
    </rPh>
    <rPh sb="9" eb="10">
      <t>モウ</t>
    </rPh>
    <rPh sb="11" eb="12">
      <t>ア</t>
    </rPh>
    <phoneticPr fontId="42"/>
  </si>
  <si>
    <t>東京都新宿区西新宿</t>
    <rPh sb="0" eb="3">
      <t>トウキョウト</t>
    </rPh>
    <rPh sb="3" eb="6">
      <t>シンジュクク</t>
    </rPh>
    <rPh sb="6" eb="9">
      <t>ニシシンジュク</t>
    </rPh>
    <phoneticPr fontId="42"/>
  </si>
  <si>
    <t>西新宿〇〇カンパニービル 5F</t>
    <rPh sb="0" eb="3">
      <t>ニシシンジュク</t>
    </rPh>
    <phoneticPr fontId="42"/>
  </si>
  <si>
    <t>お支払期限：</t>
    <rPh sb="1" eb="3">
      <t>シハライ</t>
    </rPh>
    <rPh sb="3" eb="5">
      <t>キゲン</t>
    </rPh>
    <phoneticPr fontId="42"/>
  </si>
  <si>
    <t>00-0000-0000</t>
    <phoneticPr fontId="42"/>
  </si>
  <si>
    <t>お振込先：</t>
    <rPh sb="1" eb="4">
      <t>フリコミサキ</t>
    </rPh>
    <phoneticPr fontId="42"/>
  </si>
  <si>
    <t>○○○○○○○○銀行</t>
    <rPh sb="8" eb="10">
      <t>ギンコウ</t>
    </rPh>
    <phoneticPr fontId="42"/>
  </si>
  <si>
    <t>xxxxxxxxxxxxxxxxxxxxxxx</t>
    <phoneticPr fontId="42"/>
  </si>
  <si>
    <t>○○○○○○○○支店</t>
    <rPh sb="8" eb="10">
      <t>シテン</t>
    </rPh>
    <phoneticPr fontId="42"/>
  </si>
  <si>
    <t>担当者：</t>
    <rPh sb="0" eb="3">
      <t>タントウシャ</t>
    </rPh>
    <phoneticPr fontId="42"/>
  </si>
  <si>
    <t>当座</t>
    <rPh sb="0" eb="2">
      <t>トウザ</t>
    </rPh>
    <phoneticPr fontId="42"/>
  </si>
  <si>
    <t>登録番号：T1234567890123</t>
    <phoneticPr fontId="42"/>
  </si>
  <si>
    <t>カ）○○カンパニー</t>
    <phoneticPr fontId="42"/>
  </si>
  <si>
    <t>合計金額：</t>
    <rPh sb="0" eb="2">
      <t>ゴウケイ</t>
    </rPh>
    <rPh sb="2" eb="4">
      <t>キンガク</t>
    </rPh>
    <phoneticPr fontId="42"/>
  </si>
  <si>
    <t>(税込）</t>
    <rPh sb="1" eb="3">
      <t>ゼイコ</t>
    </rPh>
    <phoneticPr fontId="42"/>
  </si>
  <si>
    <t>前回
御請求額</t>
    <rPh sb="0" eb="2">
      <t>ゼンカイ</t>
    </rPh>
    <rPh sb="4" eb="6">
      <t>セイキュウ</t>
    </rPh>
    <rPh sb="6" eb="7">
      <t>ガク</t>
    </rPh>
    <phoneticPr fontId="42"/>
  </si>
  <si>
    <t>前回
御入金額</t>
    <rPh sb="0" eb="2">
      <t>ゼンカイ</t>
    </rPh>
    <rPh sb="4" eb="6">
      <t>ニュウキン</t>
    </rPh>
    <rPh sb="6" eb="7">
      <t>ガク</t>
    </rPh>
    <phoneticPr fontId="42"/>
  </si>
  <si>
    <t>今回
御見積額</t>
    <rPh sb="0" eb="2">
      <t>コンカイ</t>
    </rPh>
    <rPh sb="3" eb="6">
      <t>オミツモリ</t>
    </rPh>
    <rPh sb="6" eb="7">
      <t>ガク</t>
    </rPh>
    <phoneticPr fontId="42"/>
  </si>
  <si>
    <t>値引額</t>
    <rPh sb="0" eb="2">
      <t>ネビ</t>
    </rPh>
    <rPh sb="2" eb="3">
      <t>ガク</t>
    </rPh>
    <phoneticPr fontId="42"/>
  </si>
  <si>
    <t>項目</t>
    <rPh sb="0" eb="2">
      <t>コウモク</t>
    </rPh>
    <phoneticPr fontId="42"/>
  </si>
  <si>
    <t>もっと短時間でミスなく書類作成する方法を見る【クラウド型請求管理サービスMakeLeaps】</t>
    <phoneticPr fontId="27"/>
  </si>
  <si>
    <t>まずは無料で始めてみる（30日間の無料トライアル）</t>
    <phoneticPr fontId="42"/>
  </si>
  <si>
    <t>他の書類テンプレートを見る</t>
    <rPh sb="0" eb="1">
      <t>ホカ</t>
    </rPh>
    <rPh sb="2" eb="4">
      <t>ショルイ</t>
    </rPh>
    <rPh sb="11" eb="12">
      <t>ミ</t>
    </rPh>
    <phoneticPr fontId="27"/>
  </si>
  <si>
    <t>試作1</t>
  </si>
  <si>
    <r>
      <rPr>
        <u/>
        <sz val="10"/>
        <color theme="10"/>
        <rFont val="ＭＳ Ｐゴシック"/>
        <family val="2"/>
        <charset val="128"/>
      </rPr>
      <t>試作</t>
    </r>
    <r>
      <rPr>
        <u/>
        <sz val="10"/>
        <color theme="10"/>
        <rFont val="Times New Roman"/>
        <family val="1"/>
      </rPr>
      <t>1</t>
    </r>
    <phoneticPr fontId="27"/>
  </si>
  <si>
    <t>請求書発行者</t>
  </si>
  <si>
    <t>請求日</t>
  </si>
  <si>
    <t>納品日</t>
  </si>
  <si>
    <t>領収日</t>
  </si>
  <si>
    <t>お支払期限</t>
  </si>
  <si>
    <t>購入者</t>
  </si>
  <si>
    <t>件名：</t>
  </si>
  <si>
    <t>請求書№</t>
  </si>
  <si>
    <t>納品書№</t>
  </si>
  <si>
    <t>領収書№</t>
  </si>
  <si>
    <t>銀行振込</t>
    <rPh sb="0" eb="4">
      <t>ギンコウフリコミ</t>
    </rPh>
    <phoneticPr fontId="27"/>
  </si>
  <si>
    <t>お振込先</t>
    <rPh sb="3" eb="4">
      <t>サキ</t>
    </rPh>
    <phoneticPr fontId="244"/>
  </si>
  <si>
    <t>お支払期日</t>
    <rPh sb="1" eb="3">
      <t>シハラ</t>
    </rPh>
    <rPh sb="3" eb="5">
      <t>キジツ</t>
    </rPh>
    <phoneticPr fontId="27"/>
  </si>
  <si>
    <t>お振込先</t>
    <rPh sb="1" eb="4">
      <t>フリコミサキ</t>
    </rPh>
    <phoneticPr fontId="27"/>
  </si>
  <si>
    <t>登録番号</t>
    <phoneticPr fontId="27"/>
  </si>
  <si>
    <t>1-8</t>
    <phoneticPr fontId="27"/>
  </si>
  <si>
    <t>数式最適化済2026.5.22</t>
    <rPh sb="0" eb="2">
      <t>スウシキ</t>
    </rPh>
    <rPh sb="2" eb="5">
      <t>サイテキカ</t>
    </rPh>
    <rPh sb="5" eb="6">
      <t>ズミ</t>
    </rPh>
    <phoneticPr fontId="27"/>
  </si>
  <si>
    <t xml:space="preserve">商品コード : </t>
    <rPh sb="0" eb="2">
      <t>ショウヒン</t>
    </rPh>
    <phoneticPr fontId="244"/>
  </si>
  <si>
    <r>
      <rPr>
        <u/>
        <sz val="10"/>
        <color theme="10"/>
        <rFont val="ＭＳ Ｐ明朝"/>
        <family val="1"/>
        <charset val="128"/>
      </rPr>
      <t>ウエスタンデジタル株式会社</t>
    </r>
    <rPh sb="9" eb="13">
      <t>カブシキガイシャ</t>
    </rPh>
    <phoneticPr fontId="42"/>
  </si>
  <si>
    <t xml:space="preserve">商品モデル番号 : </t>
    <phoneticPr fontId="244"/>
  </si>
  <si>
    <r>
      <rPr>
        <u/>
        <sz val="10"/>
        <color theme="10"/>
        <rFont val="Yu Gothic"/>
        <family val="1"/>
        <charset val="128"/>
      </rPr>
      <t>サンディスク合同会社</t>
    </r>
    <rPh sb="6" eb="10">
      <t>ゴウドウガイシャ</t>
    </rPh>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</si>
</sst>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8">
    <numFmt numFmtId="5" formatCode="&quot;¥&quot;#,##0;&quot;¥&quot;\-#,##0"/>
    <numFmt numFmtId="6" formatCode="&quot;¥&quot;#,##0;[Red]&quot;¥&quot;\-#,##0"/>
    <numFmt numFmtId="42" formatCode="_ &quot;¥&quot;* #,##0_ ;_ &quot;¥&quot;* \-#,##0_ ;_ &quot;¥&quot;* &quot;-&quot;_ ;_ @_ "/>
    <numFmt numFmtId="41" formatCode="_ * #,##0_ ;_ * \-#,##0_ ;_ * &quot;-&quot;_ ;_ @_ "/>
    <numFmt numFmtId="176" formatCode="yyyy\-mm\-dd;@"/>
    <numFmt numFmtId="177" formatCode="#,##0&quot;円&quot;"/>
    <numFmt numFmtId="178" formatCode="#,##0&quot;個&quot;"/>
    <numFmt numFmtId="179" formatCode="#,##0_);[Red]\(#,##0\)"/>
    <numFmt numFmtId="180" formatCode="&quot;請求書番号： &quot;0_);&quot;請求書番号： &quot;0_);&quot;請求書番号： &quot;;&quot;請求書番号： &quot;_)@"/>
    <numFmt numFmtId="181" formatCode="&quot;発行日： &quot;yyyy&quot;年&quot;m&quot;月&quot;d&quot;日&quot;;@"/>
    <numFmt numFmtId="182" formatCode="&quot;¥&quot;\ #,##0_ ;&quot;¥&quot;\ \-#,##0_ ;&quot;&quot;;@"/>
    <numFmt numFmtId="183" formatCode="yyyy&quot;年&quot;m&quot;月&quot;d&quot;日&quot;;@"/>
    <numFmt numFmtId="184" formatCode="#,##0;\-#,##0;&quot;&quot;;@"/>
    <numFmt numFmtId="185" formatCode="&quot;納品書番号： &quot;0_);&quot;納品書番号： &quot;0_);&quot;納品書番号： &quot;;&quot;納品書番号： &quot;_)@"/>
    <numFmt numFmtId="186" formatCode="&quot;合計金額：&quot;&quot;¥&quot;\ #,##0_ ;&quot;合計金額：&quot;&quot;¥&quot;\ \-#,##0_ ;&quot;&quot;;@"/>
    <numFmt numFmtId="187" formatCode="[$-F800]dddd\,\ mmmm\ dd\,\ yyyy"/>
    <numFmt numFmtId="188" formatCode="&quot;No. &quot;* 0;&quot;No. &quot;* 0;&quot;No. &quot;* 0;&quot;No. &quot;* @"/>
    <numFmt numFmtId="189" formatCode="&quot;有効期限： &quot;yyyy&quot;年&quot;m&quot;月&quot;d&quot;日&quot;;@"/>
    <numFmt numFmtId="190" formatCode="&quot;¥&quot;#,###&quot;－&quot;;\-#,###&quot;－&quot;;&quot;&quot;;@"/>
    <numFmt numFmtId="191" formatCode="_yyyyy/mm/dd"/>
    <numFmt numFmtId="192" formatCode="0_ "/>
    <numFmt numFmtId="193" formatCode="&quot;¥&quot;#,##0\-_ ;&quot;¥&quot;\-#,##0\-_ ;_ &quot;¥&quot;* &quot;-&quot;_ ;_ @_ "/>
    <numFmt numFmtId="194" formatCode="#,###;\-#,###"/>
    <numFmt numFmtId="195" formatCode="#,##0_ "/>
    <numFmt numFmtId="196" formatCode="&quot;消費税( &quot;##&quot; % )&quot;"/>
    <numFmt numFmtId="197" formatCode="&quot;消費税(&quot;##&quot; %)&quot;"/>
    <numFmt numFmtId="198" formatCode="&quot;(&quot;##&quot;%)&quot;"/>
    <numFmt numFmtId="199" formatCode="[$]ggge&quot;年&quot;m&quot;月&quot;d&quot;日&quot;;@" x16r2:formatCode16="[$-ja-JP-x-gannen]ggge&quot;年&quot;m&quot;月&quot;d&quot;日&quot;;@"/>
    <numFmt numFmtId="200" formatCode="[$-411]gg\ ee\ &quot;年&quot;\ mm\ &quot;月&quot;\ dd\ &quot;日&quot;;@"/>
    <numFmt numFmtId="201" formatCode="yyyy/m/d;@"/>
    <numFmt numFmtId="202" formatCode="&quot;支&quot;&quot;払&quot;&quot;期&quot;&quot;限&quot;\:yyyy&quot;/&quot;m&quot;/&quot;d&quot;&quot;;@"/>
    <numFmt numFmtId="203" formatCode="&quot;¥&quot;#,###;&quot;¥&quot;\-#,###"/>
    <numFmt numFmtId="204" formatCode="&quot;¥&quot;#,##0_);[Red]\(&quot;¥&quot;#,##0\)"/>
    <numFmt numFmtId="205" formatCode="#,##0_);\(#,##0\)"/>
    <numFmt numFmtId="206" formatCode="yyyy/mm/dd"/>
    <numFmt numFmtId="207" formatCode="#,##0;[Red]#,##0"/>
    <numFmt numFmtId="208" formatCode="0_);[Red]\(0\)"/>
    <numFmt numFmtId="209" formatCode="yyyy&quot;年&quot;mm&quot;月&quot;dd&quot;日&quot;"/>
    <numFmt numFmtId="210" formatCode="&quot;¥&quot;\ #,##0_ \-"/>
    <numFmt numFmtId="211" formatCode="&quot;¥&quot;\ #,##0"/>
    <numFmt numFmtId="212" formatCode="mm/dd/yyyy"/>
    <numFmt numFmtId="213" formatCode="@&quot;　&quot;&quot;御&quot;&quot;中&quot;"/>
    <numFmt numFmtId="214" formatCode="@* &quot;：&quot;"/>
    <numFmt numFmtId="215" formatCode="&quot;：&quot;yyyy/mm/dd"/>
    <numFmt numFmtId="216" formatCode="@* &quot;:&quot;"/>
    <numFmt numFmtId="217" formatCode="&quot;〒&quot;@"/>
    <numFmt numFmtId="218" formatCode="&quot;登録番号：&quot;@"/>
    <numFmt numFmtId="219" formatCode="0_ ;[Red]\-0\ "/>
  </numFmts>
  <fonts count="262">
    <font>
      <sz val="10"/>
      <color rgb="FF000000"/>
      <name val="Times New Roman"/>
      <charset val="204"/>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color rgb="FF000000"/>
      <name val="ＭＳ 明朝"/>
      <family val="1"/>
      <charset val="128"/>
    </font>
    <font>
      <sz val="9"/>
      <color rgb="FF000000"/>
      <name val="ＭＳ 明朝"/>
      <family val="1"/>
      <charset val="128"/>
    </font>
    <font>
      <sz val="6"/>
      <color rgb="FF000000"/>
      <name val="ＭＳ 明朝"/>
      <family val="1"/>
      <charset val="128"/>
    </font>
    <font>
      <b/>
      <sz val="16"/>
      <color rgb="FF000000"/>
      <name val="ＭＳ 明朝"/>
      <family val="1"/>
      <charset val="128"/>
    </font>
    <font>
      <sz val="14"/>
      <color rgb="FF000000"/>
      <name val="ＭＳ 明朝"/>
      <family val="1"/>
      <charset val="128"/>
    </font>
    <font>
      <sz val="11"/>
      <color rgb="FF000000"/>
      <name val="ＭＳ 明朝"/>
      <family val="1"/>
      <charset val="128"/>
    </font>
    <font>
      <sz val="8"/>
      <color rgb="FF000000"/>
      <name val="ＭＳ 明朝"/>
      <family val="1"/>
      <charset val="128"/>
    </font>
    <font>
      <b/>
      <sz val="14"/>
      <color rgb="FF000000"/>
      <name val="ＭＳ 明朝"/>
      <family val="1"/>
      <charset val="128"/>
    </font>
    <font>
      <sz val="10"/>
      <color theme="1"/>
      <name val="Meiryo UI"/>
      <family val="2"/>
      <charset val="128"/>
    </font>
    <font>
      <sz val="10"/>
      <color theme="1"/>
      <name val="ＭＳ Ｐゴシック"/>
      <family val="3"/>
      <charset val="128"/>
    </font>
    <font>
      <sz val="10"/>
      <name val="ＭＳ Ｐゴシック"/>
      <family val="3"/>
      <charset val="128"/>
    </font>
    <font>
      <sz val="6"/>
      <name val="Meiryo UI"/>
      <family val="2"/>
      <charset val="128"/>
    </font>
    <font>
      <sz val="20"/>
      <color theme="1"/>
      <name val="ＭＳ Ｐゴシック"/>
      <family val="3"/>
      <charset val="128"/>
    </font>
    <font>
      <sz val="16"/>
      <color theme="1"/>
      <name val="ＭＳ Ｐゴシック"/>
      <family val="3"/>
      <charset val="128"/>
    </font>
    <font>
      <sz val="6"/>
      <name val="ＭＳ Ｐゴシック"/>
      <family val="2"/>
      <charset val="128"/>
      <scheme val="minor"/>
    </font>
    <font>
      <sz val="9"/>
      <name val="ＭＳ Ｐゴシック"/>
      <family val="3"/>
      <charset val="128"/>
    </font>
    <font>
      <u/>
      <sz val="11"/>
      <color theme="10"/>
      <name val="ＭＳ Ｐゴシック"/>
      <family val="2"/>
      <charset val="128"/>
      <scheme val="minor"/>
    </font>
    <font>
      <sz val="11"/>
      <name val="ＭＳ Ｐゴシック"/>
      <family val="3"/>
      <charset val="128"/>
    </font>
    <font>
      <sz val="9"/>
      <color theme="1"/>
      <name val="ＭＳ Ｐゴシック"/>
      <family val="3"/>
      <charset val="128"/>
    </font>
    <font>
      <sz val="8"/>
      <name val="ＭＳ Ｐゴシック"/>
      <family val="3"/>
      <charset val="128"/>
    </font>
    <font>
      <u/>
      <sz val="11"/>
      <name val="ＭＳ Ｐゴシック"/>
      <family val="3"/>
      <charset val="128"/>
    </font>
    <font>
      <sz val="14"/>
      <color theme="1"/>
      <name val="ＭＳ Ｐゴシック"/>
      <family val="3"/>
      <charset val="128"/>
    </font>
    <font>
      <sz val="11"/>
      <color theme="1"/>
      <name val="ＭＳ Ｐゴシック"/>
      <family val="3"/>
      <charset val="128"/>
      <scheme val="minor"/>
    </font>
    <font>
      <sz val="26"/>
      <color theme="1"/>
      <name val="ＭＳ Ｐゴシック"/>
      <family val="3"/>
      <charset val="128"/>
      <scheme val="minor"/>
    </font>
    <font>
      <sz val="18"/>
      <color theme="1"/>
      <name val="ＭＳ Ｐゴシック"/>
      <family val="3"/>
      <charset val="128"/>
      <scheme val="minor"/>
    </font>
    <font>
      <sz val="20"/>
      <color theme="1"/>
      <name val="ＭＳ Ｐゴシック"/>
      <family val="3"/>
      <charset val="128"/>
      <scheme val="minor"/>
    </font>
    <font>
      <sz val="14"/>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8"/>
      <color theme="1"/>
      <name val="ＭＳ Ｐゴシック"/>
      <family val="3"/>
      <charset val="128"/>
      <scheme val="minor"/>
    </font>
    <font>
      <sz val="14"/>
      <color theme="1"/>
      <name val="ＭＳ Ｐゴシック"/>
      <family val="2"/>
      <charset val="128"/>
      <scheme val="minor"/>
    </font>
    <font>
      <sz val="8.5"/>
      <color theme="1"/>
      <name val="ＭＳ Ｐゴシック"/>
      <family val="3"/>
      <charset val="128"/>
      <scheme val="minor"/>
    </font>
    <font>
      <sz val="10"/>
      <color theme="1"/>
      <name val="ＭＳ Ｐゴシック"/>
      <family val="2"/>
      <charset val="128"/>
      <scheme val="minor"/>
    </font>
    <font>
      <u/>
      <sz val="9"/>
      <color theme="10"/>
      <name val="ＭＳ Ｐゴシック"/>
      <family val="3"/>
      <charset val="128"/>
      <scheme val="minor"/>
    </font>
    <font>
      <b/>
      <sz val="18"/>
      <color theme="1"/>
      <name val="ＭＳ Ｐゴシック"/>
      <family val="3"/>
      <charset val="128"/>
      <scheme val="minor"/>
    </font>
    <font>
      <sz val="10"/>
      <color theme="1"/>
      <name val="ＭＳ Ｐゴシック"/>
      <family val="3"/>
      <charset val="128"/>
      <scheme val="minor"/>
    </font>
    <font>
      <sz val="6"/>
      <color theme="1"/>
      <name val="ＭＳ Ｐゴシック"/>
      <family val="3"/>
      <charset val="128"/>
      <scheme val="minor"/>
    </font>
    <font>
      <sz val="8"/>
      <color theme="1"/>
      <name val="ＭＳ Ｐゴシック"/>
      <family val="2"/>
      <charset val="128"/>
      <scheme val="minor"/>
    </font>
    <font>
      <sz val="9"/>
      <color theme="0" tint="-0.499984740745262"/>
      <name val="ＭＳ Ｐゴシック"/>
      <family val="3"/>
      <charset val="128"/>
      <scheme val="minor"/>
    </font>
    <font>
      <sz val="12"/>
      <color theme="1"/>
      <name val="ＭＳ Ｐゴシック"/>
      <family val="3"/>
      <charset val="128"/>
      <scheme val="minor"/>
    </font>
    <font>
      <b/>
      <sz val="14"/>
      <color theme="1"/>
      <name val="ＭＳ Ｐゴシック"/>
      <family val="3"/>
      <charset val="128"/>
      <scheme val="minor"/>
    </font>
    <font>
      <sz val="6"/>
      <name val="メイリオ"/>
      <family val="2"/>
      <charset val="128"/>
    </font>
    <font>
      <sz val="22"/>
      <color theme="1"/>
      <name val="ＭＳ Ｐゴシック"/>
      <family val="3"/>
      <charset val="128"/>
      <scheme val="minor"/>
    </font>
    <font>
      <sz val="16"/>
      <color theme="1"/>
      <name val="ＭＳ Ｐゴシック"/>
      <family val="3"/>
      <charset val="128"/>
      <scheme val="minor"/>
    </font>
    <font>
      <sz val="11"/>
      <color theme="1"/>
      <name val="メイリオ"/>
      <family val="2"/>
      <charset val="128"/>
    </font>
    <font>
      <sz val="12"/>
      <color theme="1"/>
      <name val="ＭＳ Ｐゴシック"/>
      <family val="2"/>
      <charset val="128"/>
      <scheme val="minor"/>
    </font>
    <font>
      <sz val="11"/>
      <color rgb="FF000000"/>
      <name val="ＭＳ Ｐゴシック"/>
      <family val="3"/>
      <charset val="128"/>
      <scheme val="minor"/>
    </font>
    <font>
      <b/>
      <sz val="16"/>
      <color theme="1"/>
      <name val="ＭＳ Ｐゴシック"/>
      <family val="3"/>
      <charset val="128"/>
      <scheme val="minor"/>
    </font>
    <font>
      <b/>
      <sz val="20"/>
      <color theme="1"/>
      <name val="ＭＳ Ｐゴシック"/>
      <family val="3"/>
      <charset val="128"/>
      <scheme val="minor"/>
    </font>
    <font>
      <sz val="11"/>
      <color theme="1"/>
      <name val="メイリオ"/>
      <family val="3"/>
      <charset val="128"/>
    </font>
    <font>
      <sz val="24"/>
      <color theme="4" tint="-0.499984740745262"/>
      <name val="メイリオ"/>
      <family val="3"/>
      <charset val="128"/>
    </font>
    <font>
      <sz val="24"/>
      <color theme="1"/>
      <name val="メイリオ"/>
      <family val="3"/>
      <charset val="128"/>
    </font>
    <font>
      <b/>
      <sz val="11"/>
      <color theme="1"/>
      <name val="ＭＳ Ｐゴシック"/>
      <family val="3"/>
      <charset val="128"/>
      <scheme val="minor"/>
    </font>
    <font>
      <sz val="8"/>
      <color theme="1"/>
      <name val="メイリオ"/>
      <family val="3"/>
      <charset val="128"/>
    </font>
    <font>
      <sz val="10"/>
      <color theme="1"/>
      <name val="メイリオ"/>
      <family val="3"/>
      <charset val="128"/>
    </font>
    <font>
      <sz val="14"/>
      <color theme="1"/>
      <name val="メイリオ"/>
      <family val="3"/>
      <charset val="128"/>
    </font>
    <font>
      <sz val="12"/>
      <color theme="1"/>
      <name val="メイリオ"/>
      <family val="3"/>
      <charset val="128"/>
    </font>
    <font>
      <sz val="9"/>
      <color theme="1"/>
      <name val="メイリオ"/>
      <family val="3"/>
      <charset val="128"/>
    </font>
    <font>
      <sz val="7"/>
      <color theme="1"/>
      <name val="メイリオ"/>
      <family val="3"/>
      <charset val="128"/>
    </font>
    <font>
      <sz val="8"/>
      <color theme="0"/>
      <name val="メイリオ"/>
      <family val="3"/>
      <charset val="128"/>
    </font>
    <font>
      <sz val="11"/>
      <color theme="0"/>
      <name val="メイリオ"/>
      <family val="3"/>
      <charset val="128"/>
    </font>
    <font>
      <sz val="9"/>
      <color indexed="81"/>
      <name val="メイリオ"/>
      <family val="3"/>
      <charset val="128"/>
    </font>
    <font>
      <sz val="16"/>
      <color theme="1"/>
      <name val="メイリオ"/>
      <family val="3"/>
      <charset val="128"/>
    </font>
    <font>
      <sz val="18"/>
      <color theme="1"/>
      <name val="メイリオ"/>
      <family val="3"/>
      <charset val="128"/>
    </font>
    <font>
      <sz val="10"/>
      <color theme="0"/>
      <name val="メイリオ"/>
      <family val="3"/>
      <charset val="128"/>
    </font>
    <font>
      <b/>
      <sz val="18"/>
      <color theme="9" tint="-0.499984740745262"/>
      <name val="ＭＳ Ｐゴシック"/>
      <family val="3"/>
      <charset val="128"/>
      <scheme val="minor"/>
    </font>
    <font>
      <b/>
      <sz val="22"/>
      <color rgb="FF002060"/>
      <name val="メイリオ"/>
      <family val="3"/>
      <charset val="128"/>
    </font>
    <font>
      <b/>
      <sz val="10"/>
      <color theme="1"/>
      <name val="ＭＳ Ｐゴシック"/>
      <family val="3"/>
      <charset val="128"/>
      <scheme val="minor"/>
    </font>
    <font>
      <b/>
      <sz val="16"/>
      <color theme="0"/>
      <name val="メイリオ"/>
      <family val="3"/>
      <charset val="128"/>
    </font>
    <font>
      <sz val="16"/>
      <name val="メイリオ"/>
      <family val="3"/>
      <charset val="128"/>
    </font>
    <font>
      <sz val="8"/>
      <color rgb="FF002060"/>
      <name val="メイリオ"/>
      <family val="3"/>
      <charset val="128"/>
    </font>
    <font>
      <sz val="11"/>
      <color rgb="FF002060"/>
      <name val="メイリオ"/>
      <family val="3"/>
      <charset val="128"/>
    </font>
    <font>
      <sz val="11"/>
      <name val="メイリオ"/>
      <family val="3"/>
      <charset val="128"/>
    </font>
    <font>
      <sz val="10"/>
      <name val="メイリオ"/>
      <family val="3"/>
      <charset val="128"/>
    </font>
    <font>
      <b/>
      <sz val="9"/>
      <color indexed="81"/>
      <name val="ＭＳ Ｐゴシック"/>
      <family val="3"/>
      <charset val="128"/>
    </font>
    <font>
      <sz val="16"/>
      <color theme="1"/>
      <name val="ＭＳ Ｐゴシック"/>
      <family val="2"/>
      <charset val="128"/>
      <scheme val="minor"/>
    </font>
    <font>
      <b/>
      <sz val="24"/>
      <color theme="0"/>
      <name val="メイリオ"/>
      <family val="3"/>
      <charset val="128"/>
    </font>
    <font>
      <sz val="36"/>
      <color rgb="FFC4BD97"/>
      <name val="HG明朝E"/>
      <family val="1"/>
      <charset val="128"/>
    </font>
    <font>
      <sz val="13"/>
      <color theme="1"/>
      <name val="メイリオ"/>
      <family val="3"/>
      <charset val="128"/>
    </font>
    <font>
      <sz val="38"/>
      <color theme="1"/>
      <name val="メイリオ"/>
      <family val="3"/>
      <charset val="128"/>
    </font>
    <font>
      <sz val="48"/>
      <color rgb="FFC4BD97"/>
      <name val="HG明朝E"/>
      <family val="1"/>
      <charset val="128"/>
    </font>
    <font>
      <sz val="20"/>
      <color theme="1"/>
      <name val="メイリオ"/>
      <family val="3"/>
      <charset val="128"/>
    </font>
    <font>
      <b/>
      <sz val="20"/>
      <color rgb="FF958C5F"/>
      <name val="メイリオ"/>
      <family val="3"/>
      <charset val="128"/>
    </font>
    <font>
      <b/>
      <sz val="21"/>
      <color theme="1"/>
      <name val="メイリオ"/>
      <family val="3"/>
      <charset val="128"/>
    </font>
    <font>
      <sz val="14"/>
      <color theme="0"/>
      <name val="メイリオ"/>
      <family val="3"/>
      <charset val="128"/>
    </font>
    <font>
      <u/>
      <sz val="11"/>
      <color theme="10"/>
      <name val="メイリオ"/>
      <family val="2"/>
      <charset val="128"/>
    </font>
    <font>
      <b/>
      <sz val="16"/>
      <color theme="1"/>
      <name val="メイリオ"/>
      <family val="3"/>
      <charset val="128"/>
    </font>
    <font>
      <b/>
      <sz val="13"/>
      <color theme="1"/>
      <name val="メイリオ"/>
      <family val="3"/>
      <charset val="128"/>
    </font>
    <font>
      <b/>
      <sz val="14"/>
      <color theme="1"/>
      <name val="メイリオ"/>
      <family val="3"/>
      <charset val="128"/>
    </font>
    <font>
      <sz val="80"/>
      <color rgb="FFC4BD97"/>
      <name val="HG明朝E"/>
      <family val="1"/>
      <charset val="128"/>
    </font>
    <font>
      <sz val="22"/>
      <color theme="1"/>
      <name val="メイリオ"/>
      <family val="3"/>
      <charset val="128"/>
    </font>
    <font>
      <sz val="12"/>
      <color theme="1"/>
      <name val="メイリオ"/>
      <family val="2"/>
      <charset val="128"/>
    </font>
    <font>
      <sz val="28"/>
      <color theme="1"/>
      <name val="メイリオ"/>
      <family val="3"/>
      <charset val="128"/>
    </font>
    <font>
      <sz val="14"/>
      <color theme="1"/>
      <name val="メイリオ"/>
      <family val="2"/>
      <charset val="128"/>
    </font>
    <font>
      <sz val="10"/>
      <color theme="1"/>
      <name val="メイリオ"/>
      <family val="2"/>
      <charset val="128"/>
    </font>
    <font>
      <sz val="16"/>
      <color theme="1"/>
      <name val="メイリオ"/>
      <family val="2"/>
      <charset val="128"/>
    </font>
    <font>
      <b/>
      <sz val="27"/>
      <color theme="1"/>
      <name val="メイリオ"/>
      <family val="3"/>
      <charset val="128"/>
    </font>
    <font>
      <b/>
      <sz val="31"/>
      <color theme="1"/>
      <name val="メイリオ"/>
      <family val="3"/>
      <charset val="128"/>
    </font>
    <font>
      <b/>
      <sz val="12"/>
      <color theme="1"/>
      <name val="メイリオ"/>
      <family val="3"/>
      <charset val="128"/>
    </font>
    <font>
      <sz val="13"/>
      <color theme="1"/>
      <name val="メイリオ"/>
      <family val="2"/>
      <charset val="128"/>
    </font>
    <font>
      <sz val="16"/>
      <color theme="4"/>
      <name val="ＭＳ Ｐゴシック"/>
      <family val="3"/>
      <charset val="128"/>
      <scheme val="minor"/>
    </font>
    <font>
      <u/>
      <sz val="16"/>
      <color theme="1"/>
      <name val="ＭＳ Ｐゴシック"/>
      <family val="3"/>
      <charset val="128"/>
      <scheme val="minor"/>
    </font>
    <font>
      <b/>
      <sz val="12"/>
      <color theme="1"/>
      <name val="ＭＳ Ｐゴシック"/>
      <family val="3"/>
      <charset val="128"/>
      <scheme val="minor"/>
    </font>
    <font>
      <sz val="6"/>
      <color theme="1"/>
      <name val="ＭＳ Ｐゴシック"/>
      <family val="2"/>
      <charset val="128"/>
      <scheme val="minor"/>
    </font>
    <font>
      <sz val="6"/>
      <color rgb="FF333333"/>
      <name val="Verdana"/>
      <family val="2"/>
    </font>
    <font>
      <sz val="10"/>
      <color rgb="FF000000"/>
      <name val="Times New Roman"/>
      <family val="1"/>
    </font>
    <font>
      <sz val="10"/>
      <color rgb="FF000000"/>
      <name val="ＭＳ Ｐゴシック"/>
      <family val="3"/>
      <charset val="128"/>
      <scheme val="minor"/>
    </font>
    <font>
      <sz val="10"/>
      <color theme="0"/>
      <name val="ＭＳ Ｐゴシック"/>
      <family val="3"/>
      <charset val="128"/>
      <scheme val="minor"/>
    </font>
    <font>
      <sz val="8"/>
      <color rgb="FF000000"/>
      <name val="Times New Roman"/>
      <family val="1"/>
    </font>
    <font>
      <sz val="8"/>
      <color rgb="FF000000"/>
      <name val="Yu Gothic"/>
      <charset val="128"/>
    </font>
    <font>
      <sz val="8"/>
      <color rgb="FF000000"/>
      <name val="Yu Gothic"/>
      <family val="1"/>
      <charset val="128"/>
    </font>
    <font>
      <sz val="14"/>
      <color rgb="FF000000"/>
      <name val="ＭＳ Ｐゴシック"/>
      <family val="3"/>
      <charset val="128"/>
      <scheme val="minor"/>
    </font>
    <font>
      <sz val="11"/>
      <color theme="1"/>
      <name val="HGSｺﾞｼｯｸE"/>
      <family val="3"/>
      <charset val="128"/>
    </font>
    <font>
      <b/>
      <sz val="36"/>
      <color theme="1"/>
      <name val="HGSｺﾞｼｯｸE"/>
      <family val="3"/>
      <charset val="128"/>
    </font>
    <font>
      <sz val="16"/>
      <color theme="1"/>
      <name val="HGSｺﾞｼｯｸE"/>
      <family val="3"/>
      <charset val="128"/>
    </font>
    <font>
      <sz val="12"/>
      <color theme="1"/>
      <name val="HGSｺﾞｼｯｸE"/>
      <family val="3"/>
      <charset val="128"/>
    </font>
    <font>
      <sz val="18"/>
      <color theme="1"/>
      <name val="HGSｺﾞｼｯｸE"/>
      <family val="3"/>
      <charset val="128"/>
    </font>
    <font>
      <sz val="14"/>
      <color theme="1"/>
      <name val="HGSｺﾞｼｯｸE"/>
      <family val="3"/>
      <charset val="128"/>
    </font>
    <font>
      <sz val="38"/>
      <color theme="1"/>
      <name val="HGSｺﾞｼｯｸE"/>
      <family val="3"/>
      <charset val="128"/>
    </font>
    <font>
      <u/>
      <sz val="14"/>
      <color theme="1"/>
      <name val="HGSｺﾞｼｯｸE"/>
      <family val="3"/>
      <charset val="128"/>
    </font>
    <font>
      <sz val="13"/>
      <color theme="1"/>
      <name val="HGSｺﾞｼｯｸE"/>
      <family val="3"/>
      <charset val="128"/>
    </font>
    <font>
      <sz val="22"/>
      <color theme="1"/>
      <name val="HGSｺﾞｼｯｸE"/>
      <family val="3"/>
      <charset val="128"/>
    </font>
    <font>
      <sz val="15"/>
      <color theme="1"/>
      <name val="HGSｺﾞｼｯｸE"/>
      <family val="3"/>
      <charset val="128"/>
    </font>
    <font>
      <b/>
      <sz val="22"/>
      <color theme="1"/>
      <name val="HGSｺﾞｼｯｸE"/>
      <family val="3"/>
      <charset val="128"/>
    </font>
    <font>
      <sz val="10.5"/>
      <color theme="1"/>
      <name val="HGSｺﾞｼｯｸE"/>
      <family val="3"/>
      <charset val="128"/>
    </font>
    <font>
      <sz val="11"/>
      <name val="ＭＳ Ｐゴシック"/>
      <family val="3"/>
      <charset val="128"/>
      <scheme val="minor"/>
    </font>
    <font>
      <sz val="22"/>
      <name val="ＭＳ Ｐゴシック"/>
      <family val="3"/>
      <charset val="128"/>
      <scheme val="minor"/>
    </font>
    <font>
      <sz val="18"/>
      <name val="ＭＳ Ｐゴシック"/>
      <family val="3"/>
      <charset val="128"/>
      <scheme val="minor"/>
    </font>
    <font>
      <sz val="14"/>
      <name val="ＭＳ Ｐゴシック"/>
      <family val="3"/>
      <charset val="128"/>
      <scheme val="minor"/>
    </font>
    <font>
      <b/>
      <sz val="11"/>
      <color theme="4" tint="-0.499984740745262"/>
      <name val="ＭＳ Ｐゴシック"/>
      <family val="3"/>
      <charset val="128"/>
      <scheme val="minor"/>
    </font>
    <font>
      <u/>
      <sz val="10"/>
      <color theme="10"/>
      <name val="Times New Roman"/>
      <family val="1"/>
    </font>
    <font>
      <sz val="11"/>
      <color theme="0"/>
      <name val="ＭＳ Ｐゴシック"/>
      <family val="2"/>
      <charset val="128"/>
      <scheme val="minor"/>
    </font>
    <font>
      <sz val="11"/>
      <color theme="1"/>
      <name val="HGPｺﾞｼｯｸM"/>
      <family val="3"/>
      <charset val="128"/>
    </font>
    <font>
      <sz val="14"/>
      <color theme="1"/>
      <name val="HGPｺﾞｼｯｸM"/>
      <family val="3"/>
      <charset val="128"/>
    </font>
    <font>
      <sz val="12"/>
      <color theme="1"/>
      <name val="HGPｺﾞｼｯｸM"/>
      <family val="3"/>
      <charset val="128"/>
    </font>
    <font>
      <sz val="18"/>
      <color theme="1"/>
      <name val="HGPｺﾞｼｯｸM"/>
      <family val="3"/>
      <charset val="128"/>
    </font>
    <font>
      <sz val="16"/>
      <color theme="1"/>
      <name val="HGPｺﾞｼｯｸM"/>
      <family val="3"/>
      <charset val="128"/>
    </font>
    <font>
      <sz val="24"/>
      <color theme="1"/>
      <name val="HGPｺﾞｼｯｸM"/>
      <family val="3"/>
      <charset val="128"/>
    </font>
    <font>
      <sz val="10"/>
      <color theme="1"/>
      <name val="HGPｺﾞｼｯｸM"/>
      <family val="3"/>
      <charset val="128"/>
    </font>
    <font>
      <sz val="22"/>
      <color theme="1"/>
      <name val="BIZ UDPゴシック"/>
      <family val="3"/>
      <charset val="128"/>
    </font>
    <font>
      <b/>
      <sz val="14"/>
      <color theme="0"/>
      <name val="ＭＳ Ｐゴシック"/>
      <family val="3"/>
      <charset val="128"/>
      <scheme val="minor"/>
    </font>
    <font>
      <sz val="14"/>
      <color theme="0"/>
      <name val="ＭＳ Ｐゴシック"/>
      <family val="3"/>
      <charset val="128"/>
      <scheme val="minor"/>
    </font>
    <font>
      <sz val="16"/>
      <color theme="1"/>
      <name val="游ゴシック"/>
      <family val="3"/>
      <charset val="128"/>
    </font>
    <font>
      <b/>
      <sz val="24"/>
      <color theme="0"/>
      <name val="BIZ UDPゴシック"/>
      <family val="3"/>
      <charset val="128"/>
    </font>
    <font>
      <sz val="11"/>
      <color theme="0"/>
      <name val="ＭＳ Ｐゴシック"/>
      <family val="3"/>
      <charset val="128"/>
      <scheme val="minor"/>
    </font>
    <font>
      <u/>
      <sz val="10"/>
      <color theme="10"/>
      <name val="ＭＳ Ｐゴシック"/>
      <family val="2"/>
      <charset val="128"/>
    </font>
    <font>
      <u/>
      <sz val="10"/>
      <color theme="10"/>
      <name val="ＭＳ Ｐゴシック"/>
      <family val="3"/>
      <charset val="128"/>
    </font>
    <font>
      <b/>
      <sz val="12"/>
      <color rgb="FF333333"/>
      <name val="Hiragino Kaku Gothic ProN"/>
      <family val="2"/>
    </font>
    <font>
      <sz val="14"/>
      <color theme="1"/>
      <name val="HGPｺﾞｼｯｸM"/>
      <family val="2"/>
      <charset val="128"/>
    </font>
    <font>
      <sz val="24"/>
      <color theme="1"/>
      <name val="BIZ UDPゴシック"/>
      <family val="3"/>
      <charset val="128"/>
    </font>
    <font>
      <b/>
      <sz val="12"/>
      <color theme="1"/>
      <name val="Hiragino Kaku Gothic ProN"/>
      <family val="2"/>
    </font>
    <font>
      <sz val="26"/>
      <color theme="1"/>
      <name val="HGPｺﾞｼｯｸM"/>
      <family val="3"/>
      <charset val="128"/>
    </font>
    <font>
      <b/>
      <sz val="14"/>
      <color theme="1"/>
      <name val="HGPｺﾞｼｯｸM"/>
      <family val="3"/>
      <charset val="128"/>
    </font>
    <font>
      <sz val="14"/>
      <color theme="0"/>
      <name val="HGPｺﾞｼｯｸM"/>
      <family val="3"/>
      <charset val="128"/>
    </font>
    <font>
      <u/>
      <sz val="10"/>
      <color theme="10"/>
      <name val="ＭＳ Ｐゴシック"/>
      <family val="1"/>
      <charset val="128"/>
    </font>
    <font>
      <sz val="28"/>
      <color theme="1"/>
      <name val="HGPｺﾞｼｯｸM"/>
      <family val="3"/>
      <charset val="128"/>
    </font>
    <font>
      <sz val="18"/>
      <color theme="1"/>
      <name val="ＭＳ Ｐゴシック"/>
      <family val="2"/>
      <charset val="128"/>
      <scheme val="minor"/>
    </font>
    <font>
      <sz val="14"/>
      <color rgb="FF000000"/>
      <name val="HGS明朝B"/>
      <family val="1"/>
      <charset val="128"/>
    </font>
    <font>
      <sz val="36"/>
      <color rgb="FF000000"/>
      <name val="HGS明朝B"/>
      <family val="1"/>
      <charset val="128"/>
    </font>
    <font>
      <sz val="16"/>
      <color rgb="FF000000"/>
      <name val="HGS明朝B"/>
      <family val="1"/>
      <charset val="128"/>
    </font>
    <font>
      <sz val="28"/>
      <color rgb="FF000000"/>
      <name val="HGS明朝B"/>
      <family val="1"/>
      <charset val="128"/>
    </font>
    <font>
      <sz val="11"/>
      <color rgb="FF000000"/>
      <name val="HGS明朝B"/>
      <family val="1"/>
      <charset val="128"/>
    </font>
    <font>
      <sz val="24"/>
      <color rgb="FF000000"/>
      <name val="HGS明朝B"/>
      <family val="1"/>
      <charset val="128"/>
    </font>
    <font>
      <sz val="10"/>
      <color rgb="FF000000"/>
      <name val="HGS明朝B"/>
      <family val="1"/>
      <charset val="128"/>
    </font>
    <font>
      <sz val="12"/>
      <color rgb="FF000000"/>
      <name val="HGS明朝B"/>
      <family val="1"/>
      <charset val="128"/>
    </font>
    <font>
      <sz val="28"/>
      <color theme="1"/>
      <name val="ＭＳ Ｐゴシック"/>
      <family val="3"/>
      <charset val="128"/>
      <scheme val="minor"/>
    </font>
    <font>
      <sz val="28"/>
      <color theme="1"/>
      <name val="游ゴシック Medium"/>
      <family val="3"/>
      <charset val="128"/>
    </font>
    <font>
      <sz val="14"/>
      <color theme="1"/>
      <name val="游ゴシック Medium"/>
      <family val="3"/>
      <charset val="128"/>
    </font>
    <font>
      <sz val="32"/>
      <color theme="1"/>
      <name val="游ゴシック Medium"/>
      <family val="3"/>
      <charset val="128"/>
    </font>
    <font>
      <b/>
      <sz val="34"/>
      <color theme="1"/>
      <name val="游ゴシック Medium"/>
      <family val="3"/>
      <charset val="128"/>
    </font>
    <font>
      <sz val="32"/>
      <color theme="1"/>
      <name val="ＭＳ Ｐゴシック"/>
      <family val="3"/>
      <charset val="128"/>
      <scheme val="minor"/>
    </font>
    <font>
      <b/>
      <sz val="18"/>
      <color theme="1"/>
      <name val="游ゴシック Medium"/>
      <family val="3"/>
      <charset val="128"/>
    </font>
    <font>
      <sz val="12"/>
      <color theme="1"/>
      <name val="游ゴシック Medium"/>
      <family val="3"/>
      <charset val="128"/>
    </font>
    <font>
      <b/>
      <sz val="16"/>
      <color theme="1"/>
      <name val="游ゴシック Medium"/>
      <family val="3"/>
      <charset val="128"/>
    </font>
    <font>
      <b/>
      <sz val="20"/>
      <color theme="1"/>
      <name val="游ゴシック Medium"/>
      <family val="3"/>
      <charset val="128"/>
    </font>
    <font>
      <b/>
      <sz val="26"/>
      <color theme="1"/>
      <name val="游ゴシック Medium"/>
      <family val="3"/>
      <charset val="128"/>
    </font>
    <font>
      <b/>
      <sz val="13"/>
      <color theme="0"/>
      <name val="游ゴシック Medium"/>
      <family val="3"/>
      <charset val="128"/>
    </font>
    <font>
      <sz val="13"/>
      <color theme="1"/>
      <name val="游ゴシック Medium"/>
      <family val="3"/>
      <charset val="128"/>
    </font>
    <font>
      <b/>
      <sz val="13"/>
      <color theme="1"/>
      <name val="游ゴシック Medium"/>
      <family val="3"/>
      <charset val="128"/>
    </font>
    <font>
      <b/>
      <sz val="16"/>
      <color theme="0"/>
      <name val="游ゴシック Medium"/>
      <family val="3"/>
      <charset val="128"/>
    </font>
    <font>
      <sz val="28"/>
      <color rgb="FF000000"/>
      <name val="游ゴシック Medium"/>
      <family val="3"/>
      <charset val="128"/>
    </font>
    <font>
      <sz val="13"/>
      <color rgb="FF000000"/>
      <name val="游ゴシック Medium"/>
      <family val="3"/>
      <charset val="128"/>
    </font>
    <font>
      <u/>
      <sz val="12"/>
      <color theme="10"/>
      <name val="ＭＳ Ｐゴシック"/>
      <family val="2"/>
      <charset val="128"/>
      <scheme val="minor"/>
    </font>
    <font>
      <sz val="28"/>
      <color rgb="FFC64A00"/>
      <name val="游明朝 Regular"/>
      <charset val="128"/>
    </font>
    <font>
      <b/>
      <sz val="28"/>
      <color rgb="FFC64A00"/>
      <name val="游明朝 Regular"/>
      <charset val="128"/>
    </font>
    <font>
      <sz val="12"/>
      <color rgb="FFC64A00"/>
      <name val="游明朝 Regular"/>
      <charset val="128"/>
    </font>
    <font>
      <sz val="28"/>
      <color rgb="FF000000"/>
      <name val="ＭＳ Ｐゴシック"/>
      <family val="3"/>
      <charset val="128"/>
      <scheme val="minor"/>
    </font>
    <font>
      <sz val="14"/>
      <color rgb="FFC64A00"/>
      <name val="游明朝 Regular"/>
      <charset val="128"/>
    </font>
    <font>
      <b/>
      <sz val="16"/>
      <color rgb="FFC64A00"/>
      <name val="游明朝 Regular"/>
      <charset val="128"/>
    </font>
    <font>
      <b/>
      <sz val="36"/>
      <color rgb="FFC64A00"/>
      <name val="游明朝 Regular"/>
      <charset val="128"/>
    </font>
    <font>
      <b/>
      <sz val="18"/>
      <color rgb="FFC64A00"/>
      <name val="游明朝 Regular"/>
      <charset val="128"/>
    </font>
    <font>
      <b/>
      <sz val="24"/>
      <color rgb="FFC64A00"/>
      <name val="游明朝 Regular"/>
      <charset val="128"/>
    </font>
    <font>
      <b/>
      <sz val="14"/>
      <color theme="1" tint="0.499984740745262"/>
      <name val="游明朝 Regular"/>
      <charset val="128"/>
    </font>
    <font>
      <sz val="28"/>
      <color theme="1"/>
      <name val="游明朝 Regular"/>
      <charset val="128"/>
    </font>
    <font>
      <sz val="14"/>
      <color theme="1"/>
      <name val="游明朝 Regular"/>
      <charset val="128"/>
    </font>
    <font>
      <b/>
      <sz val="36"/>
      <color theme="1"/>
      <name val="HGPｺﾞｼｯｸM"/>
      <family val="3"/>
      <charset val="128"/>
    </font>
    <font>
      <sz val="36"/>
      <color theme="1"/>
      <name val="HGPｺﾞｼｯｸM"/>
      <family val="3"/>
      <charset val="128"/>
    </font>
    <font>
      <sz val="16"/>
      <color rgb="FF333333"/>
      <name val="HGPｺﾞｼｯｸM"/>
      <family val="3"/>
      <charset val="128"/>
    </font>
    <font>
      <sz val="10"/>
      <color rgb="FF000000"/>
      <name val="HGPｺﾞｼｯｸM"/>
      <family val="3"/>
      <charset val="128"/>
    </font>
    <font>
      <sz val="16"/>
      <color rgb="FF000000"/>
      <name val="HGPｺﾞｼｯｸM"/>
      <family val="3"/>
      <charset val="128"/>
    </font>
    <font>
      <sz val="28"/>
      <color rgb="FF000000"/>
      <name val="HGPｺﾞｼｯｸM"/>
      <family val="3"/>
      <charset val="128"/>
    </font>
    <font>
      <sz val="36"/>
      <color rgb="FF000000"/>
      <name val="HGPｺﾞｼｯｸM"/>
      <family val="3"/>
      <charset val="128"/>
    </font>
    <font>
      <sz val="20"/>
      <color rgb="FF000000"/>
      <name val="HGPｺﾞｼｯｸM"/>
      <family val="3"/>
      <charset val="128"/>
    </font>
    <font>
      <sz val="22"/>
      <color rgb="FF000000"/>
      <name val="HGPｺﾞｼｯｸM"/>
      <family val="3"/>
      <charset val="128"/>
    </font>
    <font>
      <sz val="24"/>
      <color rgb="FF000000"/>
      <name val="HGPｺﾞｼｯｸM"/>
      <family val="3"/>
      <charset val="128"/>
    </font>
    <font>
      <sz val="19"/>
      <color rgb="FF000000"/>
      <name val="HGPｺﾞｼｯｸM"/>
      <family val="3"/>
      <charset val="128"/>
    </font>
    <font>
      <sz val="19"/>
      <color theme="1"/>
      <name val="HGPｺﾞｼｯｸM"/>
      <family val="3"/>
      <charset val="128"/>
    </font>
    <font>
      <sz val="16"/>
      <color theme="0"/>
      <name val="HGPｺﾞｼｯｸM"/>
      <family val="3"/>
      <charset val="128"/>
    </font>
    <font>
      <sz val="20"/>
      <color theme="1"/>
      <name val="HGPｺﾞｼｯｸM"/>
      <family val="3"/>
      <charset val="128"/>
    </font>
    <font>
      <b/>
      <sz val="18"/>
      <color theme="1"/>
      <name val="HGPｺﾞｼｯｸM"/>
      <family val="3"/>
      <charset val="128"/>
    </font>
    <font>
      <sz val="22"/>
      <color theme="1"/>
      <name val="HGPｺﾞｼｯｸM"/>
      <family val="3"/>
      <charset val="128"/>
    </font>
    <font>
      <b/>
      <sz val="12"/>
      <color theme="1"/>
      <name val="HGPｺﾞｼｯｸM"/>
      <family val="3"/>
      <charset val="128"/>
    </font>
    <font>
      <sz val="14"/>
      <color rgb="FF000000"/>
      <name val="HGPｺﾞｼｯｸM"/>
      <family val="3"/>
      <charset val="128"/>
    </font>
    <font>
      <sz val="11"/>
      <color rgb="FF000000"/>
      <name val="HGPｺﾞｼｯｸM"/>
      <family val="3"/>
      <charset val="128"/>
    </font>
    <font>
      <sz val="12"/>
      <color rgb="FF000000"/>
      <name val="HGPｺﾞｼｯｸM"/>
      <family val="3"/>
      <charset val="128"/>
    </font>
    <font>
      <u/>
      <sz val="10"/>
      <color theme="10"/>
      <name val="ＭＳ Ｐ明朝"/>
      <family val="1"/>
      <charset val="128"/>
    </font>
    <font>
      <sz val="6"/>
      <name val="ＭＳ Ｐ明朝"/>
      <family val="1"/>
      <charset val="128"/>
    </font>
    <font>
      <u/>
      <sz val="10"/>
      <color theme="10"/>
      <name val="Yu Gothic"/>
      <family val="1"/>
      <charset val="128"/>
    </font>
    <font>
      <sz val="11"/>
      <color theme="0"/>
      <name val="HGPｺﾞｼｯｸM"/>
      <family val="3"/>
      <charset val="128"/>
    </font>
    <font>
      <sz val="18"/>
      <color rgb="FF000000"/>
      <name val="HGPｺﾞｼｯｸM"/>
      <family val="3"/>
      <charset val="128"/>
    </font>
    <font>
      <sz val="26"/>
      <color rgb="FF000000"/>
      <name val="HGPｺﾞｼｯｸM"/>
      <family val="3"/>
      <charset val="128"/>
    </font>
    <font>
      <sz val="10"/>
      <color rgb="FF000000"/>
      <name val="Times New Roman"/>
      <family val="1"/>
    </font>
    <font>
      <b/>
      <sz val="22"/>
      <color theme="1"/>
      <name val="ＭＳ Ｐゴシック"/>
      <family val="3"/>
      <charset val="128"/>
      <scheme val="major"/>
    </font>
    <font>
      <b/>
      <sz val="16"/>
      <color theme="1"/>
      <name val="ＭＳ Ｐゴシック"/>
      <family val="3"/>
      <charset val="128"/>
      <scheme val="major"/>
    </font>
    <font>
      <b/>
      <sz val="13"/>
      <color theme="1"/>
      <name val="ＭＳ Ｐゴシック"/>
      <family val="3"/>
      <charset val="128"/>
      <scheme val="major"/>
    </font>
    <font>
      <sz val="15"/>
      <color theme="1"/>
      <name val="ＭＳ Ｐゴシック"/>
      <family val="2"/>
      <charset val="128"/>
      <scheme val="minor"/>
    </font>
    <font>
      <b/>
      <sz val="11"/>
      <color theme="1"/>
      <name val="ＭＳ Ｐゴシック"/>
      <family val="3"/>
      <charset val="128"/>
      <scheme val="major"/>
    </font>
    <font>
      <b/>
      <sz val="12"/>
      <color theme="1"/>
      <name val="ＭＳ Ｐゴシック"/>
      <family val="3"/>
      <charset val="128"/>
      <scheme val="major"/>
    </font>
    <font>
      <b/>
      <sz val="20"/>
      <color theme="1"/>
      <name val="ＭＳ Ｐゴシック"/>
      <family val="3"/>
      <charset val="128"/>
      <scheme val="major"/>
    </font>
    <font>
      <b/>
      <sz val="11"/>
      <color theme="0"/>
      <name val="ＭＳ Ｐゴシック"/>
      <family val="3"/>
      <charset val="128"/>
      <scheme val="major"/>
    </font>
    <font>
      <sz val="11"/>
      <name val="ＭＳ Ｐゴシック"/>
      <family val="2"/>
      <charset val="128"/>
      <scheme val="minor"/>
    </font>
    <font>
      <b/>
      <sz val="10"/>
      <color theme="0"/>
      <name val="ＭＳ Ｐゴシック"/>
      <family val="3"/>
      <charset val="128"/>
      <scheme val="major"/>
    </font>
    <font>
      <sz val="9"/>
      <color indexed="81"/>
      <name val="MS P ゴシック"/>
      <family val="3"/>
      <charset val="128"/>
    </font>
    <font>
      <sz val="9"/>
      <color indexed="81"/>
      <name val="ＭＳ Ｐゴシック"/>
      <family val="3"/>
      <charset val="128"/>
    </font>
  </fonts>
  <fills count="22">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958C5F"/>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theme="1" tint="4.9989318521683403E-2"/>
        <bgColor indexed="64"/>
      </patternFill>
    </fill>
    <fill>
      <patternFill patternType="solid">
        <fgColor theme="1"/>
        <bgColor indexed="64"/>
      </patternFill>
    </fill>
    <fill>
      <patternFill patternType="solid">
        <fgColor rgb="FF00B0F0"/>
        <bgColor indexed="64"/>
      </patternFill>
    </fill>
    <fill>
      <patternFill patternType="solid">
        <fgColor rgb="FFE5610C"/>
        <bgColor indexed="64"/>
      </patternFill>
    </fill>
    <fill>
      <patternFill patternType="solid">
        <fgColor rgb="FFFFF4E6"/>
        <bgColor indexed="64"/>
      </patternFill>
    </fill>
    <fill>
      <patternFill patternType="solid">
        <fgColor rgb="FF92D050"/>
        <bgColor indexed="64"/>
      </patternFill>
    </fill>
    <fill>
      <patternFill patternType="solid">
        <fgColor theme="0" tint="-0.34998626667073579"/>
        <bgColor indexed="64"/>
      </patternFill>
    </fill>
  </fills>
  <borders count="30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indexed="64"/>
      </left>
      <right/>
      <top style="medium">
        <color indexed="64"/>
      </top>
      <bottom style="thin">
        <color indexed="64"/>
      </bottom>
      <diagonal/>
    </border>
    <border>
      <left style="thick">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thick">
        <color theme="0" tint="-0.249977111117893"/>
      </left>
      <right/>
      <top/>
      <bottom/>
      <diagonal/>
    </border>
    <border>
      <left style="thick">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top style="thick">
        <color theme="0" tint="-0.249977111117893"/>
      </top>
      <bottom style="thin">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right/>
      <top style="medium">
        <color indexed="64"/>
      </top>
      <bottom style="thin">
        <color theme="0" tint="-0.34998626667073579"/>
      </bottom>
      <diagonal/>
    </border>
    <border>
      <left/>
      <right/>
      <top/>
      <bottom style="thin">
        <color rgb="FFFF0000"/>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bottom style="thin">
        <color rgb="FFFF0000"/>
      </bottom>
      <diagonal/>
    </border>
    <border>
      <left/>
      <right/>
      <top/>
      <bottom style="thin">
        <color theme="1"/>
      </bottom>
      <diagonal/>
    </border>
    <border>
      <left style="thin">
        <color theme="4" tint="-0.249977111117893"/>
      </left>
      <right/>
      <top style="thin">
        <color theme="4" tint="-0.249977111117893"/>
      </top>
      <bottom/>
      <diagonal/>
    </border>
    <border>
      <left/>
      <right/>
      <top style="thin">
        <color theme="4" tint="-0.249977111117893"/>
      </top>
      <bottom/>
      <diagonal/>
    </border>
    <border>
      <left/>
      <right style="thin">
        <color theme="4" tint="-0.249977111117893"/>
      </right>
      <top style="thin">
        <color theme="4" tint="-0.249977111117893"/>
      </top>
      <bottom/>
      <diagonal/>
    </border>
    <border>
      <left style="thin">
        <color theme="4" tint="-0.249977111117893"/>
      </left>
      <right/>
      <top/>
      <bottom/>
      <diagonal/>
    </border>
    <border>
      <left style="dotted">
        <color theme="4" tint="-0.24994659260841701"/>
      </left>
      <right/>
      <top/>
      <bottom/>
      <diagonal/>
    </border>
    <border>
      <left/>
      <right style="thin">
        <color theme="4" tint="-0.249977111117893"/>
      </right>
      <top/>
      <bottom/>
      <diagonal/>
    </border>
    <border>
      <left style="thin">
        <color theme="4" tint="-0.249977111117893"/>
      </left>
      <right/>
      <top/>
      <bottom style="thin">
        <color theme="4" tint="-0.249977111117893"/>
      </bottom>
      <diagonal/>
    </border>
    <border>
      <left/>
      <right/>
      <top/>
      <bottom style="thin">
        <color theme="4" tint="-0.249977111117893"/>
      </bottom>
      <diagonal/>
    </border>
    <border>
      <left/>
      <right style="thin">
        <color theme="4" tint="-0.249977111117893"/>
      </right>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right style="double">
        <color theme="4" tint="-0.249977111117893"/>
      </right>
      <top/>
      <bottom/>
      <diagonal/>
    </border>
    <border>
      <left style="double">
        <color theme="4" tint="-0.249977111117893"/>
      </left>
      <right/>
      <top style="double">
        <color theme="4" tint="-0.249977111117893"/>
      </top>
      <bottom/>
      <diagonal/>
    </border>
    <border>
      <left/>
      <right/>
      <top style="double">
        <color theme="4" tint="-0.249977111117893"/>
      </top>
      <bottom/>
      <diagonal/>
    </border>
    <border>
      <left/>
      <right style="double">
        <color theme="4" tint="-0.249977111117893"/>
      </right>
      <top style="double">
        <color theme="4" tint="-0.249977111117893"/>
      </top>
      <bottom/>
      <diagonal/>
    </border>
    <border>
      <left style="double">
        <color theme="4" tint="-0.249977111117893"/>
      </left>
      <right/>
      <top/>
      <bottom/>
      <diagonal/>
    </border>
    <border>
      <left/>
      <right/>
      <top/>
      <bottom style="medium">
        <color theme="4" tint="-0.249977111117893"/>
      </bottom>
      <diagonal/>
    </border>
    <border>
      <left style="double">
        <color theme="4" tint="-0.249977111117893"/>
      </left>
      <right/>
      <top/>
      <bottom style="double">
        <color theme="4" tint="-0.249977111117893"/>
      </bottom>
      <diagonal/>
    </border>
    <border>
      <left/>
      <right/>
      <top/>
      <bottom style="double">
        <color theme="4" tint="-0.249977111117893"/>
      </bottom>
      <diagonal/>
    </border>
    <border>
      <left/>
      <right style="double">
        <color theme="4" tint="-0.249977111117893"/>
      </right>
      <top/>
      <bottom style="double">
        <color theme="4" tint="-0.249977111117893"/>
      </bottom>
      <diagonal/>
    </border>
    <border>
      <left style="medium">
        <color theme="4" tint="-0.249977111117893"/>
      </left>
      <right/>
      <top style="medium">
        <color theme="4" tint="-0.249977111117893"/>
      </top>
      <bottom/>
      <diagonal/>
    </border>
    <border>
      <left/>
      <right/>
      <top style="medium">
        <color theme="4" tint="-0.249977111117893"/>
      </top>
      <bottom/>
      <diagonal/>
    </border>
    <border>
      <left style="thin">
        <color theme="4" tint="-0.249977111117893"/>
      </left>
      <right/>
      <top style="medium">
        <color theme="4" tint="-0.249977111117893"/>
      </top>
      <bottom/>
      <diagonal/>
    </border>
    <border>
      <left/>
      <right style="thin">
        <color theme="4" tint="-0.249977111117893"/>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diagonal/>
    </border>
    <border>
      <left/>
      <right style="medium">
        <color theme="4" tint="-0.249977111117893"/>
      </right>
      <top/>
      <bottom/>
      <diagonal/>
    </border>
    <border>
      <left style="thin">
        <color theme="4" tint="-0.249977111117893"/>
      </left>
      <right/>
      <top/>
      <bottom style="medium">
        <color theme="4" tint="-0.249977111117893"/>
      </bottom>
      <diagonal/>
    </border>
    <border>
      <left/>
      <right style="thin">
        <color theme="4" tint="-0.249977111117893"/>
      </right>
      <top/>
      <bottom style="medium">
        <color theme="4" tint="-0.249977111117893"/>
      </bottom>
      <diagonal/>
    </border>
    <border>
      <left style="medium">
        <color theme="4" tint="-0.249977111117893"/>
      </left>
      <right/>
      <top/>
      <bottom style="medium">
        <color theme="4" tint="-0.249977111117893"/>
      </bottom>
      <diagonal/>
    </border>
    <border>
      <left/>
      <right style="medium">
        <color theme="4" tint="-0.249977111117893"/>
      </right>
      <top/>
      <bottom style="medium">
        <color theme="4" tint="-0.249977111117893"/>
      </bottom>
      <diagonal/>
    </border>
    <border>
      <left/>
      <right/>
      <top/>
      <bottom style="thin">
        <color theme="8" tint="-0.24994659260841701"/>
      </bottom>
      <diagonal/>
    </border>
    <border>
      <left/>
      <right style="thin">
        <color rgb="FFFF0000"/>
      </right>
      <top style="thin">
        <color rgb="FFFF0000"/>
      </top>
      <bottom style="thin">
        <color rgb="FFFF0000"/>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style="thin">
        <color theme="8" tint="-0.24994659260841701"/>
      </right>
      <top/>
      <bottom style="thin">
        <color theme="8" tint="-0.24994659260841701"/>
      </bottom>
      <diagonal/>
    </border>
    <border>
      <left style="thin">
        <color theme="8" tint="-0.24994659260841701"/>
      </left>
      <right/>
      <top style="thin">
        <color theme="8" tint="-0.24994659260841701"/>
      </top>
      <bottom style="thin">
        <color theme="8" tint="-0.24994659260841701"/>
      </bottom>
      <diagonal/>
    </border>
    <border>
      <left/>
      <right style="thin">
        <color theme="4" tint="-0.249977111117893"/>
      </right>
      <top style="thin">
        <color theme="8" tint="-0.24994659260841701"/>
      </top>
      <bottom style="thin">
        <color theme="8" tint="-0.24994659260841701"/>
      </bottom>
      <diagonal/>
    </border>
    <border>
      <left style="thin">
        <color theme="4" tint="-0.249977111117893"/>
      </left>
      <right/>
      <top style="thin">
        <color theme="8" tint="-0.24994659260841701"/>
      </top>
      <bottom style="thin">
        <color theme="8" tint="-0.24994659260841701"/>
      </bottom>
      <diagonal/>
    </border>
    <border>
      <left/>
      <right/>
      <top style="thin">
        <color theme="8" tint="-0.24994659260841701"/>
      </top>
      <bottom style="thin">
        <color theme="8" tint="-0.24994659260841701"/>
      </bottom>
      <diagonal/>
    </border>
    <border>
      <left/>
      <right style="thin">
        <color theme="8" tint="-0.24994659260841701"/>
      </right>
      <top style="thin">
        <color theme="8" tint="-0.24994659260841701"/>
      </top>
      <bottom style="thin">
        <color theme="8" tint="-0.24994659260841701"/>
      </bottom>
      <diagonal/>
    </border>
    <border>
      <left/>
      <right style="thin">
        <color theme="4" tint="-0.249977111117893"/>
      </right>
      <top style="thin">
        <color theme="8" tint="-0.24994659260841701"/>
      </top>
      <bottom/>
      <diagonal/>
    </border>
    <border>
      <left style="thin">
        <color theme="4" tint="-0.249977111117893"/>
      </left>
      <right/>
      <top style="thin">
        <color theme="8" tint="-0.24994659260841701"/>
      </top>
      <bottom/>
      <diagonal/>
    </border>
    <border>
      <left/>
      <right style="thin">
        <color theme="4" tint="-0.249977111117893"/>
      </right>
      <top/>
      <bottom style="thin">
        <color theme="8" tint="-0.24994659260841701"/>
      </bottom>
      <diagonal/>
    </border>
    <border>
      <left style="thin">
        <color theme="4" tint="-0.249977111117893"/>
      </left>
      <right/>
      <top/>
      <bottom style="thin">
        <color theme="8" tint="-0.2499465926084170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rgb="FF958C5F"/>
      </bottom>
      <diagonal/>
    </border>
    <border>
      <left/>
      <right/>
      <top/>
      <bottom style="double">
        <color rgb="FF958C5F"/>
      </bottom>
      <diagonal/>
    </border>
    <border>
      <left style="thin">
        <color rgb="FF958C5F"/>
      </left>
      <right style="thin">
        <color rgb="FF958C5F"/>
      </right>
      <top style="medium">
        <color rgb="FF958C5F"/>
      </top>
      <bottom style="thin">
        <color rgb="FF958C5F"/>
      </bottom>
      <diagonal/>
    </border>
    <border>
      <left style="thin">
        <color rgb="FF958C5F"/>
      </left>
      <right/>
      <top style="thin">
        <color rgb="FF958C5F"/>
      </top>
      <bottom style="thin">
        <color rgb="FF958C5F"/>
      </bottom>
      <diagonal/>
    </border>
    <border>
      <left/>
      <right/>
      <top style="thin">
        <color rgb="FF958C5F"/>
      </top>
      <bottom style="thin">
        <color rgb="FF958C5F"/>
      </bottom>
      <diagonal/>
    </border>
    <border>
      <left/>
      <right style="thin">
        <color rgb="FF958C5F"/>
      </right>
      <top style="thin">
        <color rgb="FF958C5F"/>
      </top>
      <bottom style="thin">
        <color rgb="FF958C5F"/>
      </bottom>
      <diagonal/>
    </border>
    <border>
      <left style="thin">
        <color rgb="FF958C5F"/>
      </left>
      <right style="thin">
        <color rgb="FF958C5F"/>
      </right>
      <top style="thin">
        <color rgb="FF958C5F"/>
      </top>
      <bottom style="thin">
        <color rgb="FF958C5F"/>
      </bottom>
      <diagonal/>
    </border>
    <border>
      <left/>
      <right/>
      <top/>
      <bottom style="thick">
        <color rgb="FF958C5F"/>
      </bottom>
      <diagonal/>
    </border>
    <border>
      <left style="thin">
        <color rgb="FF958C5F"/>
      </left>
      <right/>
      <top style="thin">
        <color rgb="FF958C5F"/>
      </top>
      <bottom style="medium">
        <color rgb="FF958C5F"/>
      </bottom>
      <diagonal/>
    </border>
    <border>
      <left/>
      <right/>
      <top style="thin">
        <color rgb="FF958C5F"/>
      </top>
      <bottom style="medium">
        <color rgb="FF958C5F"/>
      </bottom>
      <diagonal/>
    </border>
    <border>
      <left/>
      <right style="thin">
        <color rgb="FF958C5F"/>
      </right>
      <top style="thin">
        <color rgb="FF958C5F"/>
      </top>
      <bottom style="medium">
        <color rgb="FF958C5F"/>
      </bottom>
      <diagonal/>
    </border>
    <border>
      <left style="thin">
        <color rgb="FF958C5F"/>
      </left>
      <right style="thin">
        <color rgb="FF958C5F"/>
      </right>
      <top style="thin">
        <color rgb="FF958C5F"/>
      </top>
      <bottom style="medium">
        <color rgb="FF958C5F"/>
      </bottom>
      <diagonal/>
    </border>
    <border>
      <left/>
      <right/>
      <top style="double">
        <color rgb="FF958C5F"/>
      </top>
      <bottom/>
      <diagonal/>
    </border>
    <border>
      <left style="thick">
        <color theme="0"/>
      </left>
      <right/>
      <top style="thin">
        <color theme="0"/>
      </top>
      <bottom/>
      <diagonal/>
    </border>
    <border>
      <left/>
      <right style="thin">
        <color theme="0"/>
      </right>
      <top style="thin">
        <color theme="0"/>
      </top>
      <bottom/>
      <diagonal/>
    </border>
    <border>
      <left style="thin">
        <color theme="0"/>
      </left>
      <right/>
      <top style="thin">
        <color indexed="64"/>
      </top>
      <bottom style="thin">
        <color indexed="64"/>
      </bottom>
      <diagonal/>
    </border>
    <border>
      <left/>
      <right/>
      <top/>
      <bottom style="thin">
        <color theme="2"/>
      </bottom>
      <diagonal/>
    </border>
    <border>
      <left style="thin">
        <color indexed="64"/>
      </left>
      <right style="thin">
        <color indexed="64"/>
      </right>
      <top/>
      <bottom style="thin">
        <color indexed="64"/>
      </bottom>
      <diagonal/>
    </border>
    <border>
      <left/>
      <right style="thin">
        <color theme="0" tint="-0.34998626667073579"/>
      </right>
      <top style="thin">
        <color auto="1"/>
      </top>
      <bottom/>
      <diagonal/>
    </border>
    <border>
      <left style="thin">
        <color theme="0" tint="-0.24994659260841701"/>
      </left>
      <right/>
      <top style="thin">
        <color auto="1"/>
      </top>
      <bottom/>
      <diagonal/>
    </border>
    <border>
      <left/>
      <right style="thin">
        <color theme="0" tint="-0.24994659260841701"/>
      </right>
      <top style="thin">
        <color auto="1"/>
      </top>
      <bottom/>
      <diagonal/>
    </border>
    <border>
      <left/>
      <right style="thin">
        <color theme="0" tint="-0.34998626667073579"/>
      </right>
      <top/>
      <bottom/>
      <diagonal/>
    </border>
    <border>
      <left style="thin">
        <color theme="0" tint="-0.24994659260841701"/>
      </left>
      <right/>
      <top/>
      <bottom/>
      <diagonal/>
    </border>
    <border>
      <left/>
      <right style="thin">
        <color theme="0" tint="-0.24994659260841701"/>
      </right>
      <top/>
      <bottom/>
      <diagonal/>
    </border>
    <border>
      <left style="thin">
        <color theme="0" tint="-0.34998626667073579"/>
      </left>
      <right/>
      <top style="thin">
        <color auto="1"/>
      </top>
      <bottom/>
      <diagonal/>
    </border>
    <border>
      <left/>
      <right style="thin">
        <color theme="0" tint="-0.34998626667073579"/>
      </right>
      <top/>
      <bottom style="thin">
        <color indexed="64"/>
      </bottom>
      <diagonal/>
    </border>
    <border>
      <left style="thin">
        <color theme="0" tint="-0.34998626667073579"/>
      </left>
      <right/>
      <top/>
      <bottom style="thin">
        <color indexed="64"/>
      </bottom>
      <diagonal/>
    </border>
    <border>
      <left/>
      <right style="thin">
        <color theme="0" tint="-0.24994659260841701"/>
      </right>
      <top/>
      <bottom style="thin">
        <color indexed="64"/>
      </bottom>
      <diagonal/>
    </border>
    <border>
      <left style="thin">
        <color theme="0" tint="-0.24994659260841701"/>
      </left>
      <right/>
      <top/>
      <bottom style="thin">
        <color indexed="64"/>
      </bottom>
      <diagonal/>
    </border>
    <border>
      <left style="thin">
        <color auto="1"/>
      </left>
      <right/>
      <top/>
      <bottom style="medium">
        <color indexed="64"/>
      </bottom>
      <diagonal/>
    </border>
    <border>
      <left style="thin">
        <color theme="0" tint="-0.34998626667073579"/>
      </left>
      <right/>
      <top/>
      <bottom style="medium">
        <color indexed="64"/>
      </bottom>
      <diagonal/>
    </border>
    <border>
      <left/>
      <right style="thin">
        <color theme="0" tint="-0.34998626667073579"/>
      </right>
      <top/>
      <bottom style="medium">
        <color indexed="64"/>
      </bottom>
      <diagonal/>
    </border>
    <border>
      <left style="thin">
        <color theme="0" tint="-0.24994659260841701"/>
      </left>
      <right/>
      <top/>
      <bottom style="medium">
        <color indexed="64"/>
      </bottom>
      <diagonal/>
    </border>
    <border>
      <left/>
      <right style="thin">
        <color theme="0" tint="-0.24994659260841701"/>
      </right>
      <top/>
      <bottom style="medium">
        <color indexed="64"/>
      </bottom>
      <diagonal/>
    </border>
    <border>
      <left/>
      <right style="thin">
        <color auto="1"/>
      </right>
      <top/>
      <bottom style="medium">
        <color indexed="64"/>
      </bottom>
      <diagonal/>
    </border>
    <border>
      <left style="thin">
        <color auto="1"/>
      </left>
      <right/>
      <top style="medium">
        <color indexed="64"/>
      </top>
      <bottom/>
      <diagonal/>
    </border>
    <border>
      <left/>
      <right style="thin">
        <color theme="0" tint="-0.34998626667073579"/>
      </right>
      <top style="medium">
        <color auto="1"/>
      </top>
      <bottom/>
      <diagonal/>
    </border>
    <border>
      <left style="thin">
        <color theme="0" tint="-0.34998626667073579"/>
      </left>
      <right/>
      <top style="medium">
        <color auto="1"/>
      </top>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auto="1"/>
      </right>
      <top style="medium">
        <color indexed="64"/>
      </top>
      <bottom/>
      <diagonal/>
    </border>
    <border>
      <left style="thin">
        <color auto="1"/>
      </left>
      <right/>
      <top/>
      <bottom style="medium">
        <color theme="1"/>
      </bottom>
      <diagonal/>
    </border>
    <border>
      <left/>
      <right/>
      <top/>
      <bottom style="medium">
        <color theme="1"/>
      </bottom>
      <diagonal/>
    </border>
    <border>
      <left/>
      <right style="thin">
        <color theme="0" tint="-0.34998626667073579"/>
      </right>
      <top/>
      <bottom style="medium">
        <color theme="1"/>
      </bottom>
      <diagonal/>
    </border>
    <border>
      <left style="thin">
        <color theme="0" tint="-0.34998626667073579"/>
      </left>
      <right/>
      <top/>
      <bottom style="medium">
        <color theme="1"/>
      </bottom>
      <diagonal/>
    </border>
    <border>
      <left/>
      <right style="thin">
        <color theme="0" tint="-0.24994659260841701"/>
      </right>
      <top/>
      <bottom style="medium">
        <color theme="1"/>
      </bottom>
      <diagonal/>
    </border>
    <border>
      <left style="thin">
        <color theme="0" tint="-0.24994659260841701"/>
      </left>
      <right/>
      <top/>
      <bottom style="medium">
        <color theme="1"/>
      </bottom>
      <diagonal/>
    </border>
    <border>
      <left/>
      <right style="thin">
        <color auto="1"/>
      </right>
      <top/>
      <bottom style="medium">
        <color theme="1"/>
      </bottom>
      <diagonal/>
    </border>
    <border>
      <left style="thin">
        <color theme="0" tint="-0.34998626667073579"/>
      </left>
      <right/>
      <top style="medium">
        <color theme="1"/>
      </top>
      <bottom/>
      <diagonal/>
    </border>
    <border>
      <left/>
      <right style="thin">
        <color theme="0" tint="-0.34998626667073579"/>
      </right>
      <top style="medium">
        <color theme="1"/>
      </top>
      <bottom/>
      <diagonal/>
    </border>
    <border>
      <left/>
      <right/>
      <top style="medium">
        <color theme="1"/>
      </top>
      <bottom/>
      <diagonal/>
    </border>
    <border>
      <left style="thin">
        <color theme="0" tint="-0.24994659260841701"/>
      </left>
      <right/>
      <top style="medium">
        <color theme="1"/>
      </top>
      <bottom/>
      <diagonal/>
    </border>
    <border>
      <left/>
      <right style="thin">
        <color theme="0" tint="-0.24994659260841701"/>
      </right>
      <top style="medium">
        <color theme="1"/>
      </top>
      <bottom/>
      <diagonal/>
    </border>
    <border>
      <left style="thin">
        <color theme="0" tint="-0.34998626667073579"/>
      </left>
      <right/>
      <top/>
      <bottom style="thin">
        <color theme="1"/>
      </bottom>
      <diagonal/>
    </border>
    <border>
      <left/>
      <right style="thin">
        <color theme="0" tint="-0.34998626667073579"/>
      </right>
      <top/>
      <bottom style="thin">
        <color theme="1"/>
      </bottom>
      <diagonal/>
    </border>
    <border>
      <left style="thin">
        <color theme="0" tint="-0.24994659260841701"/>
      </left>
      <right/>
      <top/>
      <bottom style="thin">
        <color theme="1"/>
      </bottom>
      <diagonal/>
    </border>
    <border>
      <left/>
      <right style="thin">
        <color theme="0" tint="-0.24994659260841701"/>
      </right>
      <top/>
      <bottom style="thin">
        <color theme="1"/>
      </bottom>
      <diagonal/>
    </border>
    <border>
      <left/>
      <right/>
      <top/>
      <bottom style="medium">
        <color theme="4" tint="-0.24994659260841701"/>
      </bottom>
      <diagonal/>
    </border>
    <border>
      <left/>
      <right/>
      <top/>
      <bottom style="thin">
        <color theme="4" tint="-0.24994659260841701"/>
      </bottom>
      <diagonal/>
    </border>
    <border>
      <left style="thin">
        <color theme="4" tint="-0.24994659260841701"/>
      </left>
      <right style="thin">
        <color theme="4" tint="-0.24994659260841701"/>
      </right>
      <top style="thin">
        <color theme="4" tint="-0.24994659260841701"/>
      </top>
      <bottom style="double">
        <color theme="4" tint="-0.24994659260841701"/>
      </bottom>
      <diagonal/>
    </border>
    <border>
      <left style="thin">
        <color theme="4" tint="-0.24994659260841701"/>
      </left>
      <right/>
      <top style="thin">
        <color theme="4" tint="-0.24994659260841701"/>
      </top>
      <bottom style="double">
        <color theme="4" tint="-0.24994659260841701"/>
      </bottom>
      <diagonal/>
    </border>
    <border>
      <left/>
      <right/>
      <top style="thin">
        <color theme="4" tint="-0.24994659260841701"/>
      </top>
      <bottom style="double">
        <color theme="4" tint="-0.24994659260841701"/>
      </bottom>
      <diagonal/>
    </border>
    <border>
      <left style="thin">
        <color indexed="64"/>
      </left>
      <right style="thin">
        <color indexed="64"/>
      </right>
      <top style="thin">
        <color indexed="64"/>
      </top>
      <bottom style="double">
        <color indexed="64"/>
      </bottom>
      <diagonal/>
    </border>
    <border>
      <left style="thin">
        <color theme="4" tint="-0.24994659260841701"/>
      </left>
      <right style="thin">
        <color theme="4" tint="-0.24994659260841701"/>
      </right>
      <top style="double">
        <color theme="4" tint="-0.24994659260841701"/>
      </top>
      <bottom style="hair">
        <color theme="4" tint="-0.24994659260841701"/>
      </bottom>
      <diagonal/>
    </border>
    <border>
      <left style="thin">
        <color theme="4" tint="-0.24994659260841701"/>
      </left>
      <right style="thin">
        <color theme="4" tint="-0.24994659260841701"/>
      </right>
      <top style="hair">
        <color theme="4" tint="-0.24994659260841701"/>
      </top>
      <bottom style="hair">
        <color theme="4" tint="-0.24994659260841701"/>
      </bottom>
      <diagonal/>
    </border>
    <border>
      <left style="thin">
        <color theme="4" tint="-0.24994659260841701"/>
      </left>
      <right/>
      <top style="hair">
        <color theme="4" tint="-0.24994659260841701"/>
      </top>
      <bottom style="hair">
        <color theme="4" tint="-0.24994659260841701"/>
      </bottom>
      <diagonal/>
    </border>
    <border>
      <left/>
      <right/>
      <top style="hair">
        <color theme="4" tint="-0.24994659260841701"/>
      </top>
      <bottom style="hair">
        <color theme="4" tint="-0.24994659260841701"/>
      </bottom>
      <diagonal/>
    </border>
    <border>
      <left/>
      <right style="thin">
        <color theme="4" tint="-0.24994659260841701"/>
      </right>
      <top style="hair">
        <color theme="4" tint="-0.24994659260841701"/>
      </top>
      <bottom style="hair">
        <color theme="4" tint="-0.24994659260841701"/>
      </bottom>
      <diagonal/>
    </border>
    <border>
      <left style="thin">
        <color theme="4" tint="-0.24994659260841701"/>
      </left>
      <right style="thin">
        <color theme="4" tint="-0.24994659260841701"/>
      </right>
      <top style="hair">
        <color theme="4" tint="-0.24994659260841701"/>
      </top>
      <bottom style="thin">
        <color theme="4" tint="-0.24994659260841701"/>
      </bottom>
      <diagonal/>
    </border>
    <border>
      <left/>
      <right/>
      <top style="thin">
        <color theme="4" tint="-0.24994659260841701"/>
      </top>
      <bottom/>
      <diagonal/>
    </border>
    <border>
      <left/>
      <right style="thin">
        <color theme="4" tint="-0.24994659260841701"/>
      </right>
      <top style="thin">
        <color theme="4" tint="-0.24994659260841701"/>
      </top>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right style="thin">
        <color theme="4" tint="-0.24994659260841701"/>
      </right>
      <top/>
      <bottom/>
      <diagonal/>
    </border>
    <border>
      <left style="thin">
        <color theme="4" tint="-0.24994659260841701"/>
      </left>
      <right/>
      <top style="thin">
        <color theme="4" tint="-0.24994659260841701"/>
      </top>
      <bottom style="thin">
        <color theme="4" tint="-0.24994659260841701"/>
      </bottom>
      <diagonal/>
    </border>
    <border>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right/>
      <top style="dashed">
        <color theme="6" tint="-0.24994659260841701"/>
      </top>
      <bottom style="thin">
        <color theme="6" tint="-0.24994659260841701"/>
      </bottom>
      <diagonal/>
    </border>
    <border>
      <left/>
      <right/>
      <top style="dotted">
        <color theme="6" tint="-0.24994659260841701"/>
      </top>
      <bottom style="dashed">
        <color theme="6" tint="-0.24994659260841701"/>
      </bottom>
      <diagonal/>
    </border>
    <border>
      <left/>
      <right/>
      <top style="dashed">
        <color theme="6" tint="-0.24994659260841701"/>
      </top>
      <bottom style="dashed">
        <color theme="6" tint="-0.24994659260841701"/>
      </bottom>
      <diagonal/>
    </border>
    <border>
      <left/>
      <right/>
      <top/>
      <bottom style="dotted">
        <color theme="6" tint="-0.24994659260841701"/>
      </bottom>
      <diagonal/>
    </border>
    <border>
      <left/>
      <right/>
      <top style="dotted">
        <color theme="6" tint="-0.24994659260841701"/>
      </top>
      <bottom style="dotted">
        <color theme="6" tint="-0.24994659260841701"/>
      </bottom>
      <diagonal/>
    </border>
    <border>
      <left/>
      <right/>
      <top style="dashed">
        <color theme="6" tint="-0.24994659260841701"/>
      </top>
      <bottom/>
      <diagonal/>
    </border>
    <border>
      <left/>
      <right/>
      <top style="mediumDashed">
        <color theme="1" tint="4.9989318521683403E-2"/>
      </top>
      <bottom style="mediumDashed">
        <color theme="1" tint="4.9989318521683403E-2"/>
      </bottom>
      <diagonal/>
    </border>
    <border>
      <left/>
      <right/>
      <top style="dotted">
        <color theme="6" tint="-0.24994659260841701"/>
      </top>
      <bottom/>
      <diagonal/>
    </border>
    <border>
      <left/>
      <right/>
      <top style="medium">
        <color theme="6" tint="-0.24994659260841701"/>
      </top>
      <bottom style="dashed">
        <color theme="6" tint="-0.24994659260841701"/>
      </bottom>
      <diagonal/>
    </border>
    <border>
      <left/>
      <right/>
      <top/>
      <bottom style="medium">
        <color theme="6" tint="-0.24994659260841701"/>
      </bottom>
      <diagonal/>
    </border>
    <border>
      <left/>
      <right/>
      <top/>
      <bottom style="thin">
        <color theme="6" tint="-0.24994659260841701"/>
      </bottom>
      <diagonal/>
    </border>
    <border>
      <left/>
      <right/>
      <top style="thin">
        <color theme="6" tint="-0.24994659260841701"/>
      </top>
      <bottom style="thin">
        <color theme="6" tint="-0.24994659260841701"/>
      </bottom>
      <diagonal/>
    </border>
    <border>
      <left/>
      <right/>
      <top style="thin">
        <color theme="6" tint="-0.24994659260841701"/>
      </top>
      <bottom/>
      <diagonal/>
    </border>
    <border>
      <left/>
      <right/>
      <top/>
      <bottom style="double">
        <color auto="1"/>
      </bottom>
      <diagonal/>
    </border>
    <border>
      <left/>
      <right style="thin">
        <color theme="0"/>
      </right>
      <top/>
      <bottom/>
      <diagonal/>
    </border>
    <border>
      <left style="thin">
        <color theme="0"/>
      </left>
      <right/>
      <top/>
      <bottom/>
      <diagonal/>
    </border>
    <border>
      <left/>
      <right/>
      <top style="thin">
        <color theme="0"/>
      </top>
      <bottom style="thin">
        <color indexed="64"/>
      </bottom>
      <diagonal/>
    </border>
    <border>
      <left/>
      <right/>
      <top style="thin">
        <color theme="0"/>
      </top>
      <bottom style="thin">
        <color theme="0"/>
      </bottom>
      <diagonal/>
    </border>
    <border>
      <left/>
      <right/>
      <top style="thin">
        <color indexed="64"/>
      </top>
      <bottom style="thin">
        <color theme="0"/>
      </bottom>
      <diagonal/>
    </border>
    <border>
      <left style="thin">
        <color theme="0"/>
      </left>
      <right/>
      <top style="thin">
        <color indexed="64"/>
      </top>
      <bottom/>
      <diagonal/>
    </border>
    <border>
      <left/>
      <right style="thin">
        <color theme="0"/>
      </right>
      <top style="thin">
        <color indexed="64"/>
      </top>
      <bottom/>
      <diagonal/>
    </border>
    <border>
      <left style="thin">
        <color theme="0"/>
      </left>
      <right/>
      <top/>
      <bottom style="thin">
        <color indexed="64"/>
      </bottom>
      <diagonal/>
    </border>
    <border>
      <left/>
      <right style="thin">
        <color theme="0"/>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theme="6"/>
      </bottom>
      <diagonal/>
    </border>
    <border>
      <left/>
      <right/>
      <top style="thin">
        <color theme="6"/>
      </top>
      <bottom/>
      <diagonal/>
    </border>
    <border>
      <left/>
      <right/>
      <top style="thin">
        <color theme="6"/>
      </top>
      <bottom style="thin">
        <color theme="6"/>
      </bottom>
      <diagonal/>
    </border>
    <border>
      <left/>
      <right/>
      <top style="thin">
        <color theme="6"/>
      </top>
      <bottom style="double">
        <color theme="6"/>
      </bottom>
      <diagonal/>
    </border>
    <border>
      <left style="medium">
        <color theme="6" tint="-0.24994659260841701"/>
      </left>
      <right/>
      <top style="medium">
        <color theme="6" tint="-0.24994659260841701"/>
      </top>
      <bottom style="medium">
        <color theme="6" tint="-0.24994659260841701"/>
      </bottom>
      <diagonal/>
    </border>
    <border>
      <left/>
      <right/>
      <top style="medium">
        <color theme="6" tint="-0.24994659260841701"/>
      </top>
      <bottom style="medium">
        <color theme="6" tint="-0.24994659260841701"/>
      </bottom>
      <diagonal/>
    </border>
    <border>
      <left/>
      <right style="medium">
        <color theme="6" tint="-0.24994659260841701"/>
      </right>
      <top style="medium">
        <color theme="6" tint="-0.24994659260841701"/>
      </top>
      <bottom style="medium">
        <color theme="6" tint="-0.24994659260841701"/>
      </bottom>
      <diagonal/>
    </border>
    <border>
      <left/>
      <right/>
      <top style="thick">
        <color theme="6" tint="-0.24994659260841701"/>
      </top>
      <bottom/>
      <diagonal/>
    </border>
    <border>
      <left/>
      <right/>
      <top/>
      <bottom style="thick">
        <color rgb="FFE5610C"/>
      </bottom>
      <diagonal/>
    </border>
    <border>
      <left/>
      <right style="dotted">
        <color theme="0" tint="-0.14996795556505021"/>
      </right>
      <top/>
      <bottom style="dotted">
        <color theme="0" tint="-0.34998626667073579"/>
      </bottom>
      <diagonal/>
    </border>
    <border>
      <left style="dotted">
        <color theme="0" tint="-0.14996795556505021"/>
      </left>
      <right style="dotted">
        <color theme="0" tint="-0.14996795556505021"/>
      </right>
      <top/>
      <bottom style="dotted">
        <color theme="0" tint="-0.34998626667073579"/>
      </bottom>
      <diagonal/>
    </border>
    <border>
      <left style="dotted">
        <color theme="0" tint="-0.14996795556505021"/>
      </left>
      <right/>
      <top/>
      <bottom style="dotted">
        <color theme="0" tint="-0.34998626667073579"/>
      </bottom>
      <diagonal/>
    </border>
    <border>
      <left/>
      <right style="dotted">
        <color theme="0" tint="-0.24994659260841701"/>
      </right>
      <top/>
      <bottom style="dotted">
        <color theme="0" tint="-0.24994659260841701"/>
      </bottom>
      <diagonal/>
    </border>
    <border>
      <left style="dotted">
        <color theme="0" tint="-0.24994659260841701"/>
      </left>
      <right style="dotted">
        <color theme="0" tint="-0.24994659260841701"/>
      </right>
      <top/>
      <bottom style="dotted">
        <color theme="0" tint="-0.24994659260841701"/>
      </bottom>
      <diagonal/>
    </border>
    <border>
      <left style="dotted">
        <color theme="0" tint="-0.24994659260841701"/>
      </left>
      <right/>
      <top/>
      <bottom style="dotted">
        <color theme="0" tint="-0.24994659260841701"/>
      </bottom>
      <diagonal/>
    </border>
    <border>
      <left/>
      <right style="dotted">
        <color theme="0" tint="-0.24994659260841701"/>
      </right>
      <top style="dotted">
        <color theme="0" tint="-0.24994659260841701"/>
      </top>
      <bottom style="dotted">
        <color theme="0" tint="-0.24994659260841701"/>
      </bottom>
      <diagonal/>
    </border>
    <border>
      <left style="dotted">
        <color theme="0" tint="-0.24994659260841701"/>
      </left>
      <right style="dotted">
        <color theme="0" tint="-0.24994659260841701"/>
      </right>
      <top style="dotted">
        <color theme="0" tint="-0.24994659260841701"/>
      </top>
      <bottom style="dotted">
        <color theme="0" tint="-0.24994659260841701"/>
      </bottom>
      <diagonal/>
    </border>
    <border>
      <left style="dotted">
        <color theme="0" tint="-0.24994659260841701"/>
      </left>
      <right/>
      <top style="dotted">
        <color theme="0" tint="-0.24994659260841701"/>
      </top>
      <bottom style="dotted">
        <color theme="0" tint="-0.24994659260841701"/>
      </bottom>
      <diagonal/>
    </border>
    <border>
      <left/>
      <right style="dotted">
        <color theme="0" tint="-0.24994659260841701"/>
      </right>
      <top style="dotted">
        <color theme="0" tint="-0.24994659260841701"/>
      </top>
      <bottom style="medium">
        <color rgb="FFE5610C"/>
      </bottom>
      <diagonal/>
    </border>
    <border>
      <left style="dotted">
        <color theme="0" tint="-0.24994659260841701"/>
      </left>
      <right style="dotted">
        <color theme="0" tint="-0.24994659260841701"/>
      </right>
      <top style="dotted">
        <color theme="0" tint="-0.24994659260841701"/>
      </top>
      <bottom style="medium">
        <color rgb="FFE5610C"/>
      </bottom>
      <diagonal/>
    </border>
    <border>
      <left style="dotted">
        <color theme="0" tint="-0.24994659260841701"/>
      </left>
      <right/>
      <top style="dotted">
        <color theme="0" tint="-0.24994659260841701"/>
      </top>
      <bottom style="medium">
        <color rgb="FFE5610C"/>
      </bottom>
      <diagonal/>
    </border>
    <border>
      <left/>
      <right style="dotted">
        <color theme="0" tint="-0.24994659260841701"/>
      </right>
      <top style="dotted">
        <color theme="0" tint="-0.24994659260841701"/>
      </top>
      <bottom style="dotted">
        <color rgb="FFE5610C"/>
      </bottom>
      <diagonal/>
    </border>
    <border>
      <left style="dotted">
        <color theme="0" tint="-0.24994659260841701"/>
      </left>
      <right style="dotted">
        <color theme="0" tint="-0.24994659260841701"/>
      </right>
      <top style="dotted">
        <color theme="0" tint="-0.24994659260841701"/>
      </top>
      <bottom style="dotted">
        <color rgb="FFE5610C"/>
      </bottom>
      <diagonal/>
    </border>
    <border>
      <left style="dotted">
        <color theme="0" tint="-0.24994659260841701"/>
      </left>
      <right/>
      <top style="dotted">
        <color theme="0" tint="-0.24994659260841701"/>
      </top>
      <bottom style="dotted">
        <color rgb="FFE5610C"/>
      </bottom>
      <diagonal/>
    </border>
    <border>
      <left/>
      <right style="dotted">
        <color theme="0" tint="-0.24994659260841701"/>
      </right>
      <top style="medium">
        <color rgb="FFE5610C"/>
      </top>
      <bottom style="medium">
        <color rgb="FFE5610C"/>
      </bottom>
      <diagonal/>
    </border>
    <border>
      <left style="dotted">
        <color theme="0" tint="-0.24994659260841701"/>
      </left>
      <right style="dotted">
        <color theme="0" tint="-0.24994659260841701"/>
      </right>
      <top style="medium">
        <color rgb="FFE5610C"/>
      </top>
      <bottom style="medium">
        <color rgb="FFE5610C"/>
      </bottom>
      <diagonal/>
    </border>
    <border>
      <left style="dotted">
        <color theme="0" tint="-0.24994659260841701"/>
      </left>
      <right/>
      <top style="medium">
        <color rgb="FFE5610C"/>
      </top>
      <bottom style="medium">
        <color rgb="FFE5610C"/>
      </bottom>
      <diagonal/>
    </border>
    <border>
      <left/>
      <right/>
      <top style="thin">
        <color theme="0" tint="-0.499984740745262"/>
      </top>
      <bottom/>
      <diagonal/>
    </border>
    <border>
      <left/>
      <right/>
      <top/>
      <bottom style="medium">
        <color rgb="FFE5610C"/>
      </bottom>
      <diagonal/>
    </border>
    <border>
      <left/>
      <right style="dotted">
        <color theme="0" tint="-0.14996795556505021"/>
      </right>
      <top/>
      <bottom/>
      <diagonal/>
    </border>
    <border>
      <left style="dotted">
        <color theme="0" tint="-0.14996795556505021"/>
      </left>
      <right style="dotted">
        <color theme="0" tint="-0.14996795556505021"/>
      </right>
      <top/>
      <bottom/>
      <diagonal/>
    </border>
    <border>
      <left style="dotted">
        <color theme="0" tint="-0.14996795556505021"/>
      </left>
      <right/>
      <top/>
      <bottom/>
      <diagonal/>
    </border>
    <border>
      <left/>
      <right/>
      <top/>
      <bottom style="thick">
        <color rgb="FFC64A00"/>
      </bottom>
      <diagonal/>
    </border>
    <border>
      <left/>
      <right/>
      <top/>
      <bottom style="thin">
        <color rgb="FFC64A00"/>
      </bottom>
      <diagonal/>
    </border>
    <border>
      <left style="dashDot">
        <color theme="0" tint="-0.499984740745262"/>
      </left>
      <right style="dashDot">
        <color theme="0" tint="-0.499984740745262"/>
      </right>
      <top style="dashDot">
        <color theme="0" tint="-0.499984740745262"/>
      </top>
      <bottom/>
      <diagonal/>
    </border>
    <border>
      <left style="dashDot">
        <color theme="0" tint="-0.499984740745262"/>
      </left>
      <right style="dashDot">
        <color theme="0" tint="-0.499984740745262"/>
      </right>
      <top/>
      <bottom/>
      <diagonal/>
    </border>
    <border>
      <left style="dashDot">
        <color theme="0" tint="-0.499984740745262"/>
      </left>
      <right style="dashDot">
        <color theme="0" tint="-0.499984740745262"/>
      </right>
      <top/>
      <bottom style="dashDot">
        <color theme="0" tint="-0.499984740745262"/>
      </bottom>
      <diagonal/>
    </border>
    <border>
      <left/>
      <right/>
      <top style="dotted">
        <color theme="0" tint="-0.24994659260841701"/>
      </top>
      <bottom style="dotted">
        <color theme="0" tint="-0.24994659260841701"/>
      </bottom>
      <diagonal/>
    </border>
    <border>
      <left/>
      <right/>
      <top style="dotted">
        <color theme="0" tint="-0.24994659260841701"/>
      </top>
      <bottom style="medium">
        <color rgb="FFE5610C"/>
      </bottom>
      <diagonal/>
    </border>
    <border>
      <left/>
      <right style="thin">
        <color theme="1"/>
      </right>
      <top/>
      <bottom style="thin">
        <color theme="1"/>
      </bottom>
      <diagonal/>
    </border>
    <border>
      <left/>
      <right style="thin">
        <color theme="1"/>
      </right>
      <top style="thin">
        <color theme="1"/>
      </top>
      <bottom/>
      <diagonal/>
    </border>
    <border>
      <left style="thin">
        <color theme="1"/>
      </left>
      <right/>
      <top style="thin">
        <color theme="1"/>
      </top>
      <bottom/>
      <diagonal/>
    </border>
    <border>
      <left/>
      <right style="thin">
        <color theme="1"/>
      </right>
      <top/>
      <bottom/>
      <diagonal/>
    </border>
    <border>
      <left/>
      <right/>
      <top style="thin">
        <color theme="1"/>
      </top>
      <bottom/>
      <diagonal/>
    </border>
    <border>
      <left style="thin">
        <color theme="1"/>
      </left>
      <right/>
      <top/>
      <bottom/>
      <diagonal/>
    </border>
    <border>
      <left/>
      <right style="thin">
        <color indexed="64"/>
      </right>
      <top/>
      <bottom style="thin">
        <color theme="1"/>
      </bottom>
      <diagonal/>
    </border>
    <border>
      <left style="thin">
        <color indexed="64"/>
      </left>
      <right/>
      <top/>
      <bottom style="thin">
        <color theme="1"/>
      </bottom>
      <diagonal/>
    </border>
    <border>
      <left style="thin">
        <color indexed="64"/>
      </left>
      <right/>
      <top style="thin">
        <color theme="1"/>
      </top>
      <bottom/>
      <diagonal/>
    </border>
    <border>
      <left style="thin">
        <color theme="1"/>
      </left>
      <right/>
      <top/>
      <bottom style="thin">
        <color theme="1"/>
      </bottom>
      <diagonal/>
    </border>
    <border>
      <left/>
      <right style="thin">
        <color indexed="64"/>
      </right>
      <top style="thin">
        <color theme="1"/>
      </top>
      <bottom/>
      <diagonal/>
    </border>
    <border>
      <left style="thin">
        <color theme="1"/>
      </left>
      <right style="thin">
        <color theme="0"/>
      </right>
      <top style="thin">
        <color theme="1"/>
      </top>
      <bottom/>
      <diagonal/>
    </border>
    <border>
      <left style="thin">
        <color theme="0"/>
      </left>
      <right/>
      <top style="thin">
        <color theme="1"/>
      </top>
      <bottom/>
      <diagonal/>
    </border>
    <border>
      <left/>
      <right style="thin">
        <color theme="0"/>
      </right>
      <top style="thin">
        <color theme="1"/>
      </top>
      <bottom/>
      <diagonal/>
    </border>
    <border>
      <left style="thin">
        <color theme="0"/>
      </left>
      <right style="thin">
        <color theme="0"/>
      </right>
      <top style="thin">
        <color theme="1"/>
      </top>
      <bottom/>
      <diagonal/>
    </border>
    <border>
      <left style="thin">
        <color theme="1"/>
      </left>
      <right style="thin">
        <color theme="0"/>
      </right>
      <top/>
      <bottom style="thin">
        <color theme="1"/>
      </bottom>
      <diagonal/>
    </border>
    <border>
      <left style="thin">
        <color theme="0"/>
      </left>
      <right/>
      <top/>
      <bottom style="thin">
        <color theme="1"/>
      </bottom>
      <diagonal/>
    </border>
    <border>
      <left/>
      <right style="thin">
        <color theme="0"/>
      </right>
      <top/>
      <bottom style="thin">
        <color theme="1"/>
      </bottom>
      <diagonal/>
    </border>
    <border>
      <left style="thin">
        <color theme="0"/>
      </left>
      <right style="thin">
        <color theme="0"/>
      </right>
      <top/>
      <bottom style="thin">
        <color theme="1"/>
      </bottom>
      <diagonal/>
    </border>
    <border>
      <left style="thin">
        <color indexed="64"/>
      </left>
      <right style="thin">
        <color theme="0"/>
      </right>
      <top/>
      <bottom/>
      <diagonal/>
    </border>
    <border>
      <left style="thin">
        <color theme="0"/>
      </left>
      <right style="thin">
        <color indexed="64"/>
      </right>
      <top/>
      <bottom/>
      <diagonal/>
    </border>
    <border>
      <left/>
      <right/>
      <top style="thin">
        <color theme="6" tint="-0.24994659260841701"/>
      </top>
      <bottom style="double">
        <color theme="6" tint="-0.24994659260841701"/>
      </bottom>
      <diagonal/>
    </border>
    <border>
      <left style="thick">
        <color theme="6" tint="-0.24994659260841701"/>
      </left>
      <right/>
      <top style="thick">
        <color theme="6" tint="-0.24994659260841701"/>
      </top>
      <bottom style="thick">
        <color theme="6" tint="-0.24994659260841701"/>
      </bottom>
      <diagonal/>
    </border>
    <border>
      <left/>
      <right/>
      <top style="thick">
        <color theme="6" tint="-0.24994659260841701"/>
      </top>
      <bottom style="thick">
        <color theme="6" tint="-0.24994659260841701"/>
      </bottom>
      <diagonal/>
    </border>
    <border>
      <left/>
      <right style="thick">
        <color theme="6" tint="-0.24994659260841701"/>
      </right>
      <top style="thick">
        <color theme="6" tint="-0.24994659260841701"/>
      </top>
      <bottom style="thick">
        <color theme="6" tint="-0.24994659260841701"/>
      </bottom>
      <diagonal/>
    </border>
    <border>
      <left/>
      <right/>
      <top style="dashed">
        <color theme="6" tint="-0.24994659260841701"/>
      </top>
      <bottom style="mediumDashed">
        <color theme="6" tint="-0.24994659260841701"/>
      </bottom>
      <diagonal/>
    </border>
    <border>
      <left/>
      <right/>
      <top style="mediumDashed">
        <color theme="6" tint="-0.24994659260841701"/>
      </top>
      <bottom style="mediumDashed">
        <color theme="6" tint="-0.24994659260841701"/>
      </bottom>
      <diagonal/>
    </border>
    <border>
      <left/>
      <right/>
      <top/>
      <bottom style="hair">
        <color auto="1"/>
      </bottom>
      <diagonal/>
    </border>
    <border>
      <left/>
      <right/>
      <top style="hair">
        <color auto="1"/>
      </top>
      <bottom/>
      <diagonal/>
    </border>
    <border>
      <left style="thin">
        <color theme="0" tint="-0.34998626667073579"/>
      </left>
      <right style="thin">
        <color theme="0"/>
      </right>
      <top/>
      <bottom/>
      <diagonal/>
    </border>
    <border>
      <left style="thin">
        <color theme="0"/>
      </left>
      <right style="thin">
        <color theme="0"/>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37">
    <xf numFmtId="0" fontId="0" fillId="0" borderId="0"/>
    <xf numFmtId="0" fontId="36" fillId="0" borderId="0">
      <alignment vertical="center"/>
    </xf>
    <xf numFmtId="0" fontId="44" fillId="0" borderId="0" applyNumberFormat="0" applyFill="0" applyBorder="0" applyAlignment="0" applyProtection="0">
      <alignment vertical="center"/>
    </xf>
    <xf numFmtId="0" fontId="26" fillId="0" borderId="0">
      <alignment vertical="center"/>
    </xf>
    <xf numFmtId="38" fontId="26" fillId="0" borderId="0" applyFont="0" applyFill="0" applyBorder="0" applyAlignment="0" applyProtection="0">
      <alignment vertical="center"/>
    </xf>
    <xf numFmtId="0" fontId="26" fillId="0" borderId="0">
      <alignment vertical="center"/>
    </xf>
    <xf numFmtId="0" fontId="72" fillId="0" borderId="0">
      <alignment vertical="center"/>
    </xf>
    <xf numFmtId="0" fontId="113" fillId="0" borderId="0" applyNumberFormat="0" applyFill="0" applyBorder="0" applyAlignment="0" applyProtection="0">
      <alignment vertical="center"/>
    </xf>
    <xf numFmtId="0" fontId="133" fillId="0" borderId="0"/>
    <xf numFmtId="0" fontId="25" fillId="0" borderId="0">
      <alignment vertical="center"/>
    </xf>
    <xf numFmtId="0" fontId="45" fillId="0" borderId="0">
      <alignment vertical="center"/>
    </xf>
    <xf numFmtId="0" fontId="25" fillId="0" borderId="0">
      <alignment vertical="center"/>
    </xf>
    <xf numFmtId="0" fontId="158" fillId="0" borderId="0" applyNumberFormat="0" applyFill="0" applyBorder="0" applyAlignment="0" applyProtection="0"/>
    <xf numFmtId="0" fontId="24" fillId="0" borderId="0">
      <alignment vertical="center"/>
    </xf>
    <xf numFmtId="0" fontId="23" fillId="0" borderId="0">
      <alignment vertical="center"/>
    </xf>
    <xf numFmtId="0" fontId="21" fillId="0" borderId="0">
      <alignment vertical="center"/>
    </xf>
    <xf numFmtId="0" fontId="20" fillId="0" borderId="0">
      <alignment vertical="center"/>
    </xf>
    <xf numFmtId="0" fontId="19" fillId="0" borderId="0">
      <alignment vertical="center"/>
    </xf>
    <xf numFmtId="0" fontId="18" fillId="0" borderId="0">
      <alignment vertical="center"/>
    </xf>
    <xf numFmtId="0" fontId="17" fillId="0" borderId="0">
      <alignment vertical="center"/>
    </xf>
    <xf numFmtId="0" fontId="16" fillId="0" borderId="0">
      <alignment vertical="center"/>
    </xf>
    <xf numFmtId="0" fontId="15" fillId="0" borderId="0">
      <alignment vertical="center"/>
    </xf>
    <xf numFmtId="0" fontId="14" fillId="0" borderId="0">
      <alignment vertical="center"/>
    </xf>
    <xf numFmtId="0" fontId="13" fillId="0" borderId="0">
      <alignment vertical="center"/>
    </xf>
    <xf numFmtId="0" fontId="73" fillId="0" borderId="0">
      <alignment vertical="center"/>
    </xf>
    <xf numFmtId="0" fontId="210" fillId="0" borderId="0" applyNumberForma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9" fillId="0" borderId="0">
      <alignment vertical="center"/>
    </xf>
    <xf numFmtId="0" fontId="9" fillId="0" borderId="0">
      <alignment vertical="center"/>
    </xf>
    <xf numFmtId="0" fontId="7" fillId="0" borderId="0">
      <alignment vertical="center"/>
    </xf>
    <xf numFmtId="9" fontId="249" fillId="0" borderId="0" applyFont="0" applyFill="0" applyBorder="0" applyAlignment="0" applyProtection="0">
      <alignment vertical="center"/>
    </xf>
    <xf numFmtId="0" fontId="2" fillId="0" borderId="0">
      <alignment vertical="center"/>
    </xf>
  </cellStyleXfs>
  <cellXfs count="3093">
    <xf numFmtId="0" fontId="0" fillId="0" borderId="0" xfId="0" applyAlignment="1">
      <alignment horizontal="left" vertical="top"/>
    </xf>
    <xf numFmtId="0" fontId="28" fillId="0" borderId="0" xfId="0" applyFont="1" applyAlignment="1">
      <alignment horizontal="left" vertical="top"/>
    </xf>
    <xf numFmtId="0" fontId="32" fillId="0" borderId="0" xfId="0" applyFont="1" applyAlignment="1">
      <alignment horizontal="left" vertical="center"/>
    </xf>
    <xf numFmtId="0" fontId="29" fillId="0" borderId="0" xfId="0" applyFont="1" applyAlignment="1">
      <alignment horizontal="left"/>
    </xf>
    <xf numFmtId="176" fontId="29" fillId="0" borderId="0" xfId="0" applyNumberFormat="1" applyFont="1" applyAlignment="1">
      <alignment horizontal="right"/>
    </xf>
    <xf numFmtId="0" fontId="29" fillId="0" borderId="0" xfId="0" applyFont="1" applyAlignment="1">
      <alignment horizontal="left" vertical="top"/>
    </xf>
    <xf numFmtId="0" fontId="29" fillId="0" borderId="0" xfId="0" applyFont="1" applyAlignment="1">
      <alignment horizontal="right" vertical="top"/>
    </xf>
    <xf numFmtId="0" fontId="28" fillId="0" borderId="0" xfId="0" applyFont="1" applyAlignment="1">
      <alignment horizontal="right" vertical="top"/>
    </xf>
    <xf numFmtId="0" fontId="28" fillId="0" borderId="0" xfId="0" applyFont="1" applyAlignment="1">
      <alignment horizontal="left" vertical="center"/>
    </xf>
    <xf numFmtId="0" fontId="33" fillId="0" borderId="0" xfId="0" applyFont="1" applyAlignment="1">
      <alignment horizontal="left" vertical="top"/>
    </xf>
    <xf numFmtId="0" fontId="30" fillId="0" borderId="0" xfId="0" applyFont="1" applyAlignment="1">
      <alignment horizontal="left" vertical="top"/>
    </xf>
    <xf numFmtId="0" fontId="30" fillId="0" borderId="0" xfId="0" applyFont="1" applyAlignment="1">
      <alignment horizontal="left" vertical="center"/>
    </xf>
    <xf numFmtId="0" fontId="30" fillId="0" borderId="0" xfId="0" applyFont="1" applyAlignment="1">
      <alignment vertical="center"/>
    </xf>
    <xf numFmtId="0" fontId="34" fillId="0" borderId="1" xfId="0" applyFont="1" applyBorder="1" applyAlignment="1">
      <alignment horizontal="center" vertical="center"/>
    </xf>
    <xf numFmtId="0" fontId="34" fillId="0" borderId="8" xfId="0" applyFont="1" applyBorder="1" applyAlignment="1">
      <alignment horizontal="left" vertical="center"/>
    </xf>
    <xf numFmtId="0" fontId="28" fillId="0" borderId="10" xfId="0" applyFont="1" applyBorder="1" applyAlignment="1">
      <alignment horizontal="left" vertical="center"/>
    </xf>
    <xf numFmtId="0" fontId="28" fillId="0" borderId="9" xfId="0" applyFont="1" applyBorder="1" applyAlignment="1">
      <alignment horizontal="left" vertical="center"/>
    </xf>
    <xf numFmtId="177" fontId="34" fillId="0" borderId="1" xfId="0" applyNumberFormat="1" applyFont="1" applyBorder="1" applyAlignment="1">
      <alignment horizontal="right" vertical="center"/>
    </xf>
    <xf numFmtId="0" fontId="34" fillId="0" borderId="2" xfId="0" applyFont="1" applyBorder="1" applyAlignment="1">
      <alignment horizontal="left" vertical="top"/>
    </xf>
    <xf numFmtId="0" fontId="34" fillId="0" borderId="3" xfId="0" applyFont="1" applyBorder="1" applyAlignment="1">
      <alignment horizontal="left" vertical="top"/>
    </xf>
    <xf numFmtId="177" fontId="34" fillId="0" borderId="4" xfId="0" applyNumberFormat="1" applyFont="1" applyBorder="1" applyAlignment="1">
      <alignment horizontal="right" vertical="top"/>
    </xf>
    <xf numFmtId="0" fontId="34" fillId="0" borderId="5" xfId="0" applyFont="1" applyBorder="1" applyAlignment="1">
      <alignment horizontal="left" vertical="top"/>
    </xf>
    <xf numFmtId="0" fontId="34" fillId="0" borderId="6" xfId="0" applyFont="1" applyBorder="1" applyAlignment="1">
      <alignment horizontal="left" vertical="top"/>
    </xf>
    <xf numFmtId="177" fontId="34" fillId="0" borderId="7" xfId="0" applyNumberFormat="1" applyFont="1" applyBorder="1" applyAlignment="1">
      <alignment horizontal="right" vertical="top"/>
    </xf>
    <xf numFmtId="0" fontId="34" fillId="0" borderId="2" xfId="0" applyFont="1" applyBorder="1" applyAlignment="1">
      <alignment horizontal="center" vertical="center"/>
    </xf>
    <xf numFmtId="0" fontId="28" fillId="0" borderId="3" xfId="0" applyFont="1" applyBorder="1" applyAlignment="1">
      <alignment horizontal="left" vertical="top"/>
    </xf>
    <xf numFmtId="0" fontId="28" fillId="0" borderId="4" xfId="0" applyFont="1" applyBorder="1" applyAlignment="1">
      <alignment horizontal="left" vertical="top"/>
    </xf>
    <xf numFmtId="0" fontId="28" fillId="0" borderId="11" xfId="0" applyFont="1" applyBorder="1" applyAlignment="1">
      <alignment horizontal="left" vertical="top"/>
    </xf>
    <xf numFmtId="0" fontId="28" fillId="0" borderId="12" xfId="0" applyFont="1" applyBorder="1" applyAlignment="1">
      <alignment horizontal="left" vertical="top"/>
    </xf>
    <xf numFmtId="0" fontId="28" fillId="0" borderId="5" xfId="0" applyFont="1" applyBorder="1" applyAlignment="1">
      <alignment horizontal="left" vertical="top"/>
    </xf>
    <xf numFmtId="0" fontId="28" fillId="0" borderId="6" xfId="0" applyFont="1" applyBorder="1" applyAlignment="1">
      <alignment horizontal="left" vertical="top"/>
    </xf>
    <xf numFmtId="0" fontId="28" fillId="0" borderId="7" xfId="0" applyFont="1" applyBorder="1" applyAlignment="1">
      <alignment horizontal="left" vertical="top"/>
    </xf>
    <xf numFmtId="0" fontId="34" fillId="0" borderId="2" xfId="0" applyFont="1" applyBorder="1" applyAlignment="1">
      <alignment horizontal="center" vertical="top"/>
    </xf>
    <xf numFmtId="0" fontId="37" fillId="0" borderId="0" xfId="1" applyFont="1">
      <alignment vertical="center"/>
    </xf>
    <xf numFmtId="58" fontId="38" fillId="0" borderId="6" xfId="1" applyNumberFormat="1" applyFont="1" applyBorder="1" applyAlignment="1"/>
    <xf numFmtId="58" fontId="38" fillId="0" borderId="10" xfId="1" applyNumberFormat="1" applyFont="1" applyBorder="1" applyAlignment="1"/>
    <xf numFmtId="0" fontId="40" fillId="0" borderId="0" xfId="1" applyFont="1">
      <alignment vertical="center"/>
    </xf>
    <xf numFmtId="0" fontId="37" fillId="0" borderId="1" xfId="1" applyFont="1" applyBorder="1">
      <alignment vertical="center"/>
    </xf>
    <xf numFmtId="0" fontId="40" fillId="0" borderId="0" xfId="1" applyFont="1" applyAlignment="1">
      <alignment horizontal="left" vertical="center"/>
    </xf>
    <xf numFmtId="0" fontId="37" fillId="2" borderId="1" xfId="1" applyFont="1" applyFill="1" applyBorder="1">
      <alignment vertical="center"/>
    </xf>
    <xf numFmtId="0" fontId="41" fillId="0" borderId="0" xfId="1" applyFont="1" applyAlignment="1">
      <alignment horizontal="center" vertical="center"/>
    </xf>
    <xf numFmtId="0" fontId="37" fillId="0" borderId="6" xfId="1" applyFont="1" applyBorder="1">
      <alignment vertical="center"/>
    </xf>
    <xf numFmtId="0" fontId="43" fillId="0" borderId="0" xfId="1" applyFont="1" applyAlignment="1">
      <alignment shrinkToFit="1"/>
    </xf>
    <xf numFmtId="0" fontId="37" fillId="0" borderId="0" xfId="1" applyFont="1" applyAlignment="1">
      <alignment horizontal="center" vertical="center"/>
    </xf>
    <xf numFmtId="0" fontId="37" fillId="0" borderId="6" xfId="1" applyFont="1" applyBorder="1" applyAlignment="1">
      <alignment horizontal="right" vertical="center"/>
    </xf>
    <xf numFmtId="0" fontId="38" fillId="0" borderId="6" xfId="1" applyFont="1" applyBorder="1">
      <alignment vertical="center"/>
    </xf>
    <xf numFmtId="0" fontId="38" fillId="0" borderId="0" xfId="1" applyFont="1">
      <alignment vertical="center"/>
    </xf>
    <xf numFmtId="0" fontId="45" fillId="0" borderId="0" xfId="2" applyFont="1" applyAlignment="1">
      <alignment horizontal="left" vertical="center"/>
    </xf>
    <xf numFmtId="0" fontId="46" fillId="0" borderId="10" xfId="1" applyFont="1" applyBorder="1" applyAlignment="1">
      <alignment horizontal="right" vertical="center"/>
    </xf>
    <xf numFmtId="0" fontId="47" fillId="0" borderId="10" xfId="1" applyFont="1" applyBorder="1">
      <alignment vertical="center"/>
    </xf>
    <xf numFmtId="0" fontId="43" fillId="0" borderId="0" xfId="1" applyFont="1" applyAlignment="1"/>
    <xf numFmtId="0" fontId="37" fillId="0" borderId="10" xfId="1" applyFont="1" applyBorder="1" applyAlignment="1">
      <alignment horizontal="right" vertical="center"/>
    </xf>
    <xf numFmtId="0" fontId="45" fillId="0" borderId="10" xfId="2" applyFont="1" applyBorder="1">
      <alignment vertical="center"/>
    </xf>
    <xf numFmtId="0" fontId="48" fillId="0" borderId="10" xfId="2" applyFont="1" applyBorder="1">
      <alignment vertical="center"/>
    </xf>
    <xf numFmtId="0" fontId="26" fillId="0" borderId="0" xfId="3">
      <alignment vertical="center"/>
    </xf>
    <xf numFmtId="0" fontId="38" fillId="0" borderId="10" xfId="1" applyFont="1" applyBorder="1">
      <alignment vertical="center"/>
    </xf>
    <xf numFmtId="5" fontId="49" fillId="0" borderId="6" xfId="1" applyNumberFormat="1" applyFont="1" applyBorder="1" applyAlignment="1">
      <alignment horizontal="right" vertical="center"/>
    </xf>
    <xf numFmtId="0" fontId="37" fillId="0" borderId="6" xfId="1" applyFont="1" applyBorder="1" applyAlignment="1">
      <alignment horizontal="center" vertical="center"/>
    </xf>
    <xf numFmtId="0" fontId="37" fillId="3" borderId="1" xfId="1" applyFont="1" applyFill="1" applyBorder="1">
      <alignment vertical="center"/>
    </xf>
    <xf numFmtId="0" fontId="38" fillId="3" borderId="1" xfId="1" applyFont="1" applyFill="1" applyBorder="1" applyAlignment="1">
      <alignment horizontal="center" vertical="center"/>
    </xf>
    <xf numFmtId="0" fontId="38" fillId="3" borderId="11" xfId="1" applyFont="1" applyFill="1" applyBorder="1" applyAlignment="1">
      <alignment horizontal="center" vertical="center"/>
    </xf>
    <xf numFmtId="0" fontId="37" fillId="0" borderId="1" xfId="1" applyFont="1" applyBorder="1" applyAlignment="1">
      <alignment horizontal="center" vertical="center"/>
    </xf>
    <xf numFmtId="0" fontId="37" fillId="0" borderId="2" xfId="1" applyFont="1" applyBorder="1" applyAlignment="1">
      <alignment horizontal="center" vertical="center"/>
    </xf>
    <xf numFmtId="0" fontId="37" fillId="0" borderId="2" xfId="1" applyFont="1" applyBorder="1">
      <alignment vertical="center"/>
    </xf>
    <xf numFmtId="0" fontId="37" fillId="2" borderId="0" xfId="1" applyFont="1" applyFill="1">
      <alignment vertical="center"/>
    </xf>
    <xf numFmtId="0" fontId="37" fillId="0" borderId="3" xfId="1" applyFont="1" applyBorder="1" applyAlignment="1">
      <alignment horizontal="left" vertical="center"/>
    </xf>
    <xf numFmtId="0" fontId="37" fillId="0" borderId="4" xfId="1" applyFont="1" applyBorder="1" applyAlignment="1">
      <alignment horizontal="left" vertical="center"/>
    </xf>
    <xf numFmtId="0" fontId="37" fillId="4" borderId="0" xfId="1" applyFont="1" applyFill="1">
      <alignment vertical="center"/>
    </xf>
    <xf numFmtId="0" fontId="37" fillId="0" borderId="13" xfId="1" applyFont="1" applyBorder="1">
      <alignment vertical="center"/>
    </xf>
    <xf numFmtId="0" fontId="37" fillId="0" borderId="11" xfId="1" applyFont="1" applyBorder="1">
      <alignment vertical="center"/>
    </xf>
    <xf numFmtId="0" fontId="37" fillId="0" borderId="0" xfId="1" applyFont="1" applyAlignment="1">
      <alignment horizontal="left" vertical="center"/>
    </xf>
    <xf numFmtId="0" fontId="37" fillId="0" borderId="12" xfId="1" applyFont="1" applyBorder="1" applyAlignment="1">
      <alignment horizontal="left" vertical="center"/>
    </xf>
    <xf numFmtId="0" fontId="37" fillId="4" borderId="3" xfId="1" applyFont="1" applyFill="1" applyBorder="1">
      <alignment vertical="center"/>
    </xf>
    <xf numFmtId="0" fontId="37" fillId="0" borderId="14" xfId="1" applyFont="1" applyBorder="1">
      <alignment vertical="center"/>
    </xf>
    <xf numFmtId="5" fontId="37" fillId="0" borderId="14" xfId="1" applyNumberFormat="1" applyFont="1" applyBorder="1">
      <alignment vertical="center"/>
    </xf>
    <xf numFmtId="0" fontId="37" fillId="0" borderId="3" xfId="1" applyFont="1" applyBorder="1" applyAlignment="1">
      <alignment vertical="top"/>
    </xf>
    <xf numFmtId="0" fontId="37" fillId="0" borderId="4" xfId="1" applyFont="1" applyBorder="1" applyAlignment="1">
      <alignment vertical="top"/>
    </xf>
    <xf numFmtId="0" fontId="37" fillId="0" borderId="5" xfId="1" applyFont="1" applyBorder="1">
      <alignment vertical="center"/>
    </xf>
    <xf numFmtId="0" fontId="37" fillId="0" borderId="6" xfId="1" applyFont="1" applyBorder="1" applyAlignment="1">
      <alignment vertical="top"/>
    </xf>
    <xf numFmtId="0" fontId="37" fillId="0" borderId="7" xfId="1" applyFont="1" applyBorder="1" applyAlignment="1">
      <alignment vertical="top"/>
    </xf>
    <xf numFmtId="0" fontId="50" fillId="0" borderId="0" xfId="3" applyFont="1">
      <alignment vertical="center"/>
    </xf>
    <xf numFmtId="0" fontId="50" fillId="0" borderId="15" xfId="3" applyFont="1" applyBorder="1">
      <alignment vertical="center"/>
    </xf>
    <xf numFmtId="0" fontId="50" fillId="0" borderId="16" xfId="3" applyFont="1" applyBorder="1">
      <alignment vertical="center"/>
    </xf>
    <xf numFmtId="0" fontId="50" fillId="0" borderId="17" xfId="3" applyFont="1" applyBorder="1">
      <alignment vertical="center"/>
    </xf>
    <xf numFmtId="0" fontId="50" fillId="0" borderId="18" xfId="3" applyFont="1" applyBorder="1">
      <alignment vertical="center"/>
    </xf>
    <xf numFmtId="0" fontId="51" fillId="0" borderId="0" xfId="3" applyFont="1">
      <alignment vertical="center"/>
    </xf>
    <xf numFmtId="0" fontId="50" fillId="0" borderId="19" xfId="3" applyFont="1" applyBorder="1">
      <alignment vertical="center"/>
    </xf>
    <xf numFmtId="0" fontId="50" fillId="0" borderId="0" xfId="3" applyFont="1" applyAlignment="1">
      <alignment vertical="center" shrinkToFit="1"/>
    </xf>
    <xf numFmtId="0" fontId="50" fillId="0" borderId="1" xfId="3" applyFont="1" applyBorder="1" applyAlignment="1">
      <alignment vertical="center" shrinkToFit="1"/>
    </xf>
    <xf numFmtId="0" fontId="50" fillId="4" borderId="15" xfId="3" applyFont="1" applyFill="1" applyBorder="1">
      <alignment vertical="center"/>
    </xf>
    <xf numFmtId="0" fontId="50" fillId="4" borderId="16" xfId="3" applyFont="1" applyFill="1" applyBorder="1">
      <alignment vertical="center"/>
    </xf>
    <xf numFmtId="0" fontId="50" fillId="4" borderId="17" xfId="3" applyFont="1" applyFill="1" applyBorder="1">
      <alignment vertical="center"/>
    </xf>
    <xf numFmtId="0" fontId="50" fillId="0" borderId="20" xfId="3" applyFont="1" applyBorder="1">
      <alignment vertical="center"/>
    </xf>
    <xf numFmtId="0" fontId="50" fillId="0" borderId="21" xfId="3" applyFont="1" applyBorder="1">
      <alignment vertical="center"/>
    </xf>
    <xf numFmtId="0" fontId="50" fillId="0" borderId="22" xfId="3" applyFont="1" applyBorder="1">
      <alignment vertical="center"/>
    </xf>
    <xf numFmtId="0" fontId="50" fillId="0" borderId="26" xfId="3" applyFont="1" applyBorder="1">
      <alignment vertical="center"/>
    </xf>
    <xf numFmtId="0" fontId="50" fillId="4" borderId="20" xfId="3" applyFont="1" applyFill="1" applyBorder="1">
      <alignment vertical="center"/>
    </xf>
    <xf numFmtId="0" fontId="50" fillId="4" borderId="21" xfId="3" applyFont="1" applyFill="1" applyBorder="1">
      <alignment vertical="center"/>
    </xf>
    <xf numFmtId="0" fontId="50" fillId="4" borderId="22" xfId="3" applyFont="1" applyFill="1" applyBorder="1">
      <alignment vertical="center"/>
    </xf>
    <xf numFmtId="0" fontId="52" fillId="0" borderId="0" xfId="3" applyFont="1">
      <alignment vertical="center"/>
    </xf>
    <xf numFmtId="0" fontId="52" fillId="0" borderId="0" xfId="3" applyFont="1" applyAlignment="1">
      <alignment horizontal="center" vertical="center"/>
    </xf>
    <xf numFmtId="0" fontId="55" fillId="0" borderId="0" xfId="3" applyFont="1" applyAlignment="1">
      <alignment horizontal="left"/>
    </xf>
    <xf numFmtId="0" fontId="56" fillId="0" borderId="0" xfId="3" applyFont="1" applyAlignment="1">
      <alignment horizontal="left" vertical="center"/>
    </xf>
    <xf numFmtId="0" fontId="56" fillId="0" borderId="0" xfId="3" applyFont="1" applyAlignment="1">
      <alignment horizontal="left"/>
    </xf>
    <xf numFmtId="0" fontId="57" fillId="0" borderId="0" xfId="3" applyFont="1" applyAlignment="1">
      <alignment horizontal="left" vertical="center"/>
    </xf>
    <xf numFmtId="0" fontId="57" fillId="0" borderId="0" xfId="3" applyFont="1" applyAlignment="1">
      <alignment horizontal="left" vertical="center" wrapText="1"/>
    </xf>
    <xf numFmtId="20" fontId="59" fillId="0" borderId="0" xfId="3" applyNumberFormat="1" applyFont="1">
      <alignment vertical="center"/>
    </xf>
    <xf numFmtId="0" fontId="59" fillId="0" borderId="0" xfId="3" applyFont="1">
      <alignment vertical="center"/>
    </xf>
    <xf numFmtId="0" fontId="60" fillId="0" borderId="0" xfId="3" applyFont="1">
      <alignment vertical="center"/>
    </xf>
    <xf numFmtId="0" fontId="44" fillId="0" borderId="0" xfId="2">
      <alignment vertical="center"/>
    </xf>
    <xf numFmtId="0" fontId="59" fillId="0" borderId="0" xfId="3" applyFont="1" applyAlignment="1">
      <alignment vertical="top"/>
    </xf>
    <xf numFmtId="0" fontId="61" fillId="0" borderId="0" xfId="2" applyFont="1">
      <alignment vertical="center"/>
    </xf>
    <xf numFmtId="0" fontId="26" fillId="0" borderId="1" xfId="3" applyBorder="1" applyAlignment="1">
      <alignment horizontal="center" vertical="center"/>
    </xf>
    <xf numFmtId="0" fontId="26" fillId="0" borderId="1" xfId="3" applyBorder="1" applyAlignment="1">
      <alignment horizontal="right" vertical="center"/>
    </xf>
    <xf numFmtId="0" fontId="62" fillId="0" borderId="1" xfId="3" applyFont="1" applyBorder="1" applyAlignment="1">
      <alignment horizontal="right" vertical="center"/>
    </xf>
    <xf numFmtId="0" fontId="26" fillId="0" borderId="9" xfId="3" applyBorder="1" applyAlignment="1">
      <alignment horizontal="center" vertical="center"/>
    </xf>
    <xf numFmtId="0" fontId="63" fillId="0" borderId="8" xfId="3" applyFont="1" applyBorder="1">
      <alignment vertical="center"/>
    </xf>
    <xf numFmtId="0" fontId="63" fillId="0" borderId="10" xfId="3" applyFont="1" applyBorder="1">
      <alignment vertical="center"/>
    </xf>
    <xf numFmtId="0" fontId="63" fillId="0" borderId="9" xfId="3" applyFont="1" applyBorder="1">
      <alignment vertical="center"/>
    </xf>
    <xf numFmtId="0" fontId="63" fillId="0" borderId="1" xfId="3" applyFont="1" applyBorder="1" applyAlignment="1">
      <alignment horizontal="center" vertical="center"/>
    </xf>
    <xf numFmtId="3" fontId="63" fillId="0" borderId="1" xfId="3" applyNumberFormat="1" applyFont="1" applyBorder="1">
      <alignment vertical="center"/>
    </xf>
    <xf numFmtId="0" fontId="63" fillId="0" borderId="1" xfId="3" applyFont="1" applyBorder="1">
      <alignment vertical="center"/>
    </xf>
    <xf numFmtId="0" fontId="26" fillId="0" borderId="8" xfId="3" applyBorder="1">
      <alignment vertical="center"/>
    </xf>
    <xf numFmtId="0" fontId="26" fillId="0" borderId="10" xfId="3" applyBorder="1">
      <alignment vertical="center"/>
    </xf>
    <xf numFmtId="0" fontId="26" fillId="0" borderId="9" xfId="3" applyBorder="1" applyAlignment="1">
      <alignment horizontal="right" vertical="center"/>
    </xf>
    <xf numFmtId="0" fontId="64" fillId="0" borderId="5" xfId="3" applyFont="1" applyBorder="1">
      <alignment vertical="center"/>
    </xf>
    <xf numFmtId="0" fontId="26" fillId="0" borderId="6" xfId="3" applyBorder="1">
      <alignment vertical="center"/>
    </xf>
    <xf numFmtId="0" fontId="65" fillId="0" borderId="7" xfId="3" applyFont="1" applyBorder="1" applyAlignment="1">
      <alignment horizontal="right" vertical="center"/>
    </xf>
    <xf numFmtId="0" fontId="26" fillId="0" borderId="2" xfId="3" applyBorder="1">
      <alignment vertical="center"/>
    </xf>
    <xf numFmtId="0" fontId="26" fillId="0" borderId="3" xfId="3" applyBorder="1">
      <alignment vertical="center"/>
    </xf>
    <xf numFmtId="0" fontId="26" fillId="0" borderId="4" xfId="3" applyBorder="1">
      <alignment vertical="center"/>
    </xf>
    <xf numFmtId="0" fontId="26" fillId="0" borderId="5" xfId="3" applyBorder="1">
      <alignment vertical="center"/>
    </xf>
    <xf numFmtId="0" fontId="26" fillId="0" borderId="7" xfId="3" applyBorder="1">
      <alignment vertical="center"/>
    </xf>
    <xf numFmtId="0" fontId="63" fillId="0" borderId="0" xfId="3" applyFont="1" applyAlignment="1">
      <alignment horizontal="left" vertical="center" wrapText="1"/>
    </xf>
    <xf numFmtId="0" fontId="63" fillId="0" borderId="0" xfId="3" applyFont="1" applyAlignment="1">
      <alignment horizontal="left" vertical="center"/>
    </xf>
    <xf numFmtId="0" fontId="63" fillId="0" borderId="0" xfId="3" applyFont="1">
      <alignment vertical="center"/>
    </xf>
    <xf numFmtId="0" fontId="63" fillId="0" borderId="0" xfId="3" applyFont="1" applyAlignment="1">
      <alignment horizontal="left"/>
    </xf>
    <xf numFmtId="0" fontId="59" fillId="0" borderId="0" xfId="3" applyFont="1" applyAlignment="1">
      <alignment horizontal="left" vertical="center"/>
    </xf>
    <xf numFmtId="0" fontId="26" fillId="0" borderId="43" xfId="3" applyBorder="1">
      <alignment vertical="center"/>
    </xf>
    <xf numFmtId="0" fontId="60" fillId="0" borderId="47" xfId="3" applyFont="1" applyBorder="1" applyAlignment="1">
      <alignment horizontal="left"/>
    </xf>
    <xf numFmtId="0" fontId="63" fillId="0" borderId="47" xfId="3" applyFont="1" applyBorder="1" applyAlignment="1">
      <alignment horizontal="left"/>
    </xf>
    <xf numFmtId="0" fontId="63" fillId="0" borderId="47" xfId="3" applyFont="1" applyBorder="1" applyAlignment="1">
      <alignment horizontal="right"/>
    </xf>
    <xf numFmtId="0" fontId="56" fillId="0" borderId="48" xfId="3" applyFont="1" applyBorder="1" applyAlignment="1">
      <alignment horizontal="left" vertical="center"/>
    </xf>
    <xf numFmtId="0" fontId="56" fillId="0" borderId="0" xfId="3" applyFont="1" applyAlignment="1">
      <alignment horizontal="right" vertical="center"/>
    </xf>
    <xf numFmtId="0" fontId="56" fillId="0" borderId="0" xfId="4" applyNumberFormat="1" applyFont="1" applyBorder="1" applyAlignment="1">
      <alignment horizontal="right" vertical="center"/>
    </xf>
    <xf numFmtId="14" fontId="56" fillId="0" borderId="0" xfId="3" applyNumberFormat="1" applyFont="1" applyAlignment="1">
      <alignment horizontal="left" vertical="center"/>
    </xf>
    <xf numFmtId="3" fontId="56" fillId="0" borderId="0" xfId="3" applyNumberFormat="1" applyFont="1" applyAlignment="1">
      <alignment horizontal="left"/>
    </xf>
    <xf numFmtId="3" fontId="56" fillId="0" borderId="0" xfId="3" applyNumberFormat="1" applyFont="1" applyAlignment="1">
      <alignment horizontal="right" vertical="center"/>
    </xf>
    <xf numFmtId="3" fontId="56" fillId="0" borderId="0" xfId="4" applyNumberFormat="1" applyFont="1" applyBorder="1" applyAlignment="1">
      <alignment horizontal="right" vertical="center"/>
    </xf>
    <xf numFmtId="0" fontId="66" fillId="0" borderId="0" xfId="3" applyFont="1" applyAlignment="1">
      <alignment horizontal="left" vertical="top"/>
    </xf>
    <xf numFmtId="0" fontId="66" fillId="0" borderId="0" xfId="3" applyFont="1" applyAlignment="1">
      <alignment horizontal="left" vertical="center"/>
    </xf>
    <xf numFmtId="0" fontId="56" fillId="0" borderId="47" xfId="3" applyFont="1" applyBorder="1" applyAlignment="1">
      <alignment horizontal="left" vertical="center"/>
    </xf>
    <xf numFmtId="3" fontId="56" fillId="0" borderId="47" xfId="3" applyNumberFormat="1" applyFont="1" applyBorder="1" applyAlignment="1">
      <alignment horizontal="left" vertical="center"/>
    </xf>
    <xf numFmtId="0" fontId="63" fillId="0" borderId="47" xfId="3" applyFont="1" applyBorder="1">
      <alignment vertical="center"/>
    </xf>
    <xf numFmtId="3" fontId="63" fillId="0" borderId="47" xfId="3" applyNumberFormat="1" applyFont="1" applyBorder="1" applyAlignment="1">
      <alignment horizontal="right" vertical="center"/>
    </xf>
    <xf numFmtId="0" fontId="26" fillId="0" borderId="49" xfId="3" applyBorder="1">
      <alignment vertical="center"/>
    </xf>
    <xf numFmtId="9" fontId="26" fillId="0" borderId="51" xfId="3" applyNumberFormat="1" applyBorder="1" applyAlignment="1">
      <alignment horizontal="left" vertical="center"/>
    </xf>
    <xf numFmtId="0" fontId="60" fillId="0" borderId="0" xfId="3" applyFont="1" applyAlignment="1"/>
    <xf numFmtId="0" fontId="64" fillId="0" borderId="0" xfId="3" applyFont="1">
      <alignment vertical="center"/>
    </xf>
    <xf numFmtId="0" fontId="65" fillId="0" borderId="0" xfId="3" applyFont="1" applyAlignment="1">
      <alignment horizontal="right" vertical="center"/>
    </xf>
    <xf numFmtId="0" fontId="68" fillId="0" borderId="54" xfId="3" applyFont="1" applyBorder="1" applyAlignment="1">
      <alignment horizontal="left" vertical="center"/>
    </xf>
    <xf numFmtId="0" fontId="26" fillId="0" borderId="55" xfId="3" applyBorder="1" applyAlignment="1">
      <alignment horizontal="left" vertical="center"/>
    </xf>
    <xf numFmtId="0" fontId="26" fillId="0" borderId="56" xfId="3" applyBorder="1" applyAlignment="1">
      <alignment horizontal="left" vertical="center"/>
    </xf>
    <xf numFmtId="0" fontId="26" fillId="0" borderId="0" xfId="3" applyAlignment="1">
      <alignment horizontal="left" vertical="center"/>
    </xf>
    <xf numFmtId="0" fontId="50" fillId="0" borderId="0" xfId="5" applyFont="1">
      <alignment vertical="center"/>
    </xf>
    <xf numFmtId="0" fontId="50" fillId="0" borderId="15" xfId="5" applyFont="1" applyBorder="1">
      <alignment vertical="center"/>
    </xf>
    <xf numFmtId="0" fontId="50" fillId="0" borderId="16" xfId="5" applyFont="1" applyBorder="1">
      <alignment vertical="center"/>
    </xf>
    <xf numFmtId="0" fontId="50" fillId="0" borderId="17" xfId="5" applyFont="1" applyBorder="1">
      <alignment vertical="center"/>
    </xf>
    <xf numFmtId="0" fontId="50" fillId="0" borderId="18" xfId="5" applyFont="1" applyBorder="1">
      <alignment vertical="center"/>
    </xf>
    <xf numFmtId="0" fontId="51" fillId="0" borderId="0" xfId="5" applyFont="1">
      <alignment vertical="center"/>
    </xf>
    <xf numFmtId="0" fontId="50" fillId="0" borderId="19" xfId="5" applyFont="1" applyBorder="1">
      <alignment vertical="center"/>
    </xf>
    <xf numFmtId="0" fontId="26" fillId="5" borderId="8" xfId="3" applyFill="1" applyBorder="1">
      <alignment vertical="center"/>
    </xf>
    <xf numFmtId="0" fontId="26" fillId="0" borderId="1" xfId="3" applyBorder="1">
      <alignment vertical="center"/>
    </xf>
    <xf numFmtId="0" fontId="50" fillId="0" borderId="0" xfId="5" applyFont="1" applyAlignment="1">
      <alignment vertical="center" shrinkToFit="1"/>
    </xf>
    <xf numFmtId="0" fontId="50" fillId="0" borderId="1" xfId="5" applyFont="1" applyBorder="1" applyAlignment="1">
      <alignment horizontal="center" vertical="center" shrinkToFit="1"/>
    </xf>
    <xf numFmtId="0" fontId="26" fillId="5" borderId="1" xfId="3" applyFill="1" applyBorder="1">
      <alignment vertical="center"/>
    </xf>
    <xf numFmtId="0" fontId="50" fillId="4" borderId="15" xfId="5" applyFont="1" applyFill="1" applyBorder="1">
      <alignment vertical="center"/>
    </xf>
    <xf numFmtId="0" fontId="50" fillId="4" borderId="16" xfId="5" applyFont="1" applyFill="1" applyBorder="1">
      <alignment vertical="center"/>
    </xf>
    <xf numFmtId="0" fontId="50" fillId="4" borderId="17" xfId="5" applyFont="1" applyFill="1" applyBorder="1">
      <alignment vertical="center"/>
    </xf>
    <xf numFmtId="0" fontId="50" fillId="0" borderId="20" xfId="5" applyFont="1" applyBorder="1">
      <alignment vertical="center"/>
    </xf>
    <xf numFmtId="0" fontId="50" fillId="0" borderId="21" xfId="5" applyFont="1" applyBorder="1">
      <alignment vertical="center"/>
    </xf>
    <xf numFmtId="0" fontId="50" fillId="0" borderId="22" xfId="5" applyFont="1" applyBorder="1">
      <alignment vertical="center"/>
    </xf>
    <xf numFmtId="0" fontId="50" fillId="0" borderId="26" xfId="5" applyFont="1" applyBorder="1" applyAlignment="1">
      <alignment horizontal="center" vertical="center"/>
    </xf>
    <xf numFmtId="0" fontId="50" fillId="0" borderId="29" xfId="5" applyFont="1" applyBorder="1" applyAlignment="1">
      <alignment horizontal="center" vertical="center"/>
    </xf>
    <xf numFmtId="0" fontId="50" fillId="0" borderId="33" xfId="5" applyFont="1" applyBorder="1" applyAlignment="1">
      <alignment horizontal="center" vertical="center"/>
    </xf>
    <xf numFmtId="0" fontId="50" fillId="4" borderId="20" xfId="5" applyFont="1" applyFill="1" applyBorder="1">
      <alignment vertical="center"/>
    </xf>
    <xf numFmtId="0" fontId="50" fillId="4" borderId="21" xfId="5" applyFont="1" applyFill="1" applyBorder="1">
      <alignment vertical="center"/>
    </xf>
    <xf numFmtId="0" fontId="50" fillId="4" borderId="22" xfId="5" applyFont="1" applyFill="1" applyBorder="1">
      <alignment vertical="center"/>
    </xf>
    <xf numFmtId="0" fontId="52" fillId="0" borderId="0" xfId="5" applyFont="1">
      <alignment vertical="center"/>
    </xf>
    <xf numFmtId="0" fontId="50" fillId="0" borderId="6" xfId="5" applyFont="1" applyBorder="1">
      <alignment vertical="center"/>
    </xf>
    <xf numFmtId="0" fontId="52" fillId="0" borderId="6" xfId="5" applyFont="1" applyBorder="1">
      <alignment vertical="center"/>
    </xf>
    <xf numFmtId="0" fontId="71" fillId="0" borderId="6" xfId="5" applyFont="1" applyBorder="1">
      <alignment vertical="center"/>
    </xf>
    <xf numFmtId="0" fontId="50" fillId="4" borderId="0" xfId="5" applyFont="1" applyFill="1">
      <alignment vertical="center"/>
    </xf>
    <xf numFmtId="0" fontId="53" fillId="4" borderId="0" xfId="5" applyFont="1" applyFill="1">
      <alignment vertical="center"/>
    </xf>
    <xf numFmtId="0" fontId="50" fillId="4" borderId="23" xfId="5" applyFont="1" applyFill="1" applyBorder="1">
      <alignment vertical="center"/>
    </xf>
    <xf numFmtId="0" fontId="50" fillId="4" borderId="24" xfId="5" applyFont="1" applyFill="1" applyBorder="1">
      <alignment vertical="center"/>
    </xf>
    <xf numFmtId="0" fontId="50" fillId="4" borderId="25" xfId="5" applyFont="1" applyFill="1" applyBorder="1">
      <alignment vertical="center"/>
    </xf>
    <xf numFmtId="0" fontId="50" fillId="4" borderId="26" xfId="5" applyFont="1" applyFill="1" applyBorder="1">
      <alignment vertical="center"/>
    </xf>
    <xf numFmtId="0" fontId="50" fillId="0" borderId="29" xfId="5" applyFont="1" applyBorder="1" applyAlignment="1">
      <alignment horizontal="center" vertical="center" wrapText="1"/>
    </xf>
    <xf numFmtId="0" fontId="50" fillId="0" borderId="0" xfId="5" applyFont="1" applyAlignment="1">
      <alignment vertical="center" wrapText="1"/>
    </xf>
    <xf numFmtId="0" fontId="50" fillId="0" borderId="33" xfId="5" applyFont="1" applyBorder="1" applyAlignment="1">
      <alignment horizontal="center" vertical="center" wrapText="1"/>
    </xf>
    <xf numFmtId="0" fontId="72" fillId="0" borderId="0" xfId="6">
      <alignment vertical="center"/>
    </xf>
    <xf numFmtId="0" fontId="26" fillId="0" borderId="61" xfId="3" applyBorder="1">
      <alignment vertical="center"/>
    </xf>
    <xf numFmtId="0" fontId="63" fillId="0" borderId="65" xfId="3" applyFont="1" applyBorder="1" applyAlignment="1">
      <alignment horizontal="left"/>
    </xf>
    <xf numFmtId="0" fontId="63" fillId="0" borderId="65" xfId="3" applyFont="1" applyBorder="1" applyAlignment="1">
      <alignment horizontal="right"/>
    </xf>
    <xf numFmtId="3" fontId="56" fillId="0" borderId="0" xfId="3" applyNumberFormat="1" applyFont="1" applyAlignment="1">
      <alignment horizontal="left" vertical="top"/>
    </xf>
    <xf numFmtId="0" fontId="66" fillId="0" borderId="0" xfId="3" applyFont="1" applyAlignment="1">
      <alignment horizontal="left"/>
    </xf>
    <xf numFmtId="0" fontId="56" fillId="0" borderId="0" xfId="3" applyFont="1" applyAlignment="1">
      <alignment horizontal="left" vertical="top"/>
    </xf>
    <xf numFmtId="0" fontId="68" fillId="0" borderId="66" xfId="3" applyFont="1" applyBorder="1" applyAlignment="1">
      <alignment horizontal="left" vertical="center"/>
    </xf>
    <xf numFmtId="0" fontId="26" fillId="0" borderId="67" xfId="3" applyBorder="1" applyAlignment="1">
      <alignment horizontal="left" vertical="center"/>
    </xf>
    <xf numFmtId="0" fontId="26" fillId="0" borderId="68" xfId="3" applyBorder="1" applyAlignment="1">
      <alignment horizontal="left" vertical="center"/>
    </xf>
    <xf numFmtId="0" fontId="26" fillId="0" borderId="41" xfId="3" applyBorder="1">
      <alignment vertical="center"/>
    </xf>
    <xf numFmtId="0" fontId="26" fillId="0" borderId="45" xfId="3" applyBorder="1">
      <alignment vertical="center"/>
    </xf>
    <xf numFmtId="0" fontId="67" fillId="0" borderId="0" xfId="3" applyFont="1">
      <alignment vertical="center"/>
    </xf>
    <xf numFmtId="0" fontId="55" fillId="0" borderId="0" xfId="3" applyFont="1">
      <alignment vertical="center"/>
    </xf>
    <xf numFmtId="0" fontId="50" fillId="0" borderId="0" xfId="3" applyFont="1" applyAlignment="1">
      <alignment horizontal="right" vertical="center"/>
    </xf>
    <xf numFmtId="9" fontId="50" fillId="0" borderId="0" xfId="3" applyNumberFormat="1" applyFont="1" applyAlignment="1">
      <alignment horizontal="left" vertical="center"/>
    </xf>
    <xf numFmtId="0" fontId="50" fillId="0" borderId="0" xfId="3" applyFont="1" applyAlignment="1">
      <alignment horizontal="center" vertical="center"/>
    </xf>
    <xf numFmtId="0" fontId="50" fillId="0" borderId="0" xfId="3" applyFont="1" applyAlignment="1">
      <alignment horizontal="left" vertical="center"/>
    </xf>
    <xf numFmtId="3" fontId="63" fillId="0" borderId="0" xfId="3" applyNumberFormat="1" applyFont="1" applyAlignment="1">
      <alignment horizontal="right" vertical="center"/>
    </xf>
    <xf numFmtId="0" fontId="67" fillId="0" borderId="0" xfId="3" applyFont="1" applyAlignment="1">
      <alignment horizontal="right" vertical="center"/>
    </xf>
    <xf numFmtId="0" fontId="67" fillId="0" borderId="41" xfId="3" applyFont="1" applyBorder="1" applyAlignment="1">
      <alignment horizontal="right"/>
    </xf>
    <xf numFmtId="0" fontId="67" fillId="0" borderId="41" xfId="3" applyFont="1" applyBorder="1" applyAlignment="1">
      <alignment horizontal="left"/>
    </xf>
    <xf numFmtId="0" fontId="67" fillId="0" borderId="0" xfId="3" applyFont="1" applyAlignment="1">
      <alignment horizontal="left"/>
    </xf>
    <xf numFmtId="0" fontId="52" fillId="0" borderId="69" xfId="3" applyFont="1" applyBorder="1" applyAlignment="1">
      <alignment horizontal="center" vertical="center"/>
    </xf>
    <xf numFmtId="0" fontId="56" fillId="0" borderId="45" xfId="3" applyFont="1" applyBorder="1" applyAlignment="1">
      <alignment horizontal="left" vertical="center"/>
    </xf>
    <xf numFmtId="0" fontId="26" fillId="0" borderId="0" xfId="3" applyAlignment="1">
      <alignment vertical="top"/>
    </xf>
    <xf numFmtId="0" fontId="63" fillId="0" borderId="0" xfId="3" applyFont="1" applyAlignment="1">
      <alignment horizontal="left" vertical="top"/>
    </xf>
    <xf numFmtId="0" fontId="63" fillId="0" borderId="0" xfId="3" applyFont="1" applyAlignment="1">
      <alignment vertical="top"/>
    </xf>
    <xf numFmtId="0" fontId="50" fillId="0" borderId="0" xfId="3" applyFont="1" applyAlignment="1">
      <alignment vertical="top"/>
    </xf>
    <xf numFmtId="0" fontId="50" fillId="0" borderId="0" xfId="3" applyFont="1" applyAlignment="1">
      <alignment horizontal="left" vertical="top"/>
    </xf>
    <xf numFmtId="0" fontId="50" fillId="0" borderId="0" xfId="3" applyFont="1" applyAlignment="1">
      <alignment horizontal="left" vertical="top" wrapText="1"/>
    </xf>
    <xf numFmtId="0" fontId="26" fillId="0" borderId="0" xfId="3" applyAlignment="1">
      <alignment horizontal="center" vertical="center"/>
    </xf>
    <xf numFmtId="0" fontId="26" fillId="0" borderId="9" xfId="3" applyBorder="1">
      <alignment vertical="center"/>
    </xf>
    <xf numFmtId="0" fontId="26" fillId="0" borderId="0" xfId="3" applyAlignment="1">
      <alignment horizontal="right" vertical="center"/>
    </xf>
    <xf numFmtId="0" fontId="77" fillId="0" borderId="0" xfId="3" applyFont="1">
      <alignment vertical="center"/>
    </xf>
    <xf numFmtId="0" fontId="26" fillId="0" borderId="70" xfId="3" applyBorder="1">
      <alignment vertical="center"/>
    </xf>
    <xf numFmtId="0" fontId="80" fillId="0" borderId="71" xfId="3" applyFont="1" applyBorder="1" applyProtection="1">
      <alignment vertical="center"/>
      <protection locked="0"/>
    </xf>
    <xf numFmtId="0" fontId="80" fillId="0" borderId="72" xfId="3" applyFont="1" applyBorder="1" applyProtection="1">
      <alignment vertical="center"/>
      <protection locked="0"/>
    </xf>
    <xf numFmtId="0" fontId="81" fillId="0" borderId="0" xfId="3" applyFont="1">
      <alignment vertical="center"/>
    </xf>
    <xf numFmtId="0" fontId="80" fillId="0" borderId="71" xfId="3" applyFont="1" applyBorder="1" applyAlignment="1" applyProtection="1">
      <alignment horizontal="right" vertical="center"/>
      <protection locked="0"/>
    </xf>
    <xf numFmtId="0" fontId="80" fillId="0" borderId="0" xfId="3" applyFont="1">
      <alignment vertical="center"/>
    </xf>
    <xf numFmtId="0" fontId="77" fillId="0" borderId="0" xfId="3" applyFont="1" applyAlignment="1">
      <alignment vertical="top" wrapText="1"/>
    </xf>
    <xf numFmtId="0" fontId="82" fillId="0" borderId="0" xfId="3" applyFont="1" applyAlignment="1" applyProtection="1">
      <alignment vertical="top"/>
      <protection locked="0"/>
    </xf>
    <xf numFmtId="0" fontId="81" fillId="0" borderId="0" xfId="3" applyFont="1" applyProtection="1">
      <alignment vertical="center"/>
      <protection locked="0"/>
    </xf>
    <xf numFmtId="0" fontId="81" fillId="0" borderId="0" xfId="3" applyFont="1" applyAlignment="1" applyProtection="1">
      <alignment vertical="center" wrapText="1"/>
      <protection locked="0"/>
    </xf>
    <xf numFmtId="0" fontId="81" fillId="0" borderId="0" xfId="3" applyFont="1" applyAlignment="1">
      <alignment wrapText="1"/>
    </xf>
    <xf numFmtId="0" fontId="81" fillId="0" borderId="0" xfId="3" applyFont="1" applyAlignment="1" applyProtection="1">
      <alignment vertical="top" wrapText="1"/>
      <protection locked="0"/>
    </xf>
    <xf numFmtId="0" fontId="81" fillId="0" borderId="0" xfId="3" applyFont="1" applyAlignment="1">
      <alignment vertical="top"/>
    </xf>
    <xf numFmtId="0" fontId="81" fillId="0" borderId="0" xfId="3" applyFont="1" applyAlignment="1" applyProtection="1">
      <alignment vertical="top"/>
      <protection locked="0"/>
    </xf>
    <xf numFmtId="0" fontId="81" fillId="0" borderId="73" xfId="3" applyFont="1" applyBorder="1" applyProtection="1">
      <alignment vertical="center"/>
      <protection locked="0"/>
    </xf>
    <xf numFmtId="0" fontId="81" fillId="0" borderId="73" xfId="3" applyFont="1" applyBorder="1" applyAlignment="1" applyProtection="1">
      <alignment horizontal="left" vertical="center"/>
      <protection locked="0"/>
    </xf>
    <xf numFmtId="49" fontId="81" fillId="0" borderId="73" xfId="3" applyNumberFormat="1" applyFont="1" applyBorder="1" applyAlignment="1" applyProtection="1">
      <alignment horizontal="center" vertical="top"/>
      <protection locked="0"/>
    </xf>
    <xf numFmtId="0" fontId="81" fillId="6" borderId="74" xfId="3" applyFont="1" applyFill="1" applyBorder="1">
      <alignment vertical="center"/>
    </xf>
    <xf numFmtId="0" fontId="81" fillId="6" borderId="75" xfId="3" applyFont="1" applyFill="1" applyBorder="1">
      <alignment vertical="center"/>
    </xf>
    <xf numFmtId="0" fontId="81" fillId="6" borderId="76" xfId="3" applyFont="1" applyFill="1" applyBorder="1">
      <alignment vertical="center"/>
    </xf>
    <xf numFmtId="0" fontId="81" fillId="6" borderId="77" xfId="3" applyFont="1" applyFill="1" applyBorder="1">
      <alignment vertical="center"/>
    </xf>
    <xf numFmtId="0" fontId="83" fillId="6" borderId="0" xfId="3" applyFont="1" applyFill="1">
      <alignment vertical="center"/>
    </xf>
    <xf numFmtId="0" fontId="81" fillId="6" borderId="79" xfId="3" applyFont="1" applyFill="1" applyBorder="1">
      <alignment vertical="center"/>
    </xf>
    <xf numFmtId="0" fontId="26" fillId="6" borderId="77" xfId="3" applyFill="1" applyBorder="1">
      <alignment vertical="center"/>
    </xf>
    <xf numFmtId="0" fontId="81" fillId="6" borderId="0" xfId="3" applyFont="1" applyFill="1">
      <alignment vertical="center"/>
    </xf>
    <xf numFmtId="0" fontId="85" fillId="6" borderId="0" xfId="3" applyFont="1" applyFill="1" applyAlignment="1">
      <alignment horizontal="left" vertical="center"/>
    </xf>
    <xf numFmtId="0" fontId="81" fillId="6" borderId="0" xfId="3" applyFont="1" applyFill="1" applyAlignment="1">
      <alignment horizontal="left" vertical="center"/>
    </xf>
    <xf numFmtId="0" fontId="26" fillId="6" borderId="79" xfId="3" applyFill="1" applyBorder="1">
      <alignment vertical="center"/>
    </xf>
    <xf numFmtId="0" fontId="81" fillId="6" borderId="80" xfId="3" applyFont="1" applyFill="1" applyBorder="1">
      <alignment vertical="center"/>
    </xf>
    <xf numFmtId="0" fontId="81" fillId="6" borderId="81" xfId="3" applyFont="1" applyFill="1" applyBorder="1">
      <alignment vertical="center"/>
    </xf>
    <xf numFmtId="0" fontId="81" fillId="6" borderId="82" xfId="3" applyFont="1" applyFill="1" applyBorder="1">
      <alignment vertical="center"/>
    </xf>
    <xf numFmtId="0" fontId="88" fillId="0" borderId="0" xfId="3" applyFont="1">
      <alignment vertical="center"/>
    </xf>
    <xf numFmtId="0" fontId="77" fillId="7" borderId="0" xfId="3" applyFont="1" applyFill="1">
      <alignment vertical="center"/>
    </xf>
    <xf numFmtId="0" fontId="82" fillId="0" borderId="0" xfId="3" applyFont="1">
      <alignment vertical="center"/>
    </xf>
    <xf numFmtId="0" fontId="81" fillId="6" borderId="86" xfId="3" applyFont="1" applyFill="1" applyBorder="1">
      <alignment vertical="center"/>
    </xf>
    <xf numFmtId="0" fontId="81" fillId="6" borderId="87" xfId="3" applyFont="1" applyFill="1" applyBorder="1">
      <alignment vertical="center"/>
    </xf>
    <xf numFmtId="0" fontId="81" fillId="6" borderId="88" xfId="3" applyFont="1" applyFill="1" applyBorder="1">
      <alignment vertical="center"/>
    </xf>
    <xf numFmtId="0" fontId="81" fillId="6" borderId="89" xfId="3" applyFont="1" applyFill="1" applyBorder="1">
      <alignment vertical="center"/>
    </xf>
    <xf numFmtId="0" fontId="90" fillId="6" borderId="0" xfId="3" applyFont="1" applyFill="1">
      <alignment vertical="center"/>
    </xf>
    <xf numFmtId="0" fontId="90" fillId="6" borderId="86" xfId="3" applyFont="1" applyFill="1" applyBorder="1">
      <alignment vertical="center"/>
    </xf>
    <xf numFmtId="0" fontId="81" fillId="6" borderId="90" xfId="3" applyFont="1" applyFill="1" applyBorder="1">
      <alignment vertical="center"/>
    </xf>
    <xf numFmtId="186" fontId="91" fillId="6" borderId="0" xfId="3" applyNumberFormat="1" applyFont="1" applyFill="1" applyAlignment="1">
      <alignment horizontal="center" shrinkToFit="1"/>
    </xf>
    <xf numFmtId="182" fontId="91" fillId="6" borderId="0" xfId="3" applyNumberFormat="1" applyFont="1" applyFill="1" applyAlignment="1">
      <alignment vertical="center" shrinkToFit="1"/>
    </xf>
    <xf numFmtId="182" fontId="91" fillId="6" borderId="86" xfId="3" applyNumberFormat="1" applyFont="1" applyFill="1" applyBorder="1" applyAlignment="1">
      <alignment vertical="center" shrinkToFit="1"/>
    </xf>
    <xf numFmtId="0" fontId="77" fillId="0" borderId="0" xfId="3" applyFont="1" applyAlignment="1">
      <alignment vertical="center" wrapText="1"/>
    </xf>
    <xf numFmtId="49" fontId="26" fillId="0" borderId="0" xfId="3" applyNumberFormat="1">
      <alignment vertical="center"/>
    </xf>
    <xf numFmtId="0" fontId="26" fillId="6" borderId="0" xfId="3" applyFill="1">
      <alignment vertical="center"/>
    </xf>
    <xf numFmtId="0" fontId="26" fillId="6" borderId="90" xfId="3" applyFill="1" applyBorder="1">
      <alignment vertical="center"/>
    </xf>
    <xf numFmtId="186" fontId="91" fillId="6" borderId="91" xfId="3" applyNumberFormat="1" applyFont="1" applyFill="1" applyBorder="1" applyAlignment="1">
      <alignment horizontal="center" shrinkToFit="1"/>
    </xf>
    <xf numFmtId="0" fontId="81" fillId="6" borderId="92" xfId="3" applyFont="1" applyFill="1" applyBorder="1">
      <alignment vertical="center"/>
    </xf>
    <xf numFmtId="0" fontId="81" fillId="6" borderId="93" xfId="3" applyFont="1" applyFill="1" applyBorder="1">
      <alignment vertical="center"/>
    </xf>
    <xf numFmtId="0" fontId="81" fillId="6" borderId="94" xfId="3" applyFont="1" applyFill="1" applyBorder="1">
      <alignment vertical="center"/>
    </xf>
    <xf numFmtId="0" fontId="93" fillId="0" borderId="0" xfId="3" applyFont="1">
      <alignment vertical="center"/>
    </xf>
    <xf numFmtId="0" fontId="63" fillId="8" borderId="1" xfId="3" applyFont="1" applyFill="1" applyBorder="1">
      <alignment vertical="center"/>
    </xf>
    <xf numFmtId="0" fontId="95" fillId="0" borderId="107" xfId="3" applyFont="1" applyBorder="1" applyProtection="1">
      <alignment vertical="center"/>
      <protection locked="0"/>
    </xf>
    <xf numFmtId="0" fontId="50" fillId="0" borderId="0" xfId="3" applyFont="1" applyAlignment="1">
      <alignment vertical="center" wrapText="1"/>
    </xf>
    <xf numFmtId="0" fontId="84" fillId="0" borderId="0" xfId="3" applyFont="1" applyAlignment="1" applyProtection="1">
      <alignment wrapText="1"/>
      <protection locked="0"/>
    </xf>
    <xf numFmtId="0" fontId="56" fillId="0" borderId="0" xfId="3" applyFont="1" applyAlignment="1"/>
    <xf numFmtId="0" fontId="57" fillId="0" borderId="0" xfId="3" applyFont="1" applyAlignment="1">
      <alignment horizontal="left" vertical="top"/>
    </xf>
    <xf numFmtId="0" fontId="95" fillId="0" borderId="0" xfId="3" applyFont="1">
      <alignment vertical="center"/>
    </xf>
    <xf numFmtId="0" fontId="63" fillId="0" borderId="0" xfId="3" applyFont="1" applyAlignment="1">
      <alignment wrapText="1"/>
    </xf>
    <xf numFmtId="0" fontId="99" fillId="10" borderId="115" xfId="3" applyFont="1" applyFill="1" applyBorder="1" applyAlignment="1">
      <alignment vertical="top"/>
    </xf>
    <xf numFmtId="0" fontId="99" fillId="10" borderId="116" xfId="3" applyFont="1" applyFill="1" applyBorder="1" applyAlignment="1">
      <alignment vertical="top"/>
    </xf>
    <xf numFmtId="191" fontId="57" fillId="0" borderId="0" xfId="3" applyNumberFormat="1" applyFont="1" applyAlignment="1">
      <alignment horizontal="left" vertical="center"/>
    </xf>
    <xf numFmtId="191" fontId="57" fillId="0" borderId="0" xfId="3" applyNumberFormat="1" applyFont="1" applyAlignment="1">
      <alignment vertical="top"/>
    </xf>
    <xf numFmtId="191" fontId="57" fillId="0" borderId="0" xfId="3" applyNumberFormat="1" applyFont="1" applyAlignment="1">
      <alignment horizontal="center" vertical="center"/>
    </xf>
    <xf numFmtId="0" fontId="82" fillId="0" borderId="0" xfId="3" applyFont="1" applyAlignment="1">
      <alignment vertical="top"/>
    </xf>
    <xf numFmtId="0" fontId="26" fillId="0" borderId="10" xfId="3" applyBorder="1" applyAlignment="1">
      <alignment horizontal="right" vertical="center"/>
    </xf>
    <xf numFmtId="0" fontId="72" fillId="6" borderId="0" xfId="6" applyFill="1">
      <alignment vertical="center"/>
    </xf>
    <xf numFmtId="0" fontId="104" fillId="6" borderId="0" xfId="6" applyFont="1" applyFill="1" applyAlignment="1"/>
    <xf numFmtId="0" fontId="106" fillId="6" borderId="0" xfId="6" applyFont="1" applyFill="1" applyAlignment="1">
      <alignment horizontal="right" vertical="center"/>
    </xf>
    <xf numFmtId="0" fontId="84" fillId="6" borderId="0" xfId="6" applyFont="1" applyFill="1" applyAlignment="1">
      <alignment horizontal="left" vertical="top"/>
    </xf>
    <xf numFmtId="0" fontId="107" fillId="6" borderId="0" xfId="6" applyFont="1" applyFill="1" applyAlignment="1">
      <alignment vertical="top"/>
    </xf>
    <xf numFmtId="0" fontId="107" fillId="6" borderId="0" xfId="6" applyFont="1" applyFill="1" applyAlignment="1">
      <alignment horizontal="center" vertical="top"/>
    </xf>
    <xf numFmtId="0" fontId="108" fillId="6" borderId="0" xfId="6" applyFont="1" applyFill="1" applyAlignment="1">
      <alignment vertical="top"/>
    </xf>
    <xf numFmtId="0" fontId="90" fillId="6" borderId="0" xfId="6" applyFont="1" applyFill="1" applyAlignment="1">
      <alignment horizontal="left"/>
    </xf>
    <xf numFmtId="0" fontId="72" fillId="2" borderId="1" xfId="6" applyFill="1" applyBorder="1">
      <alignment vertical="center"/>
    </xf>
    <xf numFmtId="0" fontId="84" fillId="6" borderId="0" xfId="6" applyFont="1" applyFill="1" applyAlignment="1"/>
    <xf numFmtId="0" fontId="84" fillId="6" borderId="0" xfId="6" applyFont="1" applyFill="1">
      <alignment vertical="center"/>
    </xf>
    <xf numFmtId="0" fontId="84" fillId="6" borderId="0" xfId="6" applyFont="1" applyFill="1" applyAlignment="1">
      <alignment horizontal="left"/>
    </xf>
    <xf numFmtId="0" fontId="106" fillId="6" borderId="0" xfId="6" applyFont="1" applyFill="1" applyAlignment="1">
      <alignment horizontal="right"/>
    </xf>
    <xf numFmtId="0" fontId="106" fillId="6" borderId="0" xfId="6" applyFont="1" applyFill="1" applyAlignment="1">
      <alignment horizontal="left"/>
    </xf>
    <xf numFmtId="0" fontId="106" fillId="6" borderId="0" xfId="6" applyFont="1" applyFill="1" applyAlignment="1">
      <alignment horizontal="center"/>
    </xf>
    <xf numFmtId="0" fontId="90" fillId="6" borderId="0" xfId="6" applyFont="1" applyFill="1" applyAlignment="1">
      <alignment horizontal="center"/>
    </xf>
    <xf numFmtId="0" fontId="83" fillId="6" borderId="0" xfId="6" applyFont="1" applyFill="1" applyAlignment="1">
      <alignment horizontal="left"/>
    </xf>
    <xf numFmtId="0" fontId="90" fillId="6" borderId="0" xfId="6" applyFont="1" applyFill="1" applyAlignment="1"/>
    <xf numFmtId="0" fontId="106" fillId="6" borderId="0" xfId="6" applyFont="1" applyFill="1">
      <alignment vertical="center"/>
    </xf>
    <xf numFmtId="0" fontId="83" fillId="6" borderId="0" xfId="6" applyFont="1" applyFill="1">
      <alignment vertical="center"/>
    </xf>
    <xf numFmtId="0" fontId="83" fillId="6" borderId="0" xfId="6" applyFont="1" applyFill="1" applyAlignment="1">
      <alignment horizontal="center"/>
    </xf>
    <xf numFmtId="0" fontId="83" fillId="6" borderId="0" xfId="6" applyFont="1" applyFill="1" applyAlignment="1">
      <alignment horizontal="right"/>
    </xf>
    <xf numFmtId="0" fontId="83" fillId="6" borderId="0" xfId="6" applyFont="1" applyFill="1" applyAlignment="1"/>
    <xf numFmtId="0" fontId="77" fillId="6" borderId="0" xfId="6" applyFont="1" applyFill="1">
      <alignment vertical="center"/>
    </xf>
    <xf numFmtId="0" fontId="77" fillId="6" borderId="0" xfId="6" applyFont="1" applyFill="1" applyAlignment="1">
      <alignment horizontal="left"/>
    </xf>
    <xf numFmtId="0" fontId="77" fillId="6" borderId="0" xfId="6" applyFont="1" applyFill="1" applyAlignment="1">
      <alignment horizontal="left" vertical="center"/>
    </xf>
    <xf numFmtId="0" fontId="72" fillId="6" borderId="0" xfId="6" applyFill="1" applyAlignment="1">
      <alignment horizontal="center" vertical="center"/>
    </xf>
    <xf numFmtId="0" fontId="112" fillId="12" borderId="130" xfId="6" applyFont="1" applyFill="1" applyBorder="1" applyAlignment="1">
      <alignment horizontal="center" vertical="center"/>
    </xf>
    <xf numFmtId="194" fontId="106" fillId="6" borderId="133" xfId="6" applyNumberFormat="1" applyFont="1" applyFill="1" applyBorder="1" applyAlignment="1">
      <alignment horizontal="center"/>
    </xf>
    <xf numFmtId="0" fontId="113" fillId="0" borderId="0" xfId="7">
      <alignment vertical="center"/>
    </xf>
    <xf numFmtId="49" fontId="106" fillId="6" borderId="132" xfId="6" applyNumberFormat="1" applyFont="1" applyFill="1" applyBorder="1" applyAlignment="1"/>
    <xf numFmtId="49" fontId="106" fillId="6" borderId="133" xfId="6" applyNumberFormat="1" applyFont="1" applyFill="1" applyBorder="1" applyAlignment="1"/>
    <xf numFmtId="49" fontId="106" fillId="13" borderId="0" xfId="6" applyNumberFormat="1" applyFont="1" applyFill="1" applyAlignment="1">
      <alignment horizontal="left"/>
    </xf>
    <xf numFmtId="195" fontId="106" fillId="6" borderId="0" xfId="6" applyNumberFormat="1" applyFont="1" applyFill="1" applyAlignment="1">
      <alignment horizontal="right"/>
    </xf>
    <xf numFmtId="3" fontId="106" fillId="6" borderId="0" xfId="6" applyNumberFormat="1" applyFont="1" applyFill="1" applyAlignment="1">
      <alignment horizontal="right" indent="1"/>
    </xf>
    <xf numFmtId="49" fontId="106" fillId="6" borderId="0" xfId="6" applyNumberFormat="1" applyFont="1" applyFill="1" applyAlignment="1"/>
    <xf numFmtId="196" fontId="114" fillId="6" borderId="0" xfId="6" applyNumberFormat="1" applyFont="1" applyFill="1" applyAlignment="1"/>
    <xf numFmtId="192" fontId="106" fillId="6" borderId="132" xfId="6" applyNumberFormat="1" applyFont="1" applyFill="1" applyBorder="1" applyAlignment="1"/>
    <xf numFmtId="196" fontId="114" fillId="6" borderId="135" xfId="6" applyNumberFormat="1" applyFont="1" applyFill="1" applyBorder="1" applyAlignment="1"/>
    <xf numFmtId="198" fontId="116" fillId="6" borderId="0" xfId="6" applyNumberFormat="1" applyFont="1" applyFill="1" applyAlignment="1">
      <alignment horizontal="left"/>
    </xf>
    <xf numFmtId="49" fontId="106" fillId="6" borderId="0" xfId="6" applyNumberFormat="1" applyFont="1" applyFill="1" applyAlignment="1">
      <alignment horizontal="left" vertical="center"/>
    </xf>
    <xf numFmtId="195" fontId="106" fillId="6" borderId="0" xfId="6" applyNumberFormat="1" applyFont="1" applyFill="1" applyAlignment="1">
      <alignment horizontal="right" vertical="center"/>
    </xf>
    <xf numFmtId="196" fontId="83" fillId="6" borderId="0" xfId="6" applyNumberFormat="1" applyFont="1" applyFill="1" applyAlignment="1">
      <alignment horizontal="right" vertical="center"/>
    </xf>
    <xf numFmtId="196" fontId="106" fillId="6" borderId="0" xfId="6" applyNumberFormat="1" applyFont="1" applyFill="1">
      <alignment vertical="center"/>
    </xf>
    <xf numFmtId="5" fontId="106" fillId="6" borderId="0" xfId="6" applyNumberFormat="1" applyFont="1" applyFill="1" applyAlignment="1">
      <alignment horizontal="right" vertical="center"/>
    </xf>
    <xf numFmtId="0" fontId="106" fillId="6" borderId="0" xfId="6" applyFont="1" applyFill="1" applyAlignment="1">
      <alignment horizontal="left" indent="1"/>
    </xf>
    <xf numFmtId="0" fontId="106" fillId="6" borderId="0" xfId="6" applyFont="1" applyFill="1" applyAlignment="1"/>
    <xf numFmtId="49" fontId="106" fillId="6" borderId="0" xfId="6" applyNumberFormat="1" applyFont="1" applyFill="1" applyAlignment="1">
      <alignment horizontal="left"/>
    </xf>
    <xf numFmtId="196" fontId="106" fillId="6" borderId="0" xfId="6" applyNumberFormat="1" applyFont="1" applyFill="1" applyAlignment="1">
      <alignment horizontal="right"/>
    </xf>
    <xf numFmtId="196" fontId="106" fillId="6" borderId="0" xfId="6" applyNumberFormat="1" applyFont="1" applyFill="1" applyAlignment="1"/>
    <xf numFmtId="5" fontId="106" fillId="6" borderId="0" xfId="6" applyNumberFormat="1" applyFont="1" applyFill="1" applyAlignment="1">
      <alignment horizontal="right"/>
    </xf>
    <xf numFmtId="192" fontId="106" fillId="6" borderId="0" xfId="6" applyNumberFormat="1" applyFont="1" applyFill="1" applyAlignment="1"/>
    <xf numFmtId="195" fontId="106" fillId="6" borderId="135" xfId="6" applyNumberFormat="1" applyFont="1" applyFill="1" applyBorder="1" applyAlignment="1">
      <alignment horizontal="right"/>
    </xf>
    <xf numFmtId="199" fontId="106" fillId="6" borderId="0" xfId="6" applyNumberFormat="1" applyFont="1" applyFill="1" applyAlignment="1"/>
    <xf numFmtId="199" fontId="106" fillId="6" borderId="0" xfId="6" applyNumberFormat="1" applyFont="1" applyFill="1">
      <alignment vertical="center"/>
    </xf>
    <xf numFmtId="0" fontId="120" fillId="6" borderId="0" xfId="6" applyFont="1" applyFill="1" applyAlignment="1">
      <alignment vertical="top"/>
    </xf>
    <xf numFmtId="0" fontId="72" fillId="6" borderId="0" xfId="6" applyFill="1" applyAlignment="1">
      <alignment horizontal="right" vertical="center"/>
    </xf>
    <xf numFmtId="0" fontId="84" fillId="6" borderId="0" xfId="6" applyFont="1" applyFill="1" applyAlignment="1">
      <alignment horizontal="right"/>
    </xf>
    <xf numFmtId="0" fontId="72" fillId="6" borderId="6" xfId="6" applyFill="1" applyBorder="1" applyAlignment="1">
      <alignment horizontal="right" vertical="center"/>
    </xf>
    <xf numFmtId="0" fontId="84" fillId="6" borderId="6" xfId="6" applyFont="1" applyFill="1" applyBorder="1" applyAlignment="1">
      <alignment horizontal="right"/>
    </xf>
    <xf numFmtId="200" fontId="72" fillId="0" borderId="0" xfId="6" applyNumberFormat="1" applyAlignment="1">
      <alignment horizontal="right" vertical="center" indent="1"/>
    </xf>
    <xf numFmtId="0" fontId="121" fillId="6" borderId="0" xfId="6" applyFont="1" applyFill="1" applyAlignment="1">
      <alignment horizontal="left"/>
    </xf>
    <xf numFmtId="0" fontId="84" fillId="6" borderId="0" xfId="6" applyFont="1" applyFill="1" applyAlignment="1">
      <alignment horizontal="left" vertical="top" indent="2"/>
    </xf>
    <xf numFmtId="0" fontId="82" fillId="6" borderId="0" xfId="6" applyFont="1" applyFill="1" applyAlignment="1">
      <alignment horizontal="left" vertical="center"/>
    </xf>
    <xf numFmtId="0" fontId="84" fillId="6" borderId="0" xfId="6" applyFont="1" applyFill="1" applyAlignment="1">
      <alignment vertical="top"/>
    </xf>
    <xf numFmtId="0" fontId="122" fillId="6" borderId="0" xfId="6" applyFont="1" applyFill="1" applyAlignment="1">
      <alignment vertical="top"/>
    </xf>
    <xf numFmtId="0" fontId="72" fillId="0" borderId="3" xfId="6" applyBorder="1">
      <alignment vertical="center"/>
    </xf>
    <xf numFmtId="0" fontId="123" fillId="6" borderId="3" xfId="6" applyFont="1" applyFill="1" applyBorder="1">
      <alignment vertical="center"/>
    </xf>
    <xf numFmtId="0" fontId="72" fillId="6" borderId="3" xfId="6" applyFill="1" applyBorder="1">
      <alignment vertical="center"/>
    </xf>
    <xf numFmtId="193" fontId="125" fillId="6" borderId="0" xfId="6" applyNumberFormat="1" applyFont="1" applyFill="1" applyAlignment="1"/>
    <xf numFmtId="0" fontId="90" fillId="6" borderId="0" xfId="6" applyFont="1" applyFill="1">
      <alignment vertical="center"/>
    </xf>
    <xf numFmtId="0" fontId="123" fillId="6" borderId="6" xfId="6" applyFont="1" applyFill="1" applyBorder="1">
      <alignment vertical="center"/>
    </xf>
    <xf numFmtId="193" fontId="125" fillId="6" borderId="6" xfId="6" applyNumberFormat="1" applyFont="1" applyFill="1" applyBorder="1" applyAlignment="1"/>
    <xf numFmtId="0" fontId="90" fillId="6" borderId="0" xfId="6" applyFont="1" applyFill="1" applyAlignment="1">
      <alignment horizontal="center" vertical="center"/>
    </xf>
    <xf numFmtId="0" fontId="84" fillId="6" borderId="0" xfId="6" applyFont="1" applyFill="1" applyAlignment="1">
      <alignment horizontal="center" vertical="center"/>
    </xf>
    <xf numFmtId="193" fontId="126" fillId="6" borderId="0" xfId="6" applyNumberFormat="1" applyFont="1" applyFill="1" applyAlignment="1">
      <alignment horizontal="right" vertical="center"/>
    </xf>
    <xf numFmtId="0" fontId="84" fillId="6" borderId="0" xfId="6" applyFont="1" applyFill="1" applyAlignment="1">
      <alignment horizontal="left" vertical="center"/>
    </xf>
    <xf numFmtId="49" fontId="106" fillId="13" borderId="0" xfId="6" applyNumberFormat="1" applyFont="1" applyFill="1" applyAlignment="1">
      <alignment horizontal="left" vertical="center"/>
    </xf>
    <xf numFmtId="195" fontId="106" fillId="13" borderId="0" xfId="6" applyNumberFormat="1" applyFont="1" applyFill="1" applyAlignment="1">
      <alignment horizontal="right" vertical="center"/>
    </xf>
    <xf numFmtId="0" fontId="106" fillId="13" borderId="0" xfId="6" applyFont="1" applyFill="1" applyAlignment="1">
      <alignment horizontal="center" vertical="center"/>
    </xf>
    <xf numFmtId="3" fontId="106" fillId="6" borderId="0" xfId="6" applyNumberFormat="1" applyFont="1" applyFill="1" applyAlignment="1">
      <alignment horizontal="right" vertical="center"/>
    </xf>
    <xf numFmtId="49" fontId="106" fillId="6" borderId="0" xfId="6" applyNumberFormat="1" applyFont="1" applyFill="1">
      <alignment vertical="center"/>
    </xf>
    <xf numFmtId="49" fontId="84" fillId="6" borderId="0" xfId="6" applyNumberFormat="1" applyFont="1" applyFill="1">
      <alignment vertical="center"/>
    </xf>
    <xf numFmtId="0" fontId="106" fillId="6" borderId="0" xfId="6" applyFont="1" applyFill="1" applyAlignment="1">
      <alignment horizontal="center" vertical="center"/>
    </xf>
    <xf numFmtId="5" fontId="106" fillId="0" borderId="0" xfId="6" applyNumberFormat="1" applyFont="1" applyAlignment="1">
      <alignment horizontal="right" vertical="center"/>
    </xf>
    <xf numFmtId="0" fontId="106" fillId="0" borderId="0" xfId="6" applyFont="1">
      <alignment vertical="center"/>
    </xf>
    <xf numFmtId="0" fontId="127" fillId="0" borderId="0" xfId="6" applyFont="1" applyAlignment="1">
      <alignment horizontal="left" vertical="center" indent="1"/>
    </xf>
    <xf numFmtId="0" fontId="119" fillId="0" borderId="0" xfId="6" applyFont="1" applyAlignment="1">
      <alignment horizontal="left" vertical="center"/>
    </xf>
    <xf numFmtId="0" fontId="77" fillId="0" borderId="0" xfId="6" applyFont="1">
      <alignment vertical="center"/>
    </xf>
    <xf numFmtId="0" fontId="119" fillId="0" borderId="0" xfId="6" applyFont="1">
      <alignment vertical="center"/>
    </xf>
    <xf numFmtId="0" fontId="84" fillId="0" borderId="0" xfId="6" applyFont="1">
      <alignment vertical="center"/>
    </xf>
    <xf numFmtId="0" fontId="72" fillId="0" borderId="0" xfId="6" applyAlignment="1">
      <alignment horizontal="left" vertical="center"/>
    </xf>
    <xf numFmtId="0" fontId="128" fillId="0" borderId="144" xfId="3" applyFont="1" applyBorder="1">
      <alignment vertical="center"/>
    </xf>
    <xf numFmtId="0" fontId="26" fillId="0" borderId="144" xfId="3" applyBorder="1">
      <alignment vertical="center"/>
    </xf>
    <xf numFmtId="0" fontId="71" fillId="0" borderId="0" xfId="3" applyFont="1" applyAlignment="1"/>
    <xf numFmtId="0" fontId="75" fillId="0" borderId="0" xfId="3" applyFont="1" applyAlignment="1">
      <alignment horizontal="center"/>
    </xf>
    <xf numFmtId="192" fontId="130" fillId="0" borderId="0" xfId="3" applyNumberFormat="1" applyFont="1">
      <alignment vertical="center"/>
    </xf>
    <xf numFmtId="0" fontId="71" fillId="0" borderId="0" xfId="3" applyFont="1">
      <alignment vertical="center"/>
    </xf>
    <xf numFmtId="187" fontId="26" fillId="0" borderId="0" xfId="3" applyNumberFormat="1">
      <alignment vertical="center"/>
    </xf>
    <xf numFmtId="0" fontId="103" fillId="0" borderId="6" xfId="3" applyFont="1" applyBorder="1">
      <alignment vertical="center"/>
    </xf>
    <xf numFmtId="0" fontId="55" fillId="0" borderId="0" xfId="3" applyFont="1" applyAlignment="1"/>
    <xf numFmtId="0" fontId="55" fillId="0" borderId="6" xfId="3" applyFont="1" applyBorder="1" applyAlignment="1"/>
    <xf numFmtId="6" fontId="26" fillId="0" borderId="6" xfId="3" applyNumberFormat="1" applyBorder="1" applyAlignment="1">
      <alignment horizontal="left" vertical="center"/>
    </xf>
    <xf numFmtId="6" fontId="26" fillId="0" borderId="0" xfId="3" applyNumberFormat="1" applyAlignment="1">
      <alignment horizontal="left" vertical="center"/>
    </xf>
    <xf numFmtId="6" fontId="26" fillId="0" borderId="10" xfId="3" applyNumberFormat="1" applyBorder="1" applyAlignment="1">
      <alignment horizontal="left" vertical="center"/>
    </xf>
    <xf numFmtId="0" fontId="54" fillId="0" borderId="0" xfId="3" applyFont="1">
      <alignment vertical="center"/>
    </xf>
    <xf numFmtId="0" fontId="26" fillId="0" borderId="10" xfId="3" applyBorder="1" applyAlignment="1">
      <alignment horizontal="left" vertical="center"/>
    </xf>
    <xf numFmtId="0" fontId="26" fillId="0" borderId="6" xfId="3" applyBorder="1" applyAlignment="1">
      <alignment horizontal="right" vertical="center"/>
    </xf>
    <xf numFmtId="0" fontId="65" fillId="0" borderId="2" xfId="3" applyFont="1" applyBorder="1" applyAlignment="1">
      <alignment horizontal="center" vertical="center"/>
    </xf>
    <xf numFmtId="0" fontId="65" fillId="0" borderId="3" xfId="3" applyFont="1" applyBorder="1" applyAlignment="1">
      <alignment horizontal="center" vertical="center"/>
    </xf>
    <xf numFmtId="0" fontId="57" fillId="0" borderId="3" xfId="3" applyFont="1" applyBorder="1" applyAlignment="1">
      <alignment horizontal="center" vertical="center"/>
    </xf>
    <xf numFmtId="0" fontId="57" fillId="0" borderId="14" xfId="3" applyFont="1" applyBorder="1" applyAlignment="1">
      <alignment horizontal="center" vertical="center" wrapText="1"/>
    </xf>
    <xf numFmtId="0" fontId="57" fillId="0" borderId="14" xfId="3" applyFont="1" applyBorder="1" applyAlignment="1">
      <alignment horizontal="center" vertical="center"/>
    </xf>
    <xf numFmtId="0" fontId="65" fillId="0" borderId="5" xfId="3" applyFont="1" applyBorder="1" applyAlignment="1">
      <alignment horizontal="center" vertical="center"/>
    </xf>
    <xf numFmtId="0" fontId="65" fillId="0" borderId="6" xfId="3" applyFont="1" applyBorder="1" applyAlignment="1">
      <alignment horizontal="center" vertical="center"/>
    </xf>
    <xf numFmtId="0" fontId="57" fillId="0" borderId="6" xfId="3" applyFont="1" applyBorder="1" applyAlignment="1">
      <alignment horizontal="center" vertical="center"/>
    </xf>
    <xf numFmtId="0" fontId="57" fillId="0" borderId="145" xfId="3" applyFont="1" applyBorder="1" applyAlignment="1">
      <alignment horizontal="center" vertical="center" wrapText="1"/>
    </xf>
    <xf numFmtId="0" fontId="57" fillId="0" borderId="145" xfId="3" applyFont="1" applyBorder="1" applyAlignment="1">
      <alignment horizontal="center" vertical="center"/>
    </xf>
    <xf numFmtId="0" fontId="131" fillId="0" borderId="8" xfId="3" applyFont="1" applyBorder="1">
      <alignment vertical="center"/>
    </xf>
    <xf numFmtId="0" fontId="57" fillId="0" borderId="10" xfId="3" applyFont="1" applyBorder="1">
      <alignment vertical="center"/>
    </xf>
    <xf numFmtId="0" fontId="57" fillId="0" borderId="9" xfId="3" applyFont="1" applyBorder="1">
      <alignment vertical="center"/>
    </xf>
    <xf numFmtId="9" fontId="26" fillId="0" borderId="1" xfId="3" applyNumberFormat="1" applyBorder="1" applyAlignment="1">
      <alignment horizontal="center" vertical="center"/>
    </xf>
    <xf numFmtId="6" fontId="26" fillId="0" borderId="1" xfId="3" applyNumberFormat="1" applyBorder="1">
      <alignment vertical="center"/>
    </xf>
    <xf numFmtId="0" fontId="132" fillId="0" borderId="8" xfId="3" applyFont="1" applyBorder="1">
      <alignment vertical="center"/>
    </xf>
    <xf numFmtId="0" fontId="28" fillId="0" borderId="0" xfId="8" applyFont="1" applyAlignment="1">
      <alignment horizontal="left" vertical="top"/>
    </xf>
    <xf numFmtId="0" fontId="28" fillId="0" borderId="0" xfId="8" applyFont="1" applyAlignment="1">
      <alignment horizontal="center" vertical="center"/>
    </xf>
    <xf numFmtId="0" fontId="32" fillId="0" borderId="0" xfId="8" applyFont="1" applyAlignment="1">
      <alignment horizontal="left" vertical="center"/>
    </xf>
    <xf numFmtId="0" fontId="32" fillId="0" borderId="0" xfId="8" applyFont="1" applyAlignment="1">
      <alignment horizontal="left" vertical="top"/>
    </xf>
    <xf numFmtId="0" fontId="32" fillId="0" borderId="0" xfId="8" applyFont="1" applyAlignment="1">
      <alignment horizontal="center" vertical="center"/>
    </xf>
    <xf numFmtId="0" fontId="29" fillId="0" borderId="0" xfId="8" applyFont="1" applyAlignment="1">
      <alignment horizontal="left"/>
    </xf>
    <xf numFmtId="176" fontId="29" fillId="0" borderId="0" xfId="8" applyNumberFormat="1" applyFont="1" applyAlignment="1">
      <alignment horizontal="right"/>
    </xf>
    <xf numFmtId="0" fontId="29" fillId="0" borderId="0" xfId="8" applyFont="1" applyAlignment="1">
      <alignment horizontal="left" vertical="top"/>
    </xf>
    <xf numFmtId="0" fontId="29" fillId="0" borderId="0" xfId="8" applyFont="1" applyAlignment="1">
      <alignment horizontal="right" vertical="top"/>
    </xf>
    <xf numFmtId="0" fontId="28" fillId="0" borderId="0" xfId="8" applyFont="1" applyAlignment="1">
      <alignment horizontal="right" vertical="top"/>
    </xf>
    <xf numFmtId="0" fontId="33" fillId="0" borderId="0" xfId="8" applyFont="1" applyAlignment="1">
      <alignment horizontal="left" vertical="top"/>
    </xf>
    <xf numFmtId="0" fontId="29" fillId="0" borderId="0" xfId="8" applyFont="1" applyAlignment="1">
      <alignment horizontal="left" vertical="center"/>
    </xf>
    <xf numFmtId="0" fontId="29" fillId="0" borderId="0" xfId="8" applyFont="1" applyAlignment="1">
      <alignment vertical="center"/>
    </xf>
    <xf numFmtId="0" fontId="34" fillId="0" borderId="1" xfId="8" applyFont="1" applyBorder="1" applyAlignment="1">
      <alignment horizontal="center" vertical="center"/>
    </xf>
    <xf numFmtId="0" fontId="34" fillId="0" borderId="8" xfId="8" applyFont="1" applyBorder="1" applyAlignment="1">
      <alignment horizontal="left" vertical="center"/>
    </xf>
    <xf numFmtId="0" fontId="28" fillId="0" borderId="10" xfId="8" applyFont="1" applyBorder="1" applyAlignment="1">
      <alignment horizontal="left" vertical="center"/>
    </xf>
    <xf numFmtId="0" fontId="28" fillId="0" borderId="9" xfId="8" applyFont="1" applyBorder="1" applyAlignment="1">
      <alignment horizontal="left" vertical="center"/>
    </xf>
    <xf numFmtId="177" fontId="34" fillId="0" borderId="1" xfId="8" applyNumberFormat="1" applyFont="1" applyBorder="1" applyAlignment="1">
      <alignment horizontal="right" vertical="center"/>
    </xf>
    <xf numFmtId="0" fontId="34" fillId="0" borderId="2" xfId="8" applyFont="1" applyBorder="1" applyAlignment="1">
      <alignment horizontal="left" vertical="top"/>
    </xf>
    <xf numFmtId="0" fontId="34" fillId="0" borderId="3" xfId="8" applyFont="1" applyBorder="1" applyAlignment="1">
      <alignment horizontal="left" vertical="top"/>
    </xf>
    <xf numFmtId="177" fontId="34" fillId="0" borderId="4" xfId="8" applyNumberFormat="1" applyFont="1" applyBorder="1" applyAlignment="1">
      <alignment horizontal="right" vertical="top"/>
    </xf>
    <xf numFmtId="0" fontId="34" fillId="0" borderId="5" xfId="8" applyFont="1" applyBorder="1" applyAlignment="1">
      <alignment horizontal="left" vertical="top"/>
    </xf>
    <xf numFmtId="0" fontId="34" fillId="0" borderId="6" xfId="8" applyFont="1" applyBorder="1" applyAlignment="1">
      <alignment horizontal="left" vertical="top"/>
    </xf>
    <xf numFmtId="177" fontId="34" fillId="0" borderId="7" xfId="8" applyNumberFormat="1" applyFont="1" applyBorder="1" applyAlignment="1">
      <alignment horizontal="right" vertical="top"/>
    </xf>
    <xf numFmtId="0" fontId="34" fillId="0" borderId="2" xfId="8" applyFont="1" applyBorder="1" applyAlignment="1">
      <alignment horizontal="center" vertical="top"/>
    </xf>
    <xf numFmtId="0" fontId="28" fillId="0" borderId="3" xfId="8" applyFont="1" applyBorder="1" applyAlignment="1">
      <alignment horizontal="left" vertical="top"/>
    </xf>
    <xf numFmtId="0" fontId="28" fillId="0" borderId="4" xfId="8" applyFont="1" applyBorder="1" applyAlignment="1">
      <alignment horizontal="left" vertical="top"/>
    </xf>
    <xf numFmtId="0" fontId="28" fillId="0" borderId="11" xfId="8" applyFont="1" applyBorder="1" applyAlignment="1">
      <alignment horizontal="left" vertical="top"/>
    </xf>
    <xf numFmtId="0" fontId="28" fillId="0" borderId="12" xfId="8" applyFont="1" applyBorder="1" applyAlignment="1">
      <alignment horizontal="left" vertical="top"/>
    </xf>
    <xf numFmtId="0" fontId="28" fillId="0" borderId="5" xfId="8" applyFont="1" applyBorder="1" applyAlignment="1">
      <alignment horizontal="left" vertical="top"/>
    </xf>
    <xf numFmtId="0" fontId="28" fillId="0" borderId="6" xfId="8" applyFont="1" applyBorder="1" applyAlignment="1">
      <alignment horizontal="left" vertical="top"/>
    </xf>
    <xf numFmtId="0" fontId="28" fillId="0" borderId="7" xfId="8" applyFont="1" applyBorder="1" applyAlignment="1">
      <alignment horizontal="left" vertical="top"/>
    </xf>
    <xf numFmtId="187" fontId="29" fillId="0" borderId="0" xfId="8" applyNumberFormat="1" applyFont="1" applyAlignment="1">
      <alignment horizontal="right"/>
    </xf>
    <xf numFmtId="0" fontId="32" fillId="0" borderId="6" xfId="8" applyFont="1" applyBorder="1" applyAlignment="1">
      <alignment vertical="center"/>
    </xf>
    <xf numFmtId="0" fontId="134" fillId="0" borderId="0" xfId="0" applyFont="1" applyAlignment="1">
      <alignment horizontal="left" vertical="top"/>
    </xf>
    <xf numFmtId="0" fontId="135" fillId="14" borderId="0" xfId="0" applyFont="1" applyFill="1" applyAlignment="1">
      <alignment horizontal="center" vertical="center"/>
    </xf>
    <xf numFmtId="0" fontId="134" fillId="0" borderId="8" xfId="0" applyFont="1" applyBorder="1" applyAlignment="1">
      <alignment horizontal="left" vertical="center"/>
    </xf>
    <xf numFmtId="0" fontId="139" fillId="0" borderId="0" xfId="0" applyFont="1" applyAlignment="1">
      <alignment horizontal="left" vertical="center"/>
    </xf>
    <xf numFmtId="0" fontId="134" fillId="0" borderId="0" xfId="0" applyFont="1" applyAlignment="1">
      <alignment horizontal="left" vertical="center"/>
    </xf>
    <xf numFmtId="0" fontId="134" fillId="0" borderId="0" xfId="0" applyFont="1" applyAlignment="1">
      <alignment horizontal="right" vertical="center"/>
    </xf>
    <xf numFmtId="0" fontId="136" fillId="0" borderId="0" xfId="0" applyFont="1" applyAlignment="1">
      <alignment vertical="center"/>
    </xf>
    <xf numFmtId="0" fontId="135" fillId="14" borderId="1" xfId="0" applyFont="1" applyFill="1" applyBorder="1" applyAlignment="1">
      <alignment horizontal="center" vertical="center"/>
    </xf>
    <xf numFmtId="0" fontId="134" fillId="0" borderId="10" xfId="0" applyFont="1" applyBorder="1" applyAlignment="1">
      <alignment horizontal="left" vertical="center"/>
    </xf>
    <xf numFmtId="0" fontId="134" fillId="0" borderId="9" xfId="0" applyFont="1" applyBorder="1" applyAlignment="1">
      <alignment horizontal="left" vertical="center"/>
    </xf>
    <xf numFmtId="0" fontId="134" fillId="0" borderId="1" xfId="0" applyFont="1" applyBorder="1" applyAlignment="1">
      <alignment horizontal="right" vertical="center"/>
    </xf>
    <xf numFmtId="3" fontId="134" fillId="0" borderId="1" xfId="0" applyNumberFormat="1" applyFont="1" applyBorder="1" applyAlignment="1">
      <alignment horizontal="right" vertical="center"/>
    </xf>
    <xf numFmtId="0" fontId="134" fillId="0" borderId="1" xfId="0" applyFont="1" applyBorder="1" applyAlignment="1">
      <alignment horizontal="left" vertical="center"/>
    </xf>
    <xf numFmtId="0" fontId="25" fillId="0" borderId="0" xfId="9">
      <alignment vertical="center"/>
    </xf>
    <xf numFmtId="0" fontId="52" fillId="0" borderId="0" xfId="9" applyFont="1" applyAlignment="1">
      <alignment horizontal="center" vertical="center"/>
    </xf>
    <xf numFmtId="0" fontId="55" fillId="0" borderId="0" xfId="9" applyFont="1" applyAlignment="1">
      <alignment horizontal="left"/>
    </xf>
    <xf numFmtId="0" fontId="56" fillId="0" borderId="0" xfId="9" applyFont="1" applyAlignment="1">
      <alignment horizontal="left" vertical="center"/>
    </xf>
    <xf numFmtId="14" fontId="56" fillId="0" borderId="0" xfId="9" applyNumberFormat="1" applyFont="1" applyAlignment="1">
      <alignment horizontal="left"/>
    </xf>
    <xf numFmtId="0" fontId="57" fillId="0" borderId="0" xfId="9" applyFont="1" applyAlignment="1">
      <alignment horizontal="left" vertical="center"/>
    </xf>
    <xf numFmtId="20" fontId="59" fillId="0" borderId="0" xfId="9" applyNumberFormat="1" applyFont="1">
      <alignment vertical="center"/>
    </xf>
    <xf numFmtId="0" fontId="59" fillId="0" borderId="0" xfId="9" applyFont="1">
      <alignment vertical="center"/>
    </xf>
    <xf numFmtId="0" fontId="60" fillId="0" borderId="0" xfId="9" applyFont="1">
      <alignment vertical="center"/>
    </xf>
    <xf numFmtId="0" fontId="59" fillId="0" borderId="0" xfId="9" applyFont="1" applyAlignment="1">
      <alignment vertical="top"/>
    </xf>
    <xf numFmtId="0" fontId="25" fillId="0" borderId="1" xfId="9" applyBorder="1" applyAlignment="1">
      <alignment horizontal="center" vertical="center"/>
    </xf>
    <xf numFmtId="0" fontId="60" fillId="0" borderId="1" xfId="9" applyFont="1" applyBorder="1" applyAlignment="1">
      <alignment horizontal="right" vertical="center"/>
    </xf>
    <xf numFmtId="0" fontId="63" fillId="0" borderId="1" xfId="9" applyFont="1" applyBorder="1" applyAlignment="1">
      <alignment horizontal="right" vertical="center"/>
    </xf>
    <xf numFmtId="0" fontId="68" fillId="0" borderId="1" xfId="9" applyFont="1" applyBorder="1" applyAlignment="1">
      <alignment horizontal="right" vertical="center"/>
    </xf>
    <xf numFmtId="0" fontId="25" fillId="0" borderId="9" xfId="9" applyBorder="1" applyAlignment="1">
      <alignment horizontal="center" vertical="center"/>
    </xf>
    <xf numFmtId="0" fontId="63" fillId="0" borderId="8" xfId="9" applyFont="1" applyBorder="1">
      <alignment vertical="center"/>
    </xf>
    <xf numFmtId="0" fontId="63" fillId="0" borderId="10" xfId="9" applyFont="1" applyBorder="1">
      <alignment vertical="center"/>
    </xf>
    <xf numFmtId="0" fontId="63" fillId="0" borderId="9" xfId="9" applyFont="1" applyBorder="1" applyAlignment="1">
      <alignment vertical="center" wrapText="1" shrinkToFit="1"/>
    </xf>
    <xf numFmtId="0" fontId="63" fillId="0" borderId="1" xfId="9" applyFont="1" applyBorder="1" applyAlignment="1">
      <alignment horizontal="center" vertical="center"/>
    </xf>
    <xf numFmtId="3" fontId="63" fillId="0" borderId="1" xfId="9" applyNumberFormat="1" applyFont="1" applyBorder="1">
      <alignment vertical="center"/>
    </xf>
    <xf numFmtId="0" fontId="63" fillId="0" borderId="9" xfId="9" applyFont="1" applyBorder="1">
      <alignment vertical="center"/>
    </xf>
    <xf numFmtId="0" fontId="63" fillId="0" borderId="1" xfId="9" applyFont="1" applyBorder="1">
      <alignment vertical="center"/>
    </xf>
    <xf numFmtId="0" fontId="25" fillId="0" borderId="2" xfId="9" applyBorder="1">
      <alignment vertical="center"/>
    </xf>
    <xf numFmtId="0" fontId="25" fillId="0" borderId="3" xfId="9" applyBorder="1">
      <alignment vertical="center"/>
    </xf>
    <xf numFmtId="0" fontId="25" fillId="0" borderId="4" xfId="9" applyBorder="1" applyAlignment="1">
      <alignment horizontal="right" vertical="center"/>
    </xf>
    <xf numFmtId="0" fontId="64" fillId="0" borderId="5" xfId="9" applyFont="1" applyBorder="1">
      <alignment vertical="center"/>
    </xf>
    <xf numFmtId="0" fontId="25" fillId="0" borderId="6" xfId="9" applyBorder="1">
      <alignment vertical="center"/>
    </xf>
    <xf numFmtId="0" fontId="65" fillId="0" borderId="7" xfId="9" applyFont="1" applyBorder="1" applyAlignment="1">
      <alignment horizontal="right" vertical="center"/>
    </xf>
    <xf numFmtId="0" fontId="25" fillId="0" borderId="4" xfId="9" applyBorder="1">
      <alignment vertical="center"/>
    </xf>
    <xf numFmtId="0" fontId="25" fillId="0" borderId="5" xfId="9" applyBorder="1">
      <alignment vertical="center"/>
    </xf>
    <xf numFmtId="0" fontId="25" fillId="0" borderId="7" xfId="9" applyBorder="1">
      <alignment vertical="center"/>
    </xf>
    <xf numFmtId="0" fontId="140" fillId="0" borderId="0" xfId="6" applyFont="1" applyAlignment="1">
      <alignment horizontal="center" vertical="center" shrinkToFit="1"/>
    </xf>
    <xf numFmtId="0" fontId="141" fillId="0" borderId="0" xfId="6" applyFont="1" applyAlignment="1">
      <alignment horizontal="center" vertical="center" shrinkToFit="1"/>
    </xf>
    <xf numFmtId="0" fontId="141" fillId="0" borderId="0" xfId="6" applyFont="1" applyAlignment="1">
      <alignment vertical="center" shrinkToFit="1"/>
    </xf>
    <xf numFmtId="0" fontId="140" fillId="0" borderId="0" xfId="6" applyFont="1" applyAlignment="1">
      <alignment vertical="center" shrinkToFit="1"/>
    </xf>
    <xf numFmtId="0" fontId="142" fillId="0" borderId="6" xfId="6" applyFont="1" applyBorder="1" applyAlignment="1">
      <alignment horizontal="center" vertical="center" shrinkToFit="1"/>
    </xf>
    <xf numFmtId="201" fontId="142" fillId="0" borderId="6" xfId="6" applyNumberFormat="1" applyFont="1" applyBorder="1" applyAlignment="1">
      <alignment horizontal="center" vertical="center" shrinkToFit="1"/>
    </xf>
    <xf numFmtId="0" fontId="140" fillId="0" borderId="0" xfId="6" applyFont="1">
      <alignment vertical="center"/>
    </xf>
    <xf numFmtId="0" fontId="142" fillId="0" borderId="1" xfId="9" applyFont="1" applyBorder="1">
      <alignment vertical="center"/>
    </xf>
    <xf numFmtId="0" fontId="140" fillId="0" borderId="0" xfId="6" applyFont="1" applyAlignment="1">
      <alignment horizontal="center" vertical="center"/>
    </xf>
    <xf numFmtId="0" fontId="143" fillId="0" borderId="0" xfId="6" applyFont="1" applyAlignment="1">
      <alignment vertical="top"/>
    </xf>
    <xf numFmtId="0" fontId="144" fillId="0" borderId="0" xfId="6" applyFont="1" applyAlignment="1"/>
    <xf numFmtId="0" fontId="144" fillId="0" borderId="1" xfId="9" applyFont="1" applyBorder="1">
      <alignment vertical="center"/>
    </xf>
    <xf numFmtId="0" fontId="142" fillId="0" borderId="0" xfId="6" applyFont="1" applyAlignment="1">
      <alignment horizontal="center" vertical="center"/>
    </xf>
    <xf numFmtId="0" fontId="142" fillId="0" borderId="0" xfId="6" applyFont="1">
      <alignment vertical="center"/>
    </xf>
    <xf numFmtId="0" fontId="145" fillId="0" borderId="0" xfId="6" applyFont="1" applyAlignment="1">
      <alignment horizontal="left" vertical="center"/>
    </xf>
    <xf numFmtId="0" fontId="145" fillId="0" borderId="0" xfId="6" applyFont="1">
      <alignment vertical="center"/>
    </xf>
    <xf numFmtId="0" fontId="140" fillId="0" borderId="0" xfId="6" applyFont="1" applyAlignment="1">
      <alignment horizontal="left" vertical="center"/>
    </xf>
    <xf numFmtId="0" fontId="144" fillId="0" borderId="0" xfId="6" applyFont="1" applyAlignment="1">
      <alignment horizontal="left" vertical="center"/>
    </xf>
    <xf numFmtId="0" fontId="142" fillId="0" borderId="0" xfId="6" applyFont="1" applyAlignment="1">
      <alignment horizontal="left" vertical="center"/>
    </xf>
    <xf numFmtId="0" fontId="146" fillId="0" borderId="0" xfId="6" applyFont="1" applyAlignment="1">
      <alignment vertical="top"/>
    </xf>
    <xf numFmtId="0" fontId="146" fillId="0" borderId="0" xfId="6" applyFont="1" applyAlignment="1">
      <alignment horizontal="center" vertical="top"/>
    </xf>
    <xf numFmtId="0" fontId="147" fillId="0" borderId="0" xfId="6" applyFont="1">
      <alignment vertical="center"/>
    </xf>
    <xf numFmtId="0" fontId="142" fillId="0" borderId="0" xfId="6" applyFont="1" applyAlignment="1"/>
    <xf numFmtId="0" fontId="142" fillId="0" borderId="0" xfId="6" applyFont="1" applyAlignment="1">
      <alignment horizontal="left"/>
    </xf>
    <xf numFmtId="0" fontId="140" fillId="0" borderId="0" xfId="6" applyFont="1" applyAlignment="1">
      <alignment vertical="top"/>
    </xf>
    <xf numFmtId="0" fontId="148" fillId="0" borderId="0" xfId="6" applyFont="1" applyAlignment="1">
      <alignment horizontal="center" vertical="center"/>
    </xf>
    <xf numFmtId="0" fontId="148" fillId="0" borderId="0" xfId="6" applyFont="1" applyAlignment="1">
      <alignment horizontal="center"/>
    </xf>
    <xf numFmtId="0" fontId="148" fillId="0" borderId="0" xfId="6" applyFont="1" applyAlignment="1"/>
    <xf numFmtId="0" fontId="149" fillId="0" borderId="0" xfId="6" applyFont="1" applyAlignment="1"/>
    <xf numFmtId="0" fontId="142" fillId="0" borderId="4" xfId="6" applyFont="1" applyBorder="1">
      <alignment vertical="center"/>
    </xf>
    <xf numFmtId="0" fontId="142" fillId="0" borderId="7" xfId="6" applyFont="1" applyBorder="1">
      <alignment vertical="center"/>
    </xf>
    <xf numFmtId="0" fontId="140" fillId="0" borderId="0" xfId="6" applyFont="1" applyAlignment="1"/>
    <xf numFmtId="0" fontId="140" fillId="0" borderId="0" xfId="6" applyFont="1" applyAlignment="1">
      <alignment horizontal="center" vertical="top"/>
    </xf>
    <xf numFmtId="0" fontId="144" fillId="0" borderId="0" xfId="6" applyFont="1" applyAlignment="1">
      <alignment horizontal="center" vertical="center"/>
    </xf>
    <xf numFmtId="0" fontId="144" fillId="0" borderId="0" xfId="6" applyFont="1">
      <alignment vertical="center"/>
    </xf>
    <xf numFmtId="193" fontId="151" fillId="0" borderId="0" xfId="6" applyNumberFormat="1" applyFont="1">
      <alignment vertical="center"/>
    </xf>
    <xf numFmtId="0" fontId="142" fillId="0" borderId="2" xfId="6" applyFont="1" applyBorder="1" applyAlignment="1">
      <alignment horizontal="center" vertical="center" shrinkToFit="1"/>
    </xf>
    <xf numFmtId="0" fontId="142" fillId="0" borderId="3" xfId="6" applyFont="1" applyBorder="1" applyAlignment="1">
      <alignment horizontal="center" vertical="center" shrinkToFit="1"/>
    </xf>
    <xf numFmtId="0" fontId="142" fillId="0" borderId="3" xfId="6" applyFont="1" applyBorder="1" applyAlignment="1">
      <alignment horizontal="left" vertical="center" shrinkToFit="1"/>
    </xf>
    <xf numFmtId="0" fontId="145" fillId="0" borderId="4" xfId="6" applyFont="1" applyBorder="1" applyAlignment="1">
      <alignment vertical="center" shrinkToFit="1"/>
    </xf>
    <xf numFmtId="0" fontId="142" fillId="0" borderId="5" xfId="6" applyFont="1" applyBorder="1" applyAlignment="1">
      <alignment horizontal="center" vertical="center" shrinkToFit="1"/>
    </xf>
    <xf numFmtId="0" fontId="142" fillId="0" borderId="0" xfId="6" applyFont="1" applyAlignment="1">
      <alignment horizontal="center" vertical="center" shrinkToFit="1"/>
    </xf>
    <xf numFmtId="0" fontId="142" fillId="0" borderId="149" xfId="6" applyFont="1" applyBorder="1" applyAlignment="1">
      <alignment horizontal="center" vertical="center" shrinkToFit="1"/>
    </xf>
    <xf numFmtId="0" fontId="142" fillId="0" borderId="12" xfId="6" applyFont="1" applyBorder="1" applyAlignment="1">
      <alignment horizontal="center" vertical="center" shrinkToFit="1"/>
    </xf>
    <xf numFmtId="0" fontId="140" fillId="0" borderId="2" xfId="6" applyFont="1" applyBorder="1" applyAlignment="1">
      <alignment horizontal="center" vertical="center" shrinkToFit="1"/>
    </xf>
    <xf numFmtId="183" fontId="143" fillId="0" borderId="3" xfId="6" applyNumberFormat="1" applyFont="1" applyBorder="1" applyAlignment="1">
      <alignment horizontal="center" shrinkToFit="1"/>
    </xf>
    <xf numFmtId="192" fontId="143" fillId="0" borderId="3" xfId="6" applyNumberFormat="1" applyFont="1" applyBorder="1" applyAlignment="1">
      <alignment horizontal="center" shrinkToFit="1"/>
    </xf>
    <xf numFmtId="192" fontId="143" fillId="0" borderId="3" xfId="6" applyNumberFormat="1" applyFont="1" applyBorder="1" applyAlignment="1">
      <alignment horizontal="center" vertical="center" shrinkToFit="1"/>
    </xf>
    <xf numFmtId="9" fontId="143" fillId="0" borderId="3" xfId="6" applyNumberFormat="1" applyFont="1" applyBorder="1" applyAlignment="1">
      <alignment horizontal="center" shrinkToFit="1"/>
    </xf>
    <xf numFmtId="194" fontId="143" fillId="0" borderId="3" xfId="6" applyNumberFormat="1" applyFont="1" applyBorder="1" applyAlignment="1">
      <alignment shrinkToFit="1"/>
    </xf>
    <xf numFmtId="194" fontId="143" fillId="0" borderId="146" xfId="6" applyNumberFormat="1" applyFont="1" applyBorder="1" applyAlignment="1">
      <alignment horizontal="center" shrinkToFit="1"/>
    </xf>
    <xf numFmtId="194" fontId="143" fillId="0" borderId="152" xfId="6" applyNumberFormat="1" applyFont="1" applyBorder="1" applyAlignment="1">
      <alignment shrinkToFit="1"/>
    </xf>
    <xf numFmtId="194" fontId="143" fillId="0" borderId="148" xfId="6" applyNumberFormat="1" applyFont="1" applyBorder="1" applyAlignment="1">
      <alignment shrinkToFit="1"/>
    </xf>
    <xf numFmtId="194" fontId="143" fillId="0" borderId="147" xfId="6" applyNumberFormat="1" applyFont="1" applyBorder="1" applyAlignment="1">
      <alignment shrinkToFit="1"/>
    </xf>
    <xf numFmtId="192" fontId="140" fillId="0" borderId="4" xfId="6" applyNumberFormat="1" applyFont="1" applyBorder="1" applyAlignment="1">
      <alignment horizontal="left" shrinkToFit="1"/>
    </xf>
    <xf numFmtId="0" fontId="140" fillId="0" borderId="11" xfId="6" applyFont="1" applyBorder="1" applyAlignment="1">
      <alignment horizontal="center" vertical="center" shrinkToFit="1"/>
    </xf>
    <xf numFmtId="183" fontId="143" fillId="0" borderId="0" xfId="6" applyNumberFormat="1" applyFont="1" applyAlignment="1">
      <alignment horizontal="center" shrinkToFit="1"/>
    </xf>
    <xf numFmtId="192" fontId="143" fillId="0" borderId="0" xfId="6" applyNumberFormat="1" applyFont="1" applyAlignment="1">
      <alignment horizontal="center" shrinkToFit="1"/>
    </xf>
    <xf numFmtId="192" fontId="143" fillId="0" borderId="0" xfId="6" applyNumberFormat="1" applyFont="1" applyAlignment="1">
      <alignment horizontal="center" vertical="center" shrinkToFit="1"/>
    </xf>
    <xf numFmtId="9" fontId="143" fillId="0" borderId="0" xfId="6" applyNumberFormat="1" applyFont="1" applyAlignment="1">
      <alignment horizontal="center" shrinkToFit="1"/>
    </xf>
    <xf numFmtId="194" fontId="143" fillId="0" borderId="0" xfId="6" applyNumberFormat="1" applyFont="1" applyAlignment="1">
      <alignment shrinkToFit="1"/>
    </xf>
    <xf numFmtId="194" fontId="143" fillId="0" borderId="149" xfId="6" applyNumberFormat="1" applyFont="1" applyBorder="1" applyAlignment="1">
      <alignment horizontal="center" shrinkToFit="1"/>
    </xf>
    <xf numFmtId="194" fontId="143" fillId="0" borderId="43" xfId="6" applyNumberFormat="1" applyFont="1" applyBorder="1" applyAlignment="1">
      <alignment shrinkToFit="1"/>
    </xf>
    <xf numFmtId="194" fontId="143" fillId="0" borderId="151" xfId="6" applyNumberFormat="1" applyFont="1" applyBorder="1" applyAlignment="1">
      <alignment shrinkToFit="1"/>
    </xf>
    <xf numFmtId="194" fontId="143" fillId="0" borderId="150" xfId="6" applyNumberFormat="1" applyFont="1" applyBorder="1" applyAlignment="1">
      <alignment shrinkToFit="1"/>
    </xf>
    <xf numFmtId="49" fontId="140" fillId="0" borderId="12" xfId="6" applyNumberFormat="1" applyFont="1" applyBorder="1" applyAlignment="1">
      <alignment horizontal="left" shrinkToFit="1"/>
    </xf>
    <xf numFmtId="194" fontId="140" fillId="0" borderId="149" xfId="6" applyNumberFormat="1" applyFont="1" applyBorder="1" applyAlignment="1">
      <alignment horizontal="left" shrinkToFit="1"/>
    </xf>
    <xf numFmtId="0" fontId="140" fillId="0" borderId="5" xfId="6" applyFont="1" applyBorder="1" applyAlignment="1">
      <alignment horizontal="center" vertical="center" shrinkToFit="1"/>
    </xf>
    <xf numFmtId="49" fontId="143" fillId="0" borderId="6" xfId="6" applyNumberFormat="1" applyFont="1" applyBorder="1" applyAlignment="1">
      <alignment horizontal="left" shrinkToFit="1"/>
    </xf>
    <xf numFmtId="194" fontId="143" fillId="0" borderId="6" xfId="6" applyNumberFormat="1" applyFont="1" applyBorder="1" applyAlignment="1">
      <alignment shrinkToFit="1"/>
    </xf>
    <xf numFmtId="194" fontId="140" fillId="0" borderId="153" xfId="6" applyNumberFormat="1" applyFont="1" applyBorder="1" applyAlignment="1">
      <alignment horizontal="left" shrinkToFit="1"/>
    </xf>
    <xf numFmtId="194" fontId="143" fillId="0" borderId="154" xfId="6" applyNumberFormat="1" applyFont="1" applyBorder="1" applyAlignment="1">
      <alignment shrinkToFit="1"/>
    </xf>
    <xf numFmtId="194" fontId="143" fillId="0" borderId="155" xfId="6" applyNumberFormat="1" applyFont="1" applyBorder="1" applyAlignment="1">
      <alignment shrinkToFit="1"/>
    </xf>
    <xf numFmtId="194" fontId="143" fillId="0" borderId="156" xfId="6" applyNumberFormat="1" applyFont="1" applyBorder="1" applyAlignment="1">
      <alignment shrinkToFit="1"/>
    </xf>
    <xf numFmtId="49" fontId="140" fillId="0" borderId="7" xfId="6" applyNumberFormat="1" applyFont="1" applyBorder="1" applyAlignment="1">
      <alignment horizontal="left" shrinkToFit="1"/>
    </xf>
    <xf numFmtId="49" fontId="143" fillId="0" borderId="0" xfId="6" applyNumberFormat="1" applyFont="1" applyAlignment="1">
      <alignment horizontal="center" shrinkToFit="1"/>
    </xf>
    <xf numFmtId="49" fontId="143" fillId="0" borderId="0" xfId="6" applyNumberFormat="1" applyFont="1" applyAlignment="1">
      <alignment horizontal="center" vertical="center" shrinkToFit="1"/>
    </xf>
    <xf numFmtId="49" fontId="143" fillId="0" borderId="0" xfId="6" applyNumberFormat="1" applyFont="1" applyAlignment="1">
      <alignment horizontal="left" shrinkToFit="1"/>
    </xf>
    <xf numFmtId="194" fontId="140" fillId="0" borderId="0" xfId="6" applyNumberFormat="1" applyFont="1" applyAlignment="1">
      <alignment horizontal="left" shrinkToFit="1"/>
    </xf>
    <xf numFmtId="194" fontId="143" fillId="0" borderId="145" xfId="6" applyNumberFormat="1" applyFont="1" applyBorder="1" applyAlignment="1">
      <alignment shrinkToFit="1"/>
    </xf>
    <xf numFmtId="194" fontId="143" fillId="0" borderId="0" xfId="6" applyNumberFormat="1" applyFont="1" applyAlignment="1">
      <alignment horizontal="left" shrinkToFit="1"/>
    </xf>
    <xf numFmtId="194" fontId="143" fillId="0" borderId="11" xfId="6" applyNumberFormat="1" applyFont="1" applyBorder="1" applyAlignment="1">
      <alignment shrinkToFit="1"/>
    </xf>
    <xf numFmtId="194" fontId="143" fillId="0" borderId="1" xfId="6" applyNumberFormat="1" applyFont="1" applyBorder="1" applyAlignment="1">
      <alignment horizontal="right" shrinkToFit="1"/>
    </xf>
    <xf numFmtId="194" fontId="143" fillId="0" borderId="1" xfId="6" applyNumberFormat="1" applyFont="1" applyBorder="1" applyAlignment="1">
      <alignment shrinkToFit="1"/>
    </xf>
    <xf numFmtId="194" fontId="143" fillId="0" borderId="0" xfId="6" applyNumberFormat="1" applyFont="1" applyAlignment="1">
      <alignment horizontal="right" shrinkToFit="1"/>
    </xf>
    <xf numFmtId="195" fontId="143" fillId="0" borderId="1" xfId="6" applyNumberFormat="1" applyFont="1" applyBorder="1" applyAlignment="1">
      <alignment horizontal="right" shrinkToFit="1"/>
    </xf>
    <xf numFmtId="49" fontId="148" fillId="0" borderId="0" xfId="6" applyNumberFormat="1" applyFont="1" applyAlignment="1">
      <alignment horizontal="center" shrinkToFit="1"/>
    </xf>
    <xf numFmtId="49" fontId="148" fillId="0" borderId="0" xfId="6" applyNumberFormat="1" applyFont="1" applyAlignment="1">
      <alignment horizontal="center" vertical="center" shrinkToFit="1"/>
    </xf>
    <xf numFmtId="49" fontId="148" fillId="0" borderId="0" xfId="6" applyNumberFormat="1" applyFont="1" applyAlignment="1">
      <alignment horizontal="left" shrinkToFit="1"/>
    </xf>
    <xf numFmtId="195" fontId="148" fillId="0" borderId="0" xfId="6" applyNumberFormat="1" applyFont="1" applyAlignment="1">
      <alignment horizontal="right" shrinkToFit="1"/>
    </xf>
    <xf numFmtId="0" fontId="148" fillId="0" borderId="0" xfId="6" applyFont="1" applyAlignment="1">
      <alignment horizontal="center" shrinkToFit="1"/>
    </xf>
    <xf numFmtId="202" fontId="140" fillId="0" borderId="0" xfId="6" applyNumberFormat="1" applyFont="1" applyAlignment="1">
      <alignment horizontal="left" shrinkToFit="1"/>
    </xf>
    <xf numFmtId="195" fontId="148" fillId="0" borderId="0" xfId="6" applyNumberFormat="1" applyFont="1" applyAlignment="1">
      <alignment shrinkToFit="1"/>
    </xf>
    <xf numFmtId="195" fontId="143" fillId="0" borderId="0" xfId="6" applyNumberFormat="1" applyFont="1" applyAlignment="1">
      <alignment horizontal="right"/>
    </xf>
    <xf numFmtId="198" fontId="143" fillId="0" borderId="0" xfId="6" applyNumberFormat="1" applyFont="1" applyAlignment="1">
      <alignment horizontal="left" shrinkToFit="1"/>
    </xf>
    <xf numFmtId="195" fontId="143" fillId="0" borderId="0" xfId="6" applyNumberFormat="1" applyFont="1" applyAlignment="1">
      <alignment shrinkToFit="1"/>
    </xf>
    <xf numFmtId="49" fontId="140" fillId="0" borderId="0" xfId="6" applyNumberFormat="1" applyFont="1" applyAlignment="1">
      <alignment horizontal="center" vertical="top" shrinkToFit="1"/>
    </xf>
    <xf numFmtId="5" fontId="148" fillId="0" borderId="0" xfId="6" applyNumberFormat="1" applyFont="1" applyAlignment="1">
      <alignment shrinkToFit="1"/>
    </xf>
    <xf numFmtId="5" fontId="143" fillId="0" borderId="0" xfId="6" applyNumberFormat="1" applyFont="1" applyAlignment="1">
      <alignment shrinkToFit="1"/>
    </xf>
    <xf numFmtId="49" fontId="143" fillId="0" borderId="0" xfId="6" applyNumberFormat="1" applyFont="1" applyAlignment="1">
      <alignment shrinkToFit="1"/>
    </xf>
    <xf numFmtId="49" fontId="152" fillId="0" borderId="0" xfId="6" applyNumberFormat="1" applyFont="1" applyAlignment="1">
      <alignment horizontal="center" vertical="top" shrinkToFit="1"/>
    </xf>
    <xf numFmtId="203" fontId="148" fillId="0" borderId="0" xfId="6" applyNumberFormat="1" applyFont="1" applyAlignment="1">
      <alignment horizontal="right" shrinkToFit="1"/>
    </xf>
    <xf numFmtId="49" fontId="148" fillId="0" borderId="0" xfId="6" applyNumberFormat="1" applyFont="1" applyAlignment="1">
      <alignment shrinkToFit="1"/>
    </xf>
    <xf numFmtId="0" fontId="148" fillId="0" borderId="0" xfId="6" applyFont="1" applyAlignment="1">
      <alignment horizontal="center" vertical="center" shrinkToFit="1"/>
    </xf>
    <xf numFmtId="49" fontId="148" fillId="0" borderId="0" xfId="6" applyNumberFormat="1" applyFont="1" applyAlignment="1">
      <alignment horizontal="left" vertical="center" shrinkToFit="1"/>
    </xf>
    <xf numFmtId="195" fontId="148" fillId="0" borderId="0" xfId="6" applyNumberFormat="1" applyFont="1" applyAlignment="1">
      <alignment horizontal="right" vertical="center" shrinkToFit="1"/>
    </xf>
    <xf numFmtId="196" fontId="148" fillId="0" borderId="0" xfId="6" applyNumberFormat="1" applyFont="1" applyAlignment="1">
      <alignment horizontal="right" vertical="center" shrinkToFit="1"/>
    </xf>
    <xf numFmtId="196" fontId="148" fillId="0" borderId="0" xfId="6" applyNumberFormat="1" applyFont="1" applyAlignment="1">
      <alignment vertical="center" shrinkToFit="1"/>
    </xf>
    <xf numFmtId="5" fontId="148" fillId="0" borderId="0" xfId="6" applyNumberFormat="1" applyFont="1" applyAlignment="1">
      <alignment horizontal="right" vertical="center" shrinkToFit="1"/>
    </xf>
    <xf numFmtId="0" fontId="148" fillId="0" borderId="0" xfId="6" applyFont="1" applyAlignment="1">
      <alignment vertical="center" shrinkToFit="1"/>
    </xf>
    <xf numFmtId="0" fontId="141" fillId="0" borderId="0" xfId="6" applyFont="1">
      <alignment vertical="center"/>
    </xf>
    <xf numFmtId="0" fontId="140" fillId="0" borderId="6" xfId="6" applyFont="1" applyBorder="1" applyAlignment="1">
      <alignment horizontal="right" vertical="top"/>
    </xf>
    <xf numFmtId="0" fontId="140" fillId="0" borderId="6" xfId="6" applyFont="1" applyBorder="1" applyAlignment="1">
      <alignment vertical="top"/>
    </xf>
    <xf numFmtId="201" fontId="140" fillId="0" borderId="6" xfId="6" applyNumberFormat="1" applyFont="1" applyBorder="1" applyAlignment="1">
      <alignment vertical="top"/>
    </xf>
    <xf numFmtId="183" fontId="142" fillId="0" borderId="0" xfId="6" applyNumberFormat="1" applyFont="1" applyAlignment="1">
      <alignment vertical="top"/>
    </xf>
    <xf numFmtId="0" fontId="142" fillId="0" borderId="6" xfId="6" applyFont="1" applyBorder="1">
      <alignment vertical="center"/>
    </xf>
    <xf numFmtId="0" fontId="142" fillId="0" borderId="6" xfId="6" applyFont="1" applyBorder="1" applyAlignment="1"/>
    <xf numFmtId="0" fontId="148" fillId="0" borderId="0" xfId="6" applyFont="1">
      <alignment vertical="center"/>
    </xf>
    <xf numFmtId="0" fontId="145" fillId="0" borderId="2" xfId="6" applyFont="1" applyBorder="1" applyAlignment="1">
      <alignment horizontal="center" vertical="center"/>
    </xf>
    <xf numFmtId="0" fontId="145" fillId="0" borderId="3" xfId="6" applyFont="1" applyBorder="1">
      <alignment vertical="center"/>
    </xf>
    <xf numFmtId="0" fontId="145" fillId="0" borderId="4" xfId="6" applyFont="1" applyBorder="1">
      <alignment vertical="center"/>
    </xf>
    <xf numFmtId="0" fontId="142" fillId="0" borderId="162" xfId="6" applyFont="1" applyBorder="1" applyAlignment="1">
      <alignment horizontal="center" vertical="center"/>
    </xf>
    <xf numFmtId="192" fontId="143" fillId="0" borderId="163" xfId="6" applyNumberFormat="1" applyFont="1" applyBorder="1" applyAlignment="1"/>
    <xf numFmtId="194" fontId="143" fillId="0" borderId="165" xfId="6" applyNumberFormat="1" applyFont="1" applyBorder="1" applyAlignment="1"/>
    <xf numFmtId="194" fontId="140" fillId="0" borderId="164" xfId="6" applyNumberFormat="1" applyFont="1" applyBorder="1" applyAlignment="1">
      <alignment horizontal="left"/>
    </xf>
    <xf numFmtId="194" fontId="143" fillId="0" borderId="166" xfId="6" applyNumberFormat="1" applyFont="1" applyBorder="1" applyAlignment="1"/>
    <xf numFmtId="192" fontId="140" fillId="0" borderId="168" xfId="6" applyNumberFormat="1" applyFont="1" applyBorder="1" applyAlignment="1">
      <alignment horizontal="left"/>
    </xf>
    <xf numFmtId="192" fontId="143" fillId="0" borderId="11" xfId="6" applyNumberFormat="1" applyFont="1" applyBorder="1" applyAlignment="1"/>
    <xf numFmtId="194" fontId="143" fillId="0" borderId="43" xfId="6" applyNumberFormat="1" applyFont="1" applyBorder="1" applyAlignment="1"/>
    <xf numFmtId="49" fontId="140" fillId="0" borderId="12" xfId="6" applyNumberFormat="1" applyFont="1" applyBorder="1" applyAlignment="1">
      <alignment horizontal="left"/>
    </xf>
    <xf numFmtId="194" fontId="143" fillId="0" borderId="172" xfId="6" applyNumberFormat="1" applyFont="1" applyBorder="1" applyAlignment="1"/>
    <xf numFmtId="194" fontId="140" fillId="0" borderId="171" xfId="6" applyNumberFormat="1" applyFont="1" applyBorder="1" applyAlignment="1">
      <alignment horizontal="left"/>
    </xf>
    <xf numFmtId="194" fontId="143" fillId="0" borderId="173" xfId="6" applyNumberFormat="1" applyFont="1" applyBorder="1" applyAlignment="1"/>
    <xf numFmtId="49" fontId="140" fillId="0" borderId="175" xfId="6" applyNumberFormat="1" applyFont="1" applyBorder="1" applyAlignment="1">
      <alignment horizontal="left"/>
    </xf>
    <xf numFmtId="49" fontId="148" fillId="0" borderId="0" xfId="6" applyNumberFormat="1" applyFont="1" applyAlignment="1">
      <alignment horizontal="center"/>
    </xf>
    <xf numFmtId="49" fontId="148" fillId="0" borderId="0" xfId="6" applyNumberFormat="1" applyFont="1" applyAlignment="1">
      <alignment horizontal="left"/>
    </xf>
    <xf numFmtId="195" fontId="148" fillId="0" borderId="176" xfId="6" applyNumberFormat="1" applyFont="1" applyBorder="1" applyAlignment="1">
      <alignment horizontal="right"/>
    </xf>
    <xf numFmtId="0" fontId="148" fillId="0" borderId="177" xfId="6" applyFont="1" applyBorder="1" applyAlignment="1">
      <alignment horizontal="center"/>
    </xf>
    <xf numFmtId="195" fontId="148" fillId="0" borderId="178" xfId="6" applyNumberFormat="1" applyFont="1" applyBorder="1" applyAlignment="1">
      <alignment horizontal="right"/>
    </xf>
    <xf numFmtId="3" fontId="148" fillId="0" borderId="179" xfId="6" applyNumberFormat="1" applyFont="1" applyBorder="1" applyAlignment="1">
      <alignment horizontal="right" indent="1"/>
    </xf>
    <xf numFmtId="3" fontId="148" fillId="0" borderId="180" xfId="6" applyNumberFormat="1" applyFont="1" applyBorder="1" applyAlignment="1">
      <alignment horizontal="right" indent="1"/>
    </xf>
    <xf numFmtId="195" fontId="148" fillId="0" borderId="73" xfId="6" applyNumberFormat="1" applyFont="1" applyBorder="1" applyAlignment="1">
      <alignment horizontal="right"/>
    </xf>
    <xf numFmtId="198" fontId="148" fillId="0" borderId="73" xfId="6" applyNumberFormat="1" applyFont="1" applyBorder="1" applyAlignment="1">
      <alignment horizontal="left"/>
    </xf>
    <xf numFmtId="49" fontId="140" fillId="0" borderId="0" xfId="6" applyNumberFormat="1" applyFont="1" applyAlignment="1">
      <alignment horizontal="left" vertical="top"/>
    </xf>
    <xf numFmtId="49" fontId="148" fillId="0" borderId="0" xfId="6" applyNumberFormat="1" applyFont="1" applyAlignment="1"/>
    <xf numFmtId="49" fontId="152" fillId="0" borderId="0" xfId="6" applyNumberFormat="1" applyFont="1" applyAlignment="1">
      <alignment horizontal="left" vertical="top"/>
    </xf>
    <xf numFmtId="203" fontId="148" fillId="0" borderId="0" xfId="6" applyNumberFormat="1" applyFont="1" applyAlignment="1">
      <alignment horizontal="right" indent="1"/>
    </xf>
    <xf numFmtId="49" fontId="148" fillId="0" borderId="0" xfId="6" applyNumberFormat="1" applyFont="1" applyAlignment="1">
      <alignment horizontal="left" vertical="center"/>
    </xf>
    <xf numFmtId="195" fontId="148" fillId="0" borderId="0" xfId="6" applyNumberFormat="1" applyFont="1" applyAlignment="1">
      <alignment horizontal="right" vertical="center"/>
    </xf>
    <xf numFmtId="196" fontId="148" fillId="0" borderId="0" xfId="6" applyNumberFormat="1" applyFont="1" applyAlignment="1">
      <alignment horizontal="right" vertical="center"/>
    </xf>
    <xf numFmtId="196" fontId="148" fillId="0" borderId="0" xfId="6" applyNumberFormat="1" applyFont="1">
      <alignment vertical="center"/>
    </xf>
    <xf numFmtId="5" fontId="148" fillId="0" borderId="0" xfId="6" applyNumberFormat="1" applyFont="1" applyAlignment="1">
      <alignment horizontal="right" vertical="center"/>
    </xf>
    <xf numFmtId="49" fontId="148" fillId="0" borderId="0" xfId="6" applyNumberFormat="1" applyFont="1" applyAlignment="1">
      <alignment horizontal="right" vertical="center"/>
    </xf>
    <xf numFmtId="0" fontId="153" fillId="0" borderId="0" xfId="10" applyFont="1">
      <alignment vertical="center"/>
    </xf>
    <xf numFmtId="0" fontId="45" fillId="0" borderId="0" xfId="10">
      <alignment vertical="center"/>
    </xf>
    <xf numFmtId="0" fontId="25" fillId="0" borderId="1" xfId="9" applyBorder="1">
      <alignment vertical="center"/>
    </xf>
    <xf numFmtId="0" fontId="25" fillId="0" borderId="8" xfId="9" applyBorder="1">
      <alignment vertical="center"/>
    </xf>
    <xf numFmtId="0" fontId="155" fillId="0" borderId="0" xfId="10" applyFont="1" applyAlignment="1"/>
    <xf numFmtId="0" fontId="153" fillId="0" borderId="0" xfId="10" applyFont="1" applyAlignment="1">
      <alignment horizontal="left"/>
    </xf>
    <xf numFmtId="0" fontId="153" fillId="0" borderId="0" xfId="10" applyFont="1" applyAlignment="1">
      <alignment horizontal="left" vertical="center"/>
    </xf>
    <xf numFmtId="0" fontId="153" fillId="0" borderId="0" xfId="10" applyFont="1" applyAlignment="1">
      <alignment horizontal="center" vertical="center"/>
    </xf>
    <xf numFmtId="0" fontId="74" fillId="0" borderId="0" xfId="9" applyFont="1" applyAlignment="1">
      <alignment horizontal="right" vertical="center"/>
    </xf>
    <xf numFmtId="0" fontId="74" fillId="0" borderId="0" xfId="9" applyFont="1">
      <alignment vertical="center"/>
    </xf>
    <xf numFmtId="0" fontId="153" fillId="0" borderId="0" xfId="10" applyFont="1" applyAlignment="1">
      <alignment horizontal="right" vertical="top" wrapText="1"/>
    </xf>
    <xf numFmtId="0" fontId="153" fillId="0" borderId="0" xfId="10" applyFont="1" applyAlignment="1">
      <alignment vertical="top" wrapText="1"/>
    </xf>
    <xf numFmtId="0" fontId="153" fillId="0" borderId="0" xfId="10" applyFont="1" applyAlignment="1">
      <alignment vertical="top"/>
    </xf>
    <xf numFmtId="0" fontId="153" fillId="0" borderId="186" xfId="10" applyFont="1" applyBorder="1">
      <alignment vertical="center"/>
    </xf>
    <xf numFmtId="0" fontId="153" fillId="0" borderId="186" xfId="10" applyFont="1" applyBorder="1" applyAlignment="1">
      <alignment horizontal="center" vertical="center"/>
    </xf>
    <xf numFmtId="0" fontId="153" fillId="0" borderId="0" xfId="10" applyFont="1" applyAlignment="1">
      <alignment horizontal="left" vertical="center" shrinkToFit="1"/>
    </xf>
    <xf numFmtId="0" fontId="153" fillId="0" borderId="0" xfId="10" applyFont="1" applyAlignment="1">
      <alignment horizontal="left" vertical="top"/>
    </xf>
    <xf numFmtId="0" fontId="157" fillId="5" borderId="187" xfId="10" applyFont="1" applyFill="1" applyBorder="1" applyAlignment="1">
      <alignment horizontal="center" vertical="center"/>
    </xf>
    <xf numFmtId="0" fontId="153" fillId="13" borderId="190" xfId="10" applyFont="1" applyFill="1" applyBorder="1" applyAlignment="1">
      <alignment horizontal="center" vertical="center"/>
    </xf>
    <xf numFmtId="14" fontId="153" fillId="0" borderId="191" xfId="10" applyNumberFormat="1" applyFont="1" applyBorder="1" applyAlignment="1">
      <alignment horizontal="center" vertical="center"/>
    </xf>
    <xf numFmtId="195" fontId="153" fillId="0" borderId="191" xfId="10" applyNumberFormat="1" applyFont="1" applyBorder="1" applyAlignment="1">
      <alignment horizontal="center" vertical="center"/>
    </xf>
    <xf numFmtId="0" fontId="153" fillId="0" borderId="191" xfId="10" applyFont="1" applyBorder="1" applyAlignment="1">
      <alignment horizontal="center" vertical="center"/>
    </xf>
    <xf numFmtId="204" fontId="153" fillId="0" borderId="191" xfId="10" applyNumberFormat="1" applyFont="1" applyBorder="1">
      <alignment vertical="center"/>
    </xf>
    <xf numFmtId="9" fontId="153" fillId="0" borderId="191" xfId="10" applyNumberFormat="1" applyFont="1" applyBorder="1" applyAlignment="1">
      <alignment horizontal="center" vertical="center"/>
    </xf>
    <xf numFmtId="5" fontId="45" fillId="0" borderId="145" xfId="10" applyNumberFormat="1" applyBorder="1">
      <alignment vertical="center"/>
    </xf>
    <xf numFmtId="14" fontId="153" fillId="0" borderId="192" xfId="10" applyNumberFormat="1" applyFont="1" applyBorder="1" applyAlignment="1">
      <alignment horizontal="center" vertical="center"/>
    </xf>
    <xf numFmtId="195" fontId="153" fillId="0" borderId="192" xfId="10" applyNumberFormat="1" applyFont="1" applyBorder="1" applyAlignment="1">
      <alignment horizontal="center" vertical="center"/>
    </xf>
    <xf numFmtId="0" fontId="153" fillId="0" borderId="192" xfId="10" applyFont="1" applyBorder="1" applyAlignment="1">
      <alignment horizontal="center" vertical="center"/>
    </xf>
    <xf numFmtId="204" fontId="153" fillId="0" borderId="192" xfId="10" applyNumberFormat="1" applyFont="1" applyBorder="1">
      <alignment vertical="center"/>
    </xf>
    <xf numFmtId="9" fontId="153" fillId="0" borderId="192" xfId="10" applyNumberFormat="1" applyFont="1" applyBorder="1" applyAlignment="1">
      <alignment horizontal="center" vertical="center"/>
    </xf>
    <xf numFmtId="5" fontId="45" fillId="0" borderId="1" xfId="10" applyNumberFormat="1" applyBorder="1">
      <alignment vertical="center"/>
    </xf>
    <xf numFmtId="14" fontId="153" fillId="0" borderId="196" xfId="10" applyNumberFormat="1" applyFont="1" applyBorder="1" applyAlignment="1">
      <alignment horizontal="center" vertical="center"/>
    </xf>
    <xf numFmtId="195" fontId="153" fillId="0" borderId="196" xfId="10" applyNumberFormat="1" applyFont="1" applyBorder="1" applyAlignment="1">
      <alignment horizontal="center" vertical="center"/>
    </xf>
    <xf numFmtId="0" fontId="153" fillId="0" borderId="196" xfId="10" applyFont="1" applyBorder="1" applyAlignment="1">
      <alignment horizontal="center" vertical="center"/>
    </xf>
    <xf numFmtId="204" fontId="153" fillId="0" borderId="196" xfId="10" applyNumberFormat="1" applyFont="1" applyBorder="1">
      <alignment vertical="center"/>
    </xf>
    <xf numFmtId="204" fontId="153" fillId="0" borderId="199" xfId="10" applyNumberFormat="1" applyFont="1" applyBorder="1">
      <alignment vertical="center"/>
    </xf>
    <xf numFmtId="0" fontId="153" fillId="0" borderId="197" xfId="10" applyFont="1" applyBorder="1" applyAlignment="1">
      <alignment horizontal="center"/>
    </xf>
    <xf numFmtId="204" fontId="153" fillId="0" borderId="197" xfId="10" applyNumberFormat="1" applyFont="1" applyBorder="1" applyAlignment="1"/>
    <xf numFmtId="0" fontId="153" fillId="0" borderId="0" xfId="10" applyFont="1" applyAlignment="1">
      <alignment horizontal="center"/>
    </xf>
    <xf numFmtId="204" fontId="153" fillId="0" borderId="0" xfId="10" applyNumberFormat="1" applyFont="1" applyAlignment="1"/>
    <xf numFmtId="204" fontId="153" fillId="0" borderId="0" xfId="10" applyNumberFormat="1" applyFont="1">
      <alignment vertical="center"/>
    </xf>
    <xf numFmtId="0" fontId="50" fillId="0" borderId="0" xfId="11" applyFont="1">
      <alignment vertical="center"/>
    </xf>
    <xf numFmtId="0" fontId="50" fillId="0" borderId="15" xfId="11" applyFont="1" applyBorder="1">
      <alignment vertical="center"/>
    </xf>
    <xf numFmtId="0" fontId="50" fillId="0" borderId="16" xfId="11" applyFont="1" applyBorder="1">
      <alignment vertical="center"/>
    </xf>
    <xf numFmtId="0" fontId="50" fillId="0" borderId="17" xfId="11" applyFont="1" applyBorder="1">
      <alignment vertical="center"/>
    </xf>
    <xf numFmtId="0" fontId="50" fillId="0" borderId="18" xfId="11" applyFont="1" applyBorder="1">
      <alignment vertical="center"/>
    </xf>
    <xf numFmtId="0" fontId="51" fillId="0" borderId="0" xfId="11" applyFont="1">
      <alignment vertical="center"/>
    </xf>
    <xf numFmtId="0" fontId="50" fillId="0" borderId="19" xfId="11" applyFont="1" applyBorder="1">
      <alignment vertical="center"/>
    </xf>
    <xf numFmtId="0" fontId="25" fillId="5" borderId="8" xfId="11" applyFill="1" applyBorder="1">
      <alignment vertical="center"/>
    </xf>
    <xf numFmtId="0" fontId="25" fillId="0" borderId="1" xfId="11" applyBorder="1">
      <alignment vertical="center"/>
    </xf>
    <xf numFmtId="0" fontId="50" fillId="0" borderId="0" xfId="11" applyFont="1" applyAlignment="1">
      <alignment vertical="center" shrinkToFit="1"/>
    </xf>
    <xf numFmtId="0" fontId="50" fillId="0" borderId="1" xfId="11" applyFont="1" applyBorder="1" applyAlignment="1">
      <alignment horizontal="center" vertical="center" shrinkToFit="1"/>
    </xf>
    <xf numFmtId="0" fontId="25" fillId="0" borderId="0" xfId="11">
      <alignment vertical="center"/>
    </xf>
    <xf numFmtId="0" fontId="25" fillId="5" borderId="1" xfId="11" applyFill="1" applyBorder="1">
      <alignment vertical="center"/>
    </xf>
    <xf numFmtId="0" fontId="25" fillId="0" borderId="10" xfId="11" applyBorder="1">
      <alignment vertical="center"/>
    </xf>
    <xf numFmtId="0" fontId="50" fillId="4" borderId="15" xfId="11" applyFont="1" applyFill="1" applyBorder="1">
      <alignment vertical="center"/>
    </xf>
    <xf numFmtId="0" fontId="50" fillId="4" borderId="16" xfId="11" applyFont="1" applyFill="1" applyBorder="1">
      <alignment vertical="center"/>
    </xf>
    <xf numFmtId="0" fontId="50" fillId="4" borderId="17" xfId="11" applyFont="1" applyFill="1" applyBorder="1">
      <alignment vertical="center"/>
    </xf>
    <xf numFmtId="0" fontId="50" fillId="0" borderId="20" xfId="11" applyFont="1" applyBorder="1">
      <alignment vertical="center"/>
    </xf>
    <xf numFmtId="0" fontId="50" fillId="0" borderId="21" xfId="11" applyFont="1" applyBorder="1">
      <alignment vertical="center"/>
    </xf>
    <xf numFmtId="0" fontId="50" fillId="0" borderId="22" xfId="11" applyFont="1" applyBorder="1">
      <alignment vertical="center"/>
    </xf>
    <xf numFmtId="0" fontId="50" fillId="0" borderId="26" xfId="11" applyFont="1" applyBorder="1" applyAlignment="1">
      <alignment horizontal="center" vertical="center"/>
    </xf>
    <xf numFmtId="0" fontId="50" fillId="0" borderId="29" xfId="11" applyFont="1" applyBorder="1" applyAlignment="1">
      <alignment horizontal="center" vertical="center"/>
    </xf>
    <xf numFmtId="0" fontId="50" fillId="0" borderId="33" xfId="11" applyFont="1" applyBorder="1" applyAlignment="1">
      <alignment horizontal="center" vertical="center"/>
    </xf>
    <xf numFmtId="0" fontId="50" fillId="4" borderId="20" xfId="11" applyFont="1" applyFill="1" applyBorder="1">
      <alignment vertical="center"/>
    </xf>
    <xf numFmtId="0" fontId="50" fillId="4" borderId="21" xfId="11" applyFont="1" applyFill="1" applyBorder="1">
      <alignment vertical="center"/>
    </xf>
    <xf numFmtId="0" fontId="50" fillId="4" borderId="22" xfId="11" applyFont="1" applyFill="1" applyBorder="1">
      <alignment vertical="center"/>
    </xf>
    <xf numFmtId="0" fontId="75" fillId="0" borderId="0" xfId="11" applyFont="1" applyAlignment="1">
      <alignment horizontal="left" vertical="center"/>
    </xf>
    <xf numFmtId="0" fontId="25" fillId="0" borderId="0" xfId="11" applyAlignment="1">
      <alignment horizontal="left" vertical="center"/>
    </xf>
    <xf numFmtId="0" fontId="25" fillId="0" borderId="0" xfId="11" applyAlignment="1">
      <alignment horizontal="right" vertical="center"/>
    </xf>
    <xf numFmtId="0" fontId="74" fillId="0" borderId="0" xfId="11" applyFont="1" applyAlignment="1">
      <alignment horizontal="right" vertical="center"/>
    </xf>
    <xf numFmtId="0" fontId="74" fillId="0" borderId="0" xfId="11" applyFont="1">
      <alignment vertical="center"/>
    </xf>
    <xf numFmtId="0" fontId="75" fillId="0" borderId="0" xfId="11" applyFont="1">
      <alignment vertical="center"/>
    </xf>
    <xf numFmtId="0" fontId="25" fillId="0" borderId="1" xfId="11" applyBorder="1" applyAlignment="1">
      <alignment horizontal="center" vertical="center"/>
    </xf>
    <xf numFmtId="0" fontId="25" fillId="0" borderId="1" xfId="11" applyBorder="1" applyAlignment="1">
      <alignment horizontal="right" vertical="center"/>
    </xf>
    <xf numFmtId="14" fontId="25" fillId="0" borderId="0" xfId="11" applyNumberFormat="1">
      <alignment vertical="center"/>
    </xf>
    <xf numFmtId="0" fontId="25" fillId="0" borderId="8" xfId="11" applyBorder="1">
      <alignment vertical="center"/>
    </xf>
    <xf numFmtId="0" fontId="25" fillId="0" borderId="9" xfId="11" applyBorder="1">
      <alignment vertical="center"/>
    </xf>
    <xf numFmtId="0" fontId="25" fillId="0" borderId="9" xfId="11" applyBorder="1" applyAlignment="1">
      <alignment horizontal="center" vertical="center"/>
    </xf>
    <xf numFmtId="3" fontId="25" fillId="0" borderId="1" xfId="11" applyNumberFormat="1" applyBorder="1">
      <alignment vertical="center"/>
    </xf>
    <xf numFmtId="0" fontId="25" fillId="0" borderId="2" xfId="11" applyBorder="1">
      <alignment vertical="center"/>
    </xf>
    <xf numFmtId="0" fontId="25" fillId="0" borderId="3" xfId="11" applyBorder="1">
      <alignment vertical="center"/>
    </xf>
    <xf numFmtId="0" fontId="25" fillId="0" borderId="4" xfId="11" applyBorder="1" applyAlignment="1">
      <alignment horizontal="right" vertical="center"/>
    </xf>
    <xf numFmtId="0" fontId="57" fillId="0" borderId="5" xfId="11" applyFont="1" applyBorder="1">
      <alignment vertical="center"/>
    </xf>
    <xf numFmtId="0" fontId="25" fillId="0" borderId="6" xfId="11" applyBorder="1">
      <alignment vertical="center"/>
    </xf>
    <xf numFmtId="0" fontId="65" fillId="0" borderId="7" xfId="11" applyFont="1" applyBorder="1" applyAlignment="1">
      <alignment horizontal="right" vertical="center"/>
    </xf>
    <xf numFmtId="0" fontId="57" fillId="0" borderId="2" xfId="11" applyFont="1" applyBorder="1">
      <alignment vertical="center"/>
    </xf>
    <xf numFmtId="0" fontId="25" fillId="0" borderId="4" xfId="11" applyBorder="1">
      <alignment vertical="center"/>
    </xf>
    <xf numFmtId="0" fontId="25" fillId="0" borderId="11" xfId="11" applyBorder="1">
      <alignment vertical="center"/>
    </xf>
    <xf numFmtId="0" fontId="25" fillId="0" borderId="12" xfId="11" applyBorder="1">
      <alignment vertical="center"/>
    </xf>
    <xf numFmtId="56" fontId="25" fillId="0" borderId="0" xfId="11" applyNumberFormat="1">
      <alignment vertical="center"/>
    </xf>
    <xf numFmtId="0" fontId="25" fillId="0" borderId="5" xfId="11" applyBorder="1">
      <alignment vertical="center"/>
    </xf>
    <xf numFmtId="0" fontId="25" fillId="0" borderId="7" xfId="11" applyBorder="1">
      <alignment vertical="center"/>
    </xf>
    <xf numFmtId="0" fontId="25" fillId="0" borderId="0" xfId="11" applyAlignment="1">
      <alignment horizontal="center" vertical="center"/>
    </xf>
    <xf numFmtId="0" fontId="24" fillId="0" borderId="0" xfId="13">
      <alignment vertical="center"/>
    </xf>
    <xf numFmtId="0" fontId="160" fillId="0" borderId="0" xfId="13" applyFont="1">
      <alignment vertical="center"/>
    </xf>
    <xf numFmtId="0" fontId="160" fillId="0" borderId="204" xfId="13" applyFont="1" applyBorder="1">
      <alignment vertical="center"/>
    </xf>
    <xf numFmtId="0" fontId="160" fillId="0" borderId="205" xfId="13" applyFont="1" applyBorder="1">
      <alignment vertical="center"/>
    </xf>
    <xf numFmtId="0" fontId="160" fillId="0" borderId="206" xfId="13" applyFont="1" applyBorder="1">
      <alignment vertical="center"/>
    </xf>
    <xf numFmtId="0" fontId="161" fillId="0" borderId="207" xfId="13" applyFont="1" applyBorder="1">
      <alignment vertical="center"/>
    </xf>
    <xf numFmtId="179" fontId="161" fillId="0" borderId="206" xfId="13" applyNumberFormat="1" applyFont="1" applyBorder="1" applyAlignment="1">
      <alignment horizontal="right" vertical="center"/>
    </xf>
    <xf numFmtId="0" fontId="161" fillId="0" borderId="206" xfId="13" applyFont="1" applyBorder="1">
      <alignment vertical="center"/>
    </xf>
    <xf numFmtId="0" fontId="161" fillId="0" borderId="208" xfId="13" applyFont="1" applyBorder="1">
      <alignment vertical="center"/>
    </xf>
    <xf numFmtId="0" fontId="161" fillId="0" borderId="209" xfId="13" applyFont="1" applyBorder="1">
      <alignment vertical="center"/>
    </xf>
    <xf numFmtId="0" fontId="161" fillId="0" borderId="0" xfId="13" applyFont="1">
      <alignment vertical="center"/>
    </xf>
    <xf numFmtId="179" fontId="161" fillId="0" borderId="0" xfId="13" applyNumberFormat="1" applyFont="1" applyAlignment="1">
      <alignment horizontal="right" vertical="center"/>
    </xf>
    <xf numFmtId="0" fontId="160" fillId="0" borderId="210" xfId="13" applyFont="1" applyBorder="1">
      <alignment vertical="center"/>
    </xf>
    <xf numFmtId="0" fontId="160" fillId="0" borderId="210" xfId="13" applyFont="1" applyBorder="1" applyAlignment="1">
      <alignment horizontal="right" vertical="center"/>
    </xf>
    <xf numFmtId="0" fontId="160" fillId="0" borderId="211" xfId="13" applyFont="1" applyBorder="1">
      <alignment vertical="center"/>
    </xf>
    <xf numFmtId="0" fontId="160" fillId="0" borderId="211" xfId="13" applyFont="1" applyBorder="1" applyAlignment="1">
      <alignment horizontal="right" vertical="center"/>
    </xf>
    <xf numFmtId="205" fontId="161" fillId="0" borderId="0" xfId="13" applyNumberFormat="1" applyFont="1" applyAlignment="1">
      <alignment horizontal="right" vertical="center"/>
    </xf>
    <xf numFmtId="3" fontId="160" fillId="0" borderId="210" xfId="13" applyNumberFormat="1" applyFont="1" applyBorder="1">
      <alignment vertical="center"/>
    </xf>
    <xf numFmtId="3" fontId="24" fillId="0" borderId="0" xfId="13" applyNumberFormat="1">
      <alignment vertical="center"/>
    </xf>
    <xf numFmtId="0" fontId="160" fillId="0" borderId="209" xfId="13" applyFont="1" applyBorder="1">
      <alignment vertical="center"/>
    </xf>
    <xf numFmtId="3" fontId="160" fillId="0" borderId="209" xfId="13" applyNumberFormat="1" applyFont="1" applyBorder="1">
      <alignment vertical="center"/>
    </xf>
    <xf numFmtId="3" fontId="161" fillId="0" borderId="206" xfId="13" applyNumberFormat="1" applyFont="1" applyBorder="1">
      <alignment vertical="center"/>
    </xf>
    <xf numFmtId="179" fontId="161" fillId="0" borderId="206" xfId="13" applyNumberFormat="1" applyFont="1" applyBorder="1">
      <alignment vertical="center"/>
    </xf>
    <xf numFmtId="0" fontId="161" fillId="0" borderId="206" xfId="13" applyFont="1" applyBorder="1" applyAlignment="1">
      <alignment horizontal="right" vertical="center"/>
    </xf>
    <xf numFmtId="0" fontId="160" fillId="0" borderId="206" xfId="13" applyFont="1" applyBorder="1" applyAlignment="1">
      <alignment horizontal="right" vertical="center"/>
    </xf>
    <xf numFmtId="14" fontId="161" fillId="0" borderId="206" xfId="13" applyNumberFormat="1" applyFont="1" applyBorder="1">
      <alignment vertical="center"/>
    </xf>
    <xf numFmtId="3" fontId="160" fillId="0" borderId="206" xfId="13" applyNumberFormat="1" applyFont="1" applyBorder="1" applyAlignment="1">
      <alignment horizontal="right" vertical="center"/>
    </xf>
    <xf numFmtId="0" fontId="160" fillId="0" borderId="213" xfId="13" applyFont="1" applyBorder="1">
      <alignment vertical="center"/>
    </xf>
    <xf numFmtId="0" fontId="160" fillId="0" borderId="214" xfId="13" applyFont="1" applyBorder="1">
      <alignment vertical="center"/>
    </xf>
    <xf numFmtId="42" fontId="160" fillId="0" borderId="215" xfId="13" applyNumberFormat="1" applyFont="1" applyBorder="1">
      <alignment vertical="center"/>
    </xf>
    <xf numFmtId="0" fontId="162" fillId="0" borderId="215" xfId="13" applyFont="1" applyBorder="1">
      <alignment vertical="center"/>
    </xf>
    <xf numFmtId="42" fontId="162" fillId="0" borderId="215" xfId="13" applyNumberFormat="1" applyFont="1" applyBorder="1">
      <alignment vertical="center"/>
    </xf>
    <xf numFmtId="0" fontId="160" fillId="0" borderId="215" xfId="13" applyFont="1" applyBorder="1">
      <alignment vertical="center"/>
    </xf>
    <xf numFmtId="187" fontId="162" fillId="0" borderId="215" xfId="13" applyNumberFormat="1" applyFont="1" applyBorder="1">
      <alignment vertical="center"/>
    </xf>
    <xf numFmtId="0" fontId="162" fillId="0" borderId="0" xfId="13" applyFont="1">
      <alignment vertical="center"/>
    </xf>
    <xf numFmtId="31" fontId="160" fillId="0" borderId="215" xfId="13" applyNumberFormat="1" applyFont="1" applyBorder="1">
      <alignment vertical="center"/>
    </xf>
    <xf numFmtId="0" fontId="162" fillId="0" borderId="214" xfId="13" applyFont="1" applyBorder="1">
      <alignment vertical="center"/>
    </xf>
    <xf numFmtId="0" fontId="163" fillId="0" borderId="0" xfId="13" applyFont="1">
      <alignment vertical="center"/>
    </xf>
    <xf numFmtId="0" fontId="160" fillId="0" borderId="216" xfId="13" applyFont="1" applyBorder="1">
      <alignment vertical="center"/>
    </xf>
    <xf numFmtId="0" fontId="160" fillId="0" borderId="214" xfId="13" applyFont="1" applyBorder="1" applyAlignment="1">
      <alignment horizontal="left" vertical="center"/>
    </xf>
    <xf numFmtId="0" fontId="162" fillId="0" borderId="0" xfId="13" applyFont="1" applyAlignment="1">
      <alignment horizontal="left" vertical="center"/>
    </xf>
    <xf numFmtId="0" fontId="160" fillId="0" borderId="0" xfId="13" applyFont="1" applyAlignment="1">
      <alignment horizontal="left" vertical="center"/>
    </xf>
    <xf numFmtId="0" fontId="164" fillId="0" borderId="0" xfId="13" applyFont="1">
      <alignment vertical="center"/>
    </xf>
    <xf numFmtId="187" fontId="160" fillId="0" borderId="214" xfId="13" applyNumberFormat="1" applyFont="1" applyBorder="1" applyAlignment="1">
      <alignment horizontal="right" vertical="center"/>
    </xf>
    <xf numFmtId="0" fontId="160" fillId="0" borderId="0" xfId="13" applyFont="1" applyAlignment="1">
      <alignment horizontal="right"/>
    </xf>
    <xf numFmtId="0" fontId="160" fillId="0" borderId="0" xfId="13" applyFont="1" applyAlignment="1"/>
    <xf numFmtId="0" fontId="165" fillId="0" borderId="0" xfId="13" applyFont="1">
      <alignment vertical="center"/>
    </xf>
    <xf numFmtId="0" fontId="54" fillId="0" borderId="0" xfId="13" applyFont="1">
      <alignment vertical="center"/>
    </xf>
    <xf numFmtId="0" fontId="160" fillId="0" borderId="6" xfId="13" applyFont="1" applyBorder="1">
      <alignment vertical="center"/>
    </xf>
    <xf numFmtId="0" fontId="160" fillId="0" borderId="3" xfId="13" applyFont="1" applyBorder="1">
      <alignment vertical="center"/>
    </xf>
    <xf numFmtId="0" fontId="166" fillId="0" borderId="3" xfId="13" applyFont="1" applyBorder="1">
      <alignment vertical="center"/>
    </xf>
    <xf numFmtId="0" fontId="160" fillId="0" borderId="7" xfId="13" applyFont="1" applyBorder="1">
      <alignment vertical="center"/>
    </xf>
    <xf numFmtId="0" fontId="160" fillId="0" borderId="5" xfId="13" applyFont="1" applyBorder="1">
      <alignment vertical="center"/>
    </xf>
    <xf numFmtId="0" fontId="160" fillId="0" borderId="4" xfId="13" applyFont="1" applyBorder="1">
      <alignment vertical="center"/>
    </xf>
    <xf numFmtId="0" fontId="160" fillId="0" borderId="2" xfId="13" applyFont="1" applyBorder="1">
      <alignment vertical="center"/>
    </xf>
    <xf numFmtId="0" fontId="162" fillId="0" borderId="207" xfId="13" applyFont="1" applyBorder="1">
      <alignment vertical="center"/>
    </xf>
    <xf numFmtId="0" fontId="162" fillId="0" borderId="211" xfId="13" applyFont="1" applyBorder="1">
      <alignment vertical="center"/>
    </xf>
    <xf numFmtId="192" fontId="162" fillId="0" borderId="207" xfId="13" applyNumberFormat="1" applyFont="1" applyBorder="1">
      <alignment vertical="center"/>
    </xf>
    <xf numFmtId="0" fontId="161" fillId="0" borderId="0" xfId="13" applyFont="1" applyAlignment="1">
      <alignment horizontal="left" vertical="center"/>
    </xf>
    <xf numFmtId="0" fontId="161" fillId="0" borderId="217" xfId="13" applyFont="1" applyBorder="1">
      <alignment vertical="center"/>
    </xf>
    <xf numFmtId="206" fontId="161" fillId="0" borderId="217" xfId="13" applyNumberFormat="1" applyFont="1" applyBorder="1" applyAlignment="1">
      <alignment horizontal="left" vertical="center"/>
    </xf>
    <xf numFmtId="0" fontId="161" fillId="0" borderId="10" xfId="13" applyFont="1" applyBorder="1">
      <alignment vertical="center"/>
    </xf>
    <xf numFmtId="206" fontId="161" fillId="0" borderId="10" xfId="13" applyNumberFormat="1" applyFont="1" applyBorder="1" applyAlignment="1">
      <alignment horizontal="left" vertical="center"/>
    </xf>
    <xf numFmtId="0" fontId="161" fillId="0" borderId="10" xfId="13" applyFont="1" applyBorder="1" applyAlignment="1">
      <alignment horizontal="left" vertical="center"/>
    </xf>
    <xf numFmtId="0" fontId="166" fillId="0" borderId="0" xfId="13" applyFont="1">
      <alignment vertical="center"/>
    </xf>
    <xf numFmtId="0" fontId="162" fillId="0" borderId="0" xfId="13" applyFont="1" applyAlignment="1">
      <alignment horizontal="center" vertical="center"/>
    </xf>
    <xf numFmtId="0" fontId="161" fillId="0" borderId="0" xfId="13" applyFont="1" applyAlignment="1">
      <alignment horizontal="right" vertical="center"/>
    </xf>
    <xf numFmtId="0" fontId="24" fillId="0" borderId="6" xfId="13" applyBorder="1">
      <alignment vertical="center"/>
    </xf>
    <xf numFmtId="0" fontId="24" fillId="0" borderId="0" xfId="13" applyAlignment="1">
      <alignment horizontal="right" vertical="center"/>
    </xf>
    <xf numFmtId="0" fontId="58" fillId="0" borderId="0" xfId="13" applyFont="1">
      <alignment vertical="center"/>
    </xf>
    <xf numFmtId="0" fontId="68" fillId="0" borderId="0" xfId="13" applyFont="1">
      <alignment vertical="center"/>
    </xf>
    <xf numFmtId="0" fontId="68" fillId="0" borderId="9" xfId="13" applyFont="1" applyBorder="1">
      <alignment vertical="center"/>
    </xf>
    <xf numFmtId="0" fontId="68" fillId="0" borderId="10" xfId="13" applyFont="1" applyBorder="1">
      <alignment vertical="center"/>
    </xf>
    <xf numFmtId="0" fontId="68" fillId="0" borderId="8" xfId="13" applyFont="1" applyBorder="1">
      <alignment vertical="center"/>
    </xf>
    <xf numFmtId="0" fontId="54" fillId="0" borderId="7" xfId="13" applyFont="1" applyBorder="1">
      <alignment vertical="center"/>
    </xf>
    <xf numFmtId="0" fontId="54" fillId="0" borderId="6" xfId="13" applyFont="1" applyBorder="1">
      <alignment vertical="center"/>
    </xf>
    <xf numFmtId="0" fontId="54" fillId="0" borderId="5" xfId="13" applyFont="1" applyBorder="1">
      <alignment vertical="center"/>
    </xf>
    <xf numFmtId="0" fontId="54" fillId="0" borderId="12" xfId="13" applyFont="1" applyBorder="1">
      <alignment vertical="center"/>
    </xf>
    <xf numFmtId="0" fontId="54" fillId="0" borderId="11" xfId="13" applyFont="1" applyBorder="1">
      <alignment vertical="center"/>
    </xf>
    <xf numFmtId="0" fontId="54" fillId="0" borderId="4" xfId="13" applyFont="1" applyBorder="1">
      <alignment vertical="center"/>
    </xf>
    <xf numFmtId="0" fontId="54" fillId="0" borderId="3" xfId="13" applyFont="1" applyBorder="1">
      <alignment vertical="center"/>
    </xf>
    <xf numFmtId="0" fontId="54" fillId="0" borderId="2" xfId="13" applyFont="1" applyBorder="1">
      <alignment vertical="center"/>
    </xf>
    <xf numFmtId="0" fontId="54" fillId="0" borderId="9" xfId="13" applyFont="1" applyBorder="1">
      <alignment vertical="center"/>
    </xf>
    <xf numFmtId="0" fontId="54" fillId="0" borderId="10" xfId="13" applyFont="1" applyBorder="1">
      <alignment vertical="center"/>
    </xf>
    <xf numFmtId="0" fontId="54" fillId="0" borderId="8" xfId="13" applyFont="1" applyBorder="1">
      <alignment vertical="center"/>
    </xf>
    <xf numFmtId="0" fontId="168" fillId="15" borderId="218" xfId="13" applyFont="1" applyFill="1" applyBorder="1">
      <alignment vertical="center"/>
    </xf>
    <xf numFmtId="0" fontId="168" fillId="15" borderId="0" xfId="13" applyFont="1" applyFill="1">
      <alignment vertical="center"/>
    </xf>
    <xf numFmtId="0" fontId="169" fillId="15" borderId="220" xfId="13" applyFont="1" applyFill="1" applyBorder="1">
      <alignment vertical="center"/>
    </xf>
    <xf numFmtId="0" fontId="169" fillId="15" borderId="221" xfId="13" applyFont="1" applyFill="1" applyBorder="1">
      <alignment vertical="center"/>
    </xf>
    <xf numFmtId="0" fontId="168" fillId="15" borderId="221" xfId="13" applyFont="1" applyFill="1" applyBorder="1">
      <alignment vertical="center"/>
    </xf>
    <xf numFmtId="0" fontId="169" fillId="15" borderId="0" xfId="13" applyFont="1" applyFill="1">
      <alignment vertical="center"/>
    </xf>
    <xf numFmtId="0" fontId="54" fillId="15" borderId="220" xfId="13" applyFont="1" applyFill="1" applyBorder="1">
      <alignment vertical="center"/>
    </xf>
    <xf numFmtId="0" fontId="168" fillId="15" borderId="220" xfId="13" applyFont="1" applyFill="1" applyBorder="1">
      <alignment vertical="center"/>
    </xf>
    <xf numFmtId="0" fontId="54" fillId="0" borderId="10" xfId="13" applyFont="1" applyBorder="1" applyAlignment="1">
      <alignment horizontal="left" vertical="center"/>
    </xf>
    <xf numFmtId="0" fontId="169" fillId="0" borderId="10" xfId="13" applyFont="1" applyBorder="1">
      <alignment vertical="center"/>
    </xf>
    <xf numFmtId="0" fontId="54" fillId="15" borderId="221" xfId="13" applyFont="1" applyFill="1" applyBorder="1">
      <alignment vertical="center"/>
    </xf>
    <xf numFmtId="32" fontId="54" fillId="0" borderId="10" xfId="13" applyNumberFormat="1" applyFont="1" applyBorder="1" applyAlignment="1">
      <alignment horizontal="left" vertical="center"/>
    </xf>
    <xf numFmtId="0" fontId="54" fillId="15" borderId="222" xfId="13" applyFont="1" applyFill="1" applyBorder="1">
      <alignment vertical="center"/>
    </xf>
    <xf numFmtId="0" fontId="169" fillId="15" borderId="222" xfId="13" applyFont="1" applyFill="1" applyBorder="1">
      <alignment vertical="center"/>
    </xf>
    <xf numFmtId="0" fontId="168" fillId="15" borderId="222" xfId="13" applyFont="1" applyFill="1" applyBorder="1">
      <alignment vertical="center"/>
    </xf>
    <xf numFmtId="31" fontId="54" fillId="0" borderId="10" xfId="13" applyNumberFormat="1" applyFont="1" applyBorder="1" applyAlignment="1">
      <alignment horizontal="left" vertical="center"/>
    </xf>
    <xf numFmtId="0" fontId="67" fillId="0" borderId="0" xfId="13" applyFont="1">
      <alignment vertical="center"/>
    </xf>
    <xf numFmtId="0" fontId="73" fillId="0" borderId="0" xfId="13" applyFont="1">
      <alignment vertical="center"/>
    </xf>
    <xf numFmtId="0" fontId="71" fillId="0" borderId="0" xfId="13" applyFont="1">
      <alignment vertical="center"/>
    </xf>
    <xf numFmtId="0" fontId="58" fillId="0" borderId="6" xfId="13" applyFont="1" applyBorder="1">
      <alignment vertical="center"/>
    </xf>
    <xf numFmtId="0" fontId="53" fillId="0" borderId="6" xfId="13" applyFont="1" applyBorder="1">
      <alignment vertical="center"/>
    </xf>
    <xf numFmtId="0" fontId="103" fillId="0" borderId="0" xfId="13" applyFont="1">
      <alignment vertical="center"/>
    </xf>
    <xf numFmtId="31" fontId="58" fillId="0" borderId="0" xfId="13" applyNumberFormat="1" applyFont="1">
      <alignment vertical="center"/>
    </xf>
    <xf numFmtId="0" fontId="57" fillId="0" borderId="0" xfId="13" applyFont="1">
      <alignment vertical="center"/>
    </xf>
    <xf numFmtId="0" fontId="63" fillId="0" borderId="0" xfId="13" applyFont="1">
      <alignment vertical="center"/>
    </xf>
    <xf numFmtId="0" fontId="24" fillId="0" borderId="2" xfId="13" applyBorder="1" applyAlignment="1">
      <alignment horizontal="left" vertical="center"/>
    </xf>
    <xf numFmtId="0" fontId="24" fillId="0" borderId="3" xfId="13" applyBorder="1">
      <alignment vertical="center"/>
    </xf>
    <xf numFmtId="0" fontId="24" fillId="0" borderId="4" xfId="13" applyBorder="1">
      <alignment vertical="center"/>
    </xf>
    <xf numFmtId="0" fontId="24" fillId="0" borderId="3" xfId="13" applyBorder="1" applyAlignment="1">
      <alignment horizontal="center" vertical="center"/>
    </xf>
    <xf numFmtId="0" fontId="80" fillId="0" borderId="2" xfId="13" applyFont="1" applyBorder="1" applyAlignment="1">
      <alignment horizontal="center" vertical="center"/>
    </xf>
    <xf numFmtId="0" fontId="24" fillId="0" borderId="5" xfId="13" applyBorder="1" applyAlignment="1">
      <alignment horizontal="left" vertical="center"/>
    </xf>
    <xf numFmtId="0" fontId="24" fillId="0" borderId="6" xfId="13" applyBorder="1" applyAlignment="1">
      <alignment horizontal="left" vertical="center"/>
    </xf>
    <xf numFmtId="0" fontId="24" fillId="0" borderId="5" xfId="13" applyBorder="1" applyAlignment="1">
      <alignment horizontal="center" vertical="center"/>
    </xf>
    <xf numFmtId="0" fontId="24" fillId="0" borderId="7" xfId="13" applyBorder="1">
      <alignment vertical="center"/>
    </xf>
    <xf numFmtId="0" fontId="65" fillId="0" borderId="0" xfId="13" applyFont="1">
      <alignment vertical="center"/>
    </xf>
    <xf numFmtId="0" fontId="24" fillId="0" borderId="5" xfId="13" applyBorder="1">
      <alignment vertical="center"/>
    </xf>
    <xf numFmtId="0" fontId="24" fillId="0" borderId="2" xfId="13" applyBorder="1">
      <alignment vertical="center"/>
    </xf>
    <xf numFmtId="49" fontId="24" fillId="0" borderId="5" xfId="13" applyNumberFormat="1" applyBorder="1" applyAlignment="1">
      <alignment horizontal="left" vertical="center"/>
    </xf>
    <xf numFmtId="0" fontId="24" fillId="0" borderId="14" xfId="13" applyBorder="1">
      <alignment vertical="center"/>
    </xf>
    <xf numFmtId="0" fontId="63" fillId="0" borderId="3" xfId="13" applyFont="1" applyBorder="1" applyAlignment="1">
      <alignment horizontal="center" vertical="center"/>
    </xf>
    <xf numFmtId="0" fontId="63" fillId="0" borderId="3" xfId="13" applyFont="1" applyBorder="1">
      <alignment vertical="center"/>
    </xf>
    <xf numFmtId="207" fontId="63" fillId="0" borderId="4" xfId="13" applyNumberFormat="1" applyFont="1" applyBorder="1">
      <alignment vertical="center"/>
    </xf>
    <xf numFmtId="0" fontId="63" fillId="0" borderId="2" xfId="13" applyFont="1" applyBorder="1">
      <alignment vertical="center"/>
    </xf>
    <xf numFmtId="0" fontId="24" fillId="0" borderId="13" xfId="13" applyBorder="1">
      <alignment vertical="center"/>
    </xf>
    <xf numFmtId="0" fontId="24" fillId="0" borderId="11" xfId="13" applyBorder="1">
      <alignment vertical="center"/>
    </xf>
    <xf numFmtId="0" fontId="55" fillId="0" borderId="0" xfId="13" applyFont="1">
      <alignment vertical="center"/>
    </xf>
    <xf numFmtId="0" fontId="24" fillId="0" borderId="12" xfId="13" applyBorder="1">
      <alignment vertical="center"/>
    </xf>
    <xf numFmtId="0" fontId="63" fillId="0" borderId="0" xfId="13" applyFont="1" applyAlignment="1">
      <alignment horizontal="center" vertical="center"/>
    </xf>
    <xf numFmtId="0" fontId="63" fillId="0" borderId="12" xfId="13" applyFont="1" applyBorder="1">
      <alignment vertical="center"/>
    </xf>
    <xf numFmtId="0" fontId="63" fillId="0" borderId="11" xfId="13" applyFont="1" applyBorder="1">
      <alignment vertical="center"/>
    </xf>
    <xf numFmtId="207" fontId="63" fillId="0" borderId="12" xfId="13" applyNumberFormat="1" applyFont="1" applyBorder="1">
      <alignment vertical="center"/>
    </xf>
    <xf numFmtId="0" fontId="63" fillId="0" borderId="0" xfId="13" applyFont="1" applyAlignment="1">
      <alignment horizontal="left" vertical="center"/>
    </xf>
    <xf numFmtId="0" fontId="63" fillId="0" borderId="12" xfId="13" applyFont="1" applyBorder="1" applyAlignment="1">
      <alignment horizontal="right" vertical="center"/>
    </xf>
    <xf numFmtId="0" fontId="24" fillId="0" borderId="145" xfId="13" applyBorder="1">
      <alignment vertical="center"/>
    </xf>
    <xf numFmtId="0" fontId="63" fillId="0" borderId="5" xfId="13" applyFont="1" applyBorder="1">
      <alignment vertical="center"/>
    </xf>
    <xf numFmtId="0" fontId="63" fillId="0" borderId="7" xfId="13" applyFont="1" applyBorder="1">
      <alignment vertical="center"/>
    </xf>
    <xf numFmtId="0" fontId="63" fillId="0" borderId="6" xfId="13" applyFont="1" applyBorder="1">
      <alignment vertical="center"/>
    </xf>
    <xf numFmtId="0" fontId="158" fillId="0" borderId="0" xfId="12" applyAlignment="1">
      <alignment vertical="center"/>
    </xf>
    <xf numFmtId="208" fontId="24" fillId="0" borderId="0" xfId="13" applyNumberFormat="1">
      <alignment vertical="center"/>
    </xf>
    <xf numFmtId="49" fontId="24" fillId="0" borderId="0" xfId="13" applyNumberFormat="1">
      <alignment vertical="center"/>
    </xf>
    <xf numFmtId="0" fontId="158" fillId="0" borderId="0" xfId="12" applyFill="1" applyAlignment="1">
      <alignment vertical="center"/>
    </xf>
    <xf numFmtId="0" fontId="23" fillId="0" borderId="0" xfId="14">
      <alignment vertical="center"/>
    </xf>
    <xf numFmtId="0" fontId="58" fillId="0" borderId="0" xfId="14" applyFont="1">
      <alignment vertical="center"/>
    </xf>
    <xf numFmtId="31" fontId="58" fillId="0" borderId="0" xfId="14" applyNumberFormat="1" applyFont="1">
      <alignment vertical="center"/>
    </xf>
    <xf numFmtId="0" fontId="103" fillId="0" borderId="0" xfId="14" applyFont="1">
      <alignment vertical="center"/>
    </xf>
    <xf numFmtId="0" fontId="54" fillId="0" borderId="6" xfId="14" applyFont="1" applyBorder="1">
      <alignment vertical="center"/>
    </xf>
    <xf numFmtId="0" fontId="23" fillId="0" borderId="6" xfId="14" applyBorder="1">
      <alignment vertical="center"/>
    </xf>
    <xf numFmtId="0" fontId="71" fillId="0" borderId="0" xfId="14" applyFont="1">
      <alignment vertical="center"/>
    </xf>
    <xf numFmtId="0" fontId="53" fillId="0" borderId="6" xfId="14" applyFont="1" applyBorder="1">
      <alignment vertical="center"/>
    </xf>
    <xf numFmtId="0" fontId="58" fillId="0" borderId="6" xfId="14" applyFont="1" applyBorder="1">
      <alignment vertical="center"/>
    </xf>
    <xf numFmtId="0" fontId="73" fillId="0" borderId="0" xfId="14" applyFont="1">
      <alignment vertical="center"/>
    </xf>
    <xf numFmtId="0" fontId="67" fillId="0" borderId="0" xfId="14" applyFont="1">
      <alignment vertical="center"/>
    </xf>
    <xf numFmtId="0" fontId="168" fillId="15" borderId="222" xfId="14" applyFont="1" applyFill="1" applyBorder="1">
      <alignment vertical="center"/>
    </xf>
    <xf numFmtId="0" fontId="169" fillId="15" borderId="222" xfId="14" applyFont="1" applyFill="1" applyBorder="1">
      <alignment vertical="center"/>
    </xf>
    <xf numFmtId="31" fontId="54" fillId="0" borderId="10" xfId="14" applyNumberFormat="1" applyFont="1" applyBorder="1" applyAlignment="1">
      <alignment horizontal="left" vertical="center"/>
    </xf>
    <xf numFmtId="0" fontId="54" fillId="0" borderId="10" xfId="14" applyFont="1" applyBorder="1">
      <alignment vertical="center"/>
    </xf>
    <xf numFmtId="0" fontId="169" fillId="0" borderId="10" xfId="14" applyFont="1" applyBorder="1">
      <alignment vertical="center"/>
    </xf>
    <xf numFmtId="0" fontId="54" fillId="15" borderId="222" xfId="14" applyFont="1" applyFill="1" applyBorder="1">
      <alignment vertical="center"/>
    </xf>
    <xf numFmtId="0" fontId="54" fillId="0" borderId="9" xfId="14" applyFont="1" applyBorder="1">
      <alignment vertical="center"/>
    </xf>
    <xf numFmtId="0" fontId="168" fillId="15" borderId="221" xfId="14" applyFont="1" applyFill="1" applyBorder="1">
      <alignment vertical="center"/>
    </xf>
    <xf numFmtId="0" fontId="169" fillId="15" borderId="221" xfId="14" applyFont="1" applyFill="1" applyBorder="1">
      <alignment vertical="center"/>
    </xf>
    <xf numFmtId="32" fontId="54" fillId="0" borderId="10" xfId="14" applyNumberFormat="1" applyFont="1" applyBorder="1" applyAlignment="1">
      <alignment horizontal="left" vertical="center"/>
    </xf>
    <xf numFmtId="0" fontId="54" fillId="15" borderId="221" xfId="14" applyFont="1" applyFill="1" applyBorder="1">
      <alignment vertical="center"/>
    </xf>
    <xf numFmtId="0" fontId="168" fillId="15" borderId="220" xfId="14" applyFont="1" applyFill="1" applyBorder="1">
      <alignment vertical="center"/>
    </xf>
    <xf numFmtId="0" fontId="169" fillId="15" borderId="220" xfId="14" applyFont="1" applyFill="1" applyBorder="1">
      <alignment vertical="center"/>
    </xf>
    <xf numFmtId="0" fontId="54" fillId="0" borderId="10" xfId="14" applyFont="1" applyBorder="1" applyAlignment="1">
      <alignment horizontal="left" vertical="center"/>
    </xf>
    <xf numFmtId="0" fontId="54" fillId="15" borderId="220" xfId="14" applyFont="1" applyFill="1" applyBorder="1">
      <alignment vertical="center"/>
    </xf>
    <xf numFmtId="0" fontId="168" fillId="15" borderId="0" xfId="14" applyFont="1" applyFill="1">
      <alignment vertical="center"/>
    </xf>
    <xf numFmtId="0" fontId="169" fillId="15" borderId="0" xfId="14" applyFont="1" applyFill="1">
      <alignment vertical="center"/>
    </xf>
    <xf numFmtId="0" fontId="54" fillId="0" borderId="11" xfId="14" applyFont="1" applyBorder="1">
      <alignment vertical="center"/>
    </xf>
    <xf numFmtId="0" fontId="54" fillId="0" borderId="0" xfId="14" applyFont="1">
      <alignment vertical="center"/>
    </xf>
    <xf numFmtId="0" fontId="54" fillId="0" borderId="7" xfId="14" applyFont="1" applyBorder="1">
      <alignment vertical="center"/>
    </xf>
    <xf numFmtId="0" fontId="54" fillId="0" borderId="5" xfId="14" applyFont="1" applyBorder="1">
      <alignment vertical="center"/>
    </xf>
    <xf numFmtId="0" fontId="54" fillId="0" borderId="8" xfId="14" applyFont="1" applyBorder="1">
      <alignment vertical="center"/>
    </xf>
    <xf numFmtId="0" fontId="54" fillId="0" borderId="2" xfId="14" applyFont="1" applyBorder="1">
      <alignment vertical="center"/>
    </xf>
    <xf numFmtId="0" fontId="54" fillId="0" borderId="3" xfId="14" applyFont="1" applyBorder="1">
      <alignment vertical="center"/>
    </xf>
    <xf numFmtId="0" fontId="54" fillId="0" borderId="4" xfId="14" applyFont="1" applyBorder="1">
      <alignment vertical="center"/>
    </xf>
    <xf numFmtId="0" fontId="54" fillId="0" borderId="12" xfId="14" applyFont="1" applyBorder="1">
      <alignment vertical="center"/>
    </xf>
    <xf numFmtId="5" fontId="54" fillId="0" borderId="0" xfId="14" applyNumberFormat="1" applyFont="1">
      <alignment vertical="center"/>
    </xf>
    <xf numFmtId="0" fontId="68" fillId="0" borderId="8" xfId="14" applyFont="1" applyBorder="1">
      <alignment vertical="center"/>
    </xf>
    <xf numFmtId="0" fontId="68" fillId="0" borderId="10" xfId="14" applyFont="1" applyBorder="1">
      <alignment vertical="center"/>
    </xf>
    <xf numFmtId="0" fontId="68" fillId="0" borderId="9" xfId="14" applyFont="1" applyBorder="1">
      <alignment vertical="center"/>
    </xf>
    <xf numFmtId="0" fontId="68" fillId="0" borderId="0" xfId="14" applyFont="1">
      <alignment vertical="center"/>
    </xf>
    <xf numFmtId="0" fontId="160" fillId="0" borderId="0" xfId="14" applyFont="1">
      <alignment vertical="center"/>
    </xf>
    <xf numFmtId="0" fontId="165" fillId="0" borderId="0" xfId="14" applyFont="1">
      <alignment vertical="center"/>
    </xf>
    <xf numFmtId="0" fontId="160" fillId="0" borderId="0" xfId="14" applyFont="1" applyAlignment="1">
      <alignment horizontal="right" vertical="center"/>
    </xf>
    <xf numFmtId="0" fontId="160" fillId="0" borderId="214" xfId="14" applyFont="1" applyBorder="1">
      <alignment vertical="center"/>
    </xf>
    <xf numFmtId="187" fontId="160" fillId="0" borderId="214" xfId="14" applyNumberFormat="1" applyFont="1" applyBorder="1" applyAlignment="1">
      <alignment horizontal="right" vertical="center"/>
    </xf>
    <xf numFmtId="0" fontId="161" fillId="0" borderId="0" xfId="14" applyFont="1">
      <alignment vertical="center"/>
    </xf>
    <xf numFmtId="0" fontId="164" fillId="0" borderId="0" xfId="14" applyFont="1">
      <alignment vertical="center"/>
    </xf>
    <xf numFmtId="0" fontId="162" fillId="0" borderId="0" xfId="14" applyFont="1" applyAlignment="1">
      <alignment horizontal="left" vertical="center"/>
    </xf>
    <xf numFmtId="0" fontId="160" fillId="0" borderId="0" xfId="14" applyFont="1" applyAlignment="1">
      <alignment horizontal="left" vertical="center"/>
    </xf>
    <xf numFmtId="0" fontId="160" fillId="0" borderId="214" xfId="14" applyFont="1" applyBorder="1" applyAlignment="1">
      <alignment horizontal="left" vertical="center"/>
    </xf>
    <xf numFmtId="0" fontId="160" fillId="0" borderId="216" xfId="14" applyFont="1" applyBorder="1">
      <alignment vertical="center"/>
    </xf>
    <xf numFmtId="0" fontId="163" fillId="0" borderId="0" xfId="14" applyFont="1">
      <alignment vertical="center"/>
    </xf>
    <xf numFmtId="0" fontId="162" fillId="0" borderId="0" xfId="14" applyFont="1">
      <alignment vertical="center"/>
    </xf>
    <xf numFmtId="0" fontId="162" fillId="0" borderId="214" xfId="14" applyFont="1" applyBorder="1">
      <alignment vertical="center"/>
    </xf>
    <xf numFmtId="0" fontId="160" fillId="0" borderId="215" xfId="14" applyFont="1" applyBorder="1">
      <alignment vertical="center"/>
    </xf>
    <xf numFmtId="31" fontId="160" fillId="0" borderId="215" xfId="14" applyNumberFormat="1" applyFont="1" applyBorder="1" applyAlignment="1">
      <alignment horizontal="left" vertical="center"/>
    </xf>
    <xf numFmtId="31" fontId="160" fillId="0" borderId="215" xfId="14" applyNumberFormat="1" applyFont="1" applyBorder="1">
      <alignment vertical="center"/>
    </xf>
    <xf numFmtId="0" fontId="162" fillId="0" borderId="215" xfId="14" applyFont="1" applyBorder="1">
      <alignment vertical="center"/>
    </xf>
    <xf numFmtId="187" fontId="162" fillId="0" borderId="215" xfId="14" applyNumberFormat="1" applyFont="1" applyBorder="1">
      <alignment vertical="center"/>
    </xf>
    <xf numFmtId="42" fontId="162" fillId="0" borderId="215" xfId="14" applyNumberFormat="1" applyFont="1" applyBorder="1">
      <alignment vertical="center"/>
    </xf>
    <xf numFmtId="42" fontId="160" fillId="0" borderId="215" xfId="14" applyNumberFormat="1" applyFont="1" applyBorder="1">
      <alignment vertical="center"/>
    </xf>
    <xf numFmtId="0" fontId="160" fillId="0" borderId="213" xfId="14" applyFont="1" applyBorder="1">
      <alignment vertical="center"/>
    </xf>
    <xf numFmtId="0" fontId="161" fillId="0" borderId="206" xfId="14" applyFont="1" applyBorder="1">
      <alignment vertical="center"/>
    </xf>
    <xf numFmtId="14" fontId="161" fillId="0" borderId="206" xfId="14" applyNumberFormat="1" applyFont="1" applyBorder="1">
      <alignment vertical="center"/>
    </xf>
    <xf numFmtId="0" fontId="160" fillId="0" borderId="206" xfId="14" applyFont="1" applyBorder="1">
      <alignment vertical="center"/>
    </xf>
    <xf numFmtId="0" fontId="160" fillId="0" borderId="206" xfId="14" applyFont="1" applyBorder="1" applyAlignment="1">
      <alignment horizontal="right" vertical="center"/>
    </xf>
    <xf numFmtId="0" fontId="161" fillId="0" borderId="206" xfId="14" applyFont="1" applyBorder="1" applyAlignment="1">
      <alignment horizontal="right" vertical="center"/>
    </xf>
    <xf numFmtId="41" fontId="161" fillId="0" borderId="206" xfId="14" applyNumberFormat="1" applyFont="1" applyBorder="1">
      <alignment vertical="center"/>
    </xf>
    <xf numFmtId="3" fontId="161" fillId="0" borderId="206" xfId="14" applyNumberFormat="1" applyFont="1" applyBorder="1">
      <alignment vertical="center"/>
    </xf>
    <xf numFmtId="179" fontId="161" fillId="0" borderId="206" xfId="14" applyNumberFormat="1" applyFont="1" applyBorder="1" applyAlignment="1">
      <alignment horizontal="right" vertical="center"/>
    </xf>
    <xf numFmtId="3" fontId="160" fillId="0" borderId="206" xfId="14" applyNumberFormat="1" applyFont="1" applyBorder="1" applyAlignment="1">
      <alignment horizontal="right" vertical="center"/>
    </xf>
    <xf numFmtId="3" fontId="23" fillId="0" borderId="0" xfId="14" applyNumberFormat="1">
      <alignment vertical="center"/>
    </xf>
    <xf numFmtId="41" fontId="161" fillId="0" borderId="206" xfId="14" applyNumberFormat="1" applyFont="1" applyBorder="1" applyAlignment="1">
      <alignment horizontal="right" vertical="center"/>
    </xf>
    <xf numFmtId="0" fontId="175" fillId="0" borderId="0" xfId="14" applyFont="1">
      <alignment vertical="center"/>
    </xf>
    <xf numFmtId="0" fontId="160" fillId="0" borderId="209" xfId="14" applyFont="1" applyBorder="1">
      <alignment vertical="center"/>
    </xf>
    <xf numFmtId="3" fontId="160" fillId="0" borderId="209" xfId="14" applyNumberFormat="1" applyFont="1" applyBorder="1">
      <alignment vertical="center"/>
    </xf>
    <xf numFmtId="0" fontId="160" fillId="0" borderId="210" xfId="14" applyFont="1" applyBorder="1">
      <alignment vertical="center"/>
    </xf>
    <xf numFmtId="3" fontId="160" fillId="0" borderId="210" xfId="14" applyNumberFormat="1" applyFont="1" applyBorder="1">
      <alignment vertical="center"/>
    </xf>
    <xf numFmtId="0" fontId="160" fillId="0" borderId="210" xfId="14" applyFont="1" applyBorder="1" applyAlignment="1">
      <alignment horizontal="right" vertical="center"/>
    </xf>
    <xf numFmtId="205" fontId="161" fillId="0" borderId="0" xfId="14" applyNumberFormat="1" applyFont="1" applyAlignment="1">
      <alignment horizontal="right" vertical="center"/>
    </xf>
    <xf numFmtId="0" fontId="160" fillId="0" borderId="211" xfId="14" applyFont="1" applyBorder="1">
      <alignment vertical="center"/>
    </xf>
    <xf numFmtId="0" fontId="160" fillId="0" borderId="211" xfId="14" applyFont="1" applyBorder="1" applyAlignment="1">
      <alignment horizontal="right" vertical="center"/>
    </xf>
    <xf numFmtId="179" fontId="161" fillId="0" borderId="0" xfId="14" applyNumberFormat="1" applyFont="1" applyAlignment="1">
      <alignment horizontal="right" vertical="center"/>
    </xf>
    <xf numFmtId="0" fontId="161" fillId="0" borderId="209" xfId="14" applyFont="1" applyBorder="1">
      <alignment vertical="center"/>
    </xf>
    <xf numFmtId="0" fontId="161" fillId="0" borderId="208" xfId="14" applyFont="1" applyBorder="1">
      <alignment vertical="center"/>
    </xf>
    <xf numFmtId="0" fontId="161" fillId="0" borderId="207" xfId="14" applyFont="1" applyBorder="1">
      <alignment vertical="center"/>
    </xf>
    <xf numFmtId="0" fontId="160" fillId="0" borderId="205" xfId="14" applyFont="1" applyBorder="1">
      <alignment vertical="center"/>
    </xf>
    <xf numFmtId="0" fontId="160" fillId="0" borderId="204" xfId="14" applyFont="1" applyBorder="1">
      <alignment vertical="center"/>
    </xf>
    <xf numFmtId="0" fontId="160" fillId="0" borderId="0" xfId="14" applyFont="1" applyAlignment="1"/>
    <xf numFmtId="0" fontId="160" fillId="0" borderId="6" xfId="14" applyFont="1" applyBorder="1">
      <alignment vertical="center"/>
    </xf>
    <xf numFmtId="0" fontId="161" fillId="0" borderId="0" xfId="14" applyFont="1" applyAlignment="1">
      <alignment horizontal="right" vertical="center"/>
    </xf>
    <xf numFmtId="0" fontId="166" fillId="0" borderId="0" xfId="14" applyFont="1">
      <alignment vertical="center"/>
    </xf>
    <xf numFmtId="0" fontId="161" fillId="0" borderId="10" xfId="14" applyFont="1" applyBorder="1">
      <alignment vertical="center"/>
    </xf>
    <xf numFmtId="0" fontId="161" fillId="0" borderId="10" xfId="14" applyFont="1" applyBorder="1" applyAlignment="1">
      <alignment horizontal="left" vertical="center"/>
    </xf>
    <xf numFmtId="206" fontId="161" fillId="0" borderId="10" xfId="14" applyNumberFormat="1" applyFont="1" applyBorder="1" applyAlignment="1">
      <alignment horizontal="left" vertical="center"/>
    </xf>
    <xf numFmtId="0" fontId="161" fillId="0" borderId="217" xfId="14" applyFont="1" applyBorder="1">
      <alignment vertical="center"/>
    </xf>
    <xf numFmtId="206" fontId="161" fillId="0" borderId="217" xfId="14" applyNumberFormat="1" applyFont="1" applyBorder="1" applyAlignment="1">
      <alignment horizontal="left" vertical="center"/>
    </xf>
    <xf numFmtId="0" fontId="161" fillId="0" borderId="0" xfId="14" applyFont="1" applyAlignment="1">
      <alignment horizontal="left" vertical="center"/>
    </xf>
    <xf numFmtId="0" fontId="162" fillId="0" borderId="211" xfId="14" applyFont="1" applyBorder="1">
      <alignment vertical="center"/>
    </xf>
    <xf numFmtId="49" fontId="162" fillId="0" borderId="211" xfId="14" applyNumberFormat="1" applyFont="1" applyBorder="1">
      <alignment vertical="center"/>
    </xf>
    <xf numFmtId="0" fontId="162" fillId="0" borderId="207" xfId="14" applyFont="1" applyBorder="1">
      <alignment vertical="center"/>
    </xf>
    <xf numFmtId="0" fontId="162" fillId="0" borderId="207" xfId="14" applyFont="1" applyBorder="1" applyAlignment="1">
      <alignment horizontal="left" vertical="center"/>
    </xf>
    <xf numFmtId="49" fontId="162" fillId="0" borderId="207" xfId="14" applyNumberFormat="1" applyFont="1" applyBorder="1" applyAlignment="1">
      <alignment horizontal="right" vertical="center"/>
    </xf>
    <xf numFmtId="41" fontId="162" fillId="0" borderId="207" xfId="14" applyNumberFormat="1" applyFont="1" applyBorder="1">
      <alignment vertical="center"/>
    </xf>
    <xf numFmtId="49" fontId="162" fillId="0" borderId="211" xfId="14" applyNumberFormat="1" applyFont="1" applyBorder="1" applyAlignment="1">
      <alignment horizontal="right" vertical="center"/>
    </xf>
    <xf numFmtId="41" fontId="162" fillId="0" borderId="211" xfId="14" applyNumberFormat="1" applyFont="1" applyBorder="1">
      <alignment vertical="center"/>
    </xf>
    <xf numFmtId="49" fontId="162" fillId="0" borderId="207" xfId="14" applyNumberFormat="1" applyFont="1" applyBorder="1">
      <alignment vertical="center"/>
    </xf>
    <xf numFmtId="0" fontId="160" fillId="0" borderId="2" xfId="14" applyFont="1" applyBorder="1">
      <alignment vertical="center"/>
    </xf>
    <xf numFmtId="0" fontId="160" fillId="0" borderId="3" xfId="14" applyFont="1" applyBorder="1">
      <alignment vertical="center"/>
    </xf>
    <xf numFmtId="0" fontId="160" fillId="0" borderId="4" xfId="14" applyFont="1" applyBorder="1">
      <alignment vertical="center"/>
    </xf>
    <xf numFmtId="0" fontId="160" fillId="0" borderId="5" xfId="14" applyFont="1" applyBorder="1">
      <alignment vertical="center"/>
    </xf>
    <xf numFmtId="0" fontId="160" fillId="0" borderId="7" xfId="14" applyFont="1" applyBorder="1">
      <alignment vertical="center"/>
    </xf>
    <xf numFmtId="0" fontId="166" fillId="0" borderId="3" xfId="14" applyFont="1" applyBorder="1">
      <alignment vertical="center"/>
    </xf>
    <xf numFmtId="49" fontId="22" fillId="0" borderId="0" xfId="13" applyNumberFormat="1" applyFont="1">
      <alignment vertical="center"/>
    </xf>
    <xf numFmtId="0" fontId="22" fillId="0" borderId="0" xfId="13" applyFont="1">
      <alignment vertical="center"/>
    </xf>
    <xf numFmtId="0" fontId="158" fillId="0" borderId="0" xfId="12" applyFill="1"/>
    <xf numFmtId="0" fontId="21" fillId="0" borderId="0" xfId="15">
      <alignment vertical="center"/>
    </xf>
    <xf numFmtId="0" fontId="160" fillId="0" borderId="0" xfId="15" applyFont="1">
      <alignment vertical="center"/>
    </xf>
    <xf numFmtId="0" fontId="165" fillId="0" borderId="0" xfId="15" applyFont="1">
      <alignment vertical="center"/>
    </xf>
    <xf numFmtId="0" fontId="161" fillId="0" borderId="0" xfId="15" applyFont="1" applyAlignment="1">
      <alignment horizontal="right" vertical="center"/>
    </xf>
    <xf numFmtId="0" fontId="161" fillId="0" borderId="0" xfId="15" applyFont="1">
      <alignment vertical="center"/>
    </xf>
    <xf numFmtId="0" fontId="160" fillId="0" borderId="214" xfId="15" applyFont="1" applyBorder="1">
      <alignment vertical="center"/>
    </xf>
    <xf numFmtId="0" fontId="161" fillId="0" borderId="214" xfId="15" applyFont="1" applyBorder="1">
      <alignment vertical="center"/>
    </xf>
    <xf numFmtId="187" fontId="161" fillId="0" borderId="214" xfId="15" applyNumberFormat="1" applyFont="1" applyBorder="1" applyAlignment="1">
      <alignment horizontal="right" vertical="center"/>
    </xf>
    <xf numFmtId="0" fontId="164" fillId="0" borderId="0" xfId="15" applyFont="1">
      <alignment vertical="center"/>
    </xf>
    <xf numFmtId="0" fontId="162" fillId="0" borderId="0" xfId="15" applyFont="1" applyAlignment="1">
      <alignment horizontal="left" vertical="center"/>
    </xf>
    <xf numFmtId="0" fontId="160" fillId="0" borderId="0" xfId="15" applyFont="1" applyAlignment="1">
      <alignment horizontal="left" vertical="center"/>
    </xf>
    <xf numFmtId="0" fontId="161" fillId="0" borderId="0" xfId="15" applyFont="1" applyAlignment="1">
      <alignment horizontal="left" vertical="center"/>
    </xf>
    <xf numFmtId="0" fontId="160" fillId="0" borderId="214" xfId="15" applyFont="1" applyBorder="1" applyAlignment="1">
      <alignment horizontal="left" vertical="center"/>
    </xf>
    <xf numFmtId="0" fontId="160" fillId="0" borderId="216" xfId="15" applyFont="1" applyBorder="1">
      <alignment vertical="center"/>
    </xf>
    <xf numFmtId="0" fontId="163" fillId="0" borderId="0" xfId="15" applyFont="1">
      <alignment vertical="center"/>
    </xf>
    <xf numFmtId="0" fontId="58" fillId="0" borderId="0" xfId="15" applyFont="1">
      <alignment vertical="center"/>
    </xf>
    <xf numFmtId="0" fontId="161" fillId="0" borderId="215" xfId="15" applyFont="1" applyBorder="1">
      <alignment vertical="center"/>
    </xf>
    <xf numFmtId="31" fontId="161" fillId="0" borderId="215" xfId="15" applyNumberFormat="1" applyFont="1" applyBorder="1" applyAlignment="1">
      <alignment horizontal="left" vertical="center"/>
    </xf>
    <xf numFmtId="31" fontId="161" fillId="0" borderId="215" xfId="15" applyNumberFormat="1" applyFont="1" applyBorder="1">
      <alignment vertical="center"/>
    </xf>
    <xf numFmtId="187" fontId="161" fillId="0" borderId="215" xfId="15" applyNumberFormat="1" applyFont="1" applyBorder="1">
      <alignment vertical="center"/>
    </xf>
    <xf numFmtId="42" fontId="161" fillId="0" borderId="215" xfId="15" applyNumberFormat="1" applyFont="1" applyBorder="1">
      <alignment vertical="center"/>
    </xf>
    <xf numFmtId="0" fontId="161" fillId="0" borderId="213" xfId="15" applyFont="1" applyBorder="1">
      <alignment vertical="center"/>
    </xf>
    <xf numFmtId="0" fontId="161" fillId="0" borderId="206" xfId="15" applyFont="1" applyBorder="1">
      <alignment vertical="center"/>
    </xf>
    <xf numFmtId="14" fontId="161" fillId="0" borderId="206" xfId="15" applyNumberFormat="1" applyFont="1" applyBorder="1">
      <alignment vertical="center"/>
    </xf>
    <xf numFmtId="0" fontId="160" fillId="0" borderId="206" xfId="15" applyFont="1" applyBorder="1">
      <alignment vertical="center"/>
    </xf>
    <xf numFmtId="0" fontId="160" fillId="0" borderId="206" xfId="15" applyFont="1" applyBorder="1" applyAlignment="1">
      <alignment horizontal="right" vertical="center"/>
    </xf>
    <xf numFmtId="0" fontId="161" fillId="0" borderId="206" xfId="15" applyFont="1" applyBorder="1" applyAlignment="1">
      <alignment horizontal="right" vertical="center"/>
    </xf>
    <xf numFmtId="41" fontId="161" fillId="0" borderId="206" xfId="15" applyNumberFormat="1" applyFont="1" applyBorder="1">
      <alignment vertical="center"/>
    </xf>
    <xf numFmtId="3" fontId="161" fillId="0" borderId="206" xfId="15" applyNumberFormat="1" applyFont="1" applyBorder="1">
      <alignment vertical="center"/>
    </xf>
    <xf numFmtId="179" fontId="161" fillId="0" borderId="206" xfId="15" applyNumberFormat="1" applyFont="1" applyBorder="1" applyAlignment="1">
      <alignment horizontal="right" vertical="center"/>
    </xf>
    <xf numFmtId="3" fontId="160" fillId="0" borderId="206" xfId="15" applyNumberFormat="1" applyFont="1" applyBorder="1" applyAlignment="1">
      <alignment horizontal="right" vertical="center"/>
    </xf>
    <xf numFmtId="3" fontId="21" fillId="0" borderId="0" xfId="15" applyNumberFormat="1">
      <alignment vertical="center"/>
    </xf>
    <xf numFmtId="41" fontId="161" fillId="0" borderId="206" xfId="15" applyNumberFormat="1" applyFont="1" applyBorder="1" applyAlignment="1">
      <alignment horizontal="right" vertical="center"/>
    </xf>
    <xf numFmtId="0" fontId="178" fillId="0" borderId="0" xfId="15" applyFont="1">
      <alignment vertical="center"/>
    </xf>
    <xf numFmtId="3" fontId="58" fillId="0" borderId="0" xfId="15" applyNumberFormat="1" applyFont="1">
      <alignment vertical="center"/>
    </xf>
    <xf numFmtId="0" fontId="161" fillId="0" borderId="209" xfId="15" applyFont="1" applyBorder="1">
      <alignment vertical="center"/>
    </xf>
    <xf numFmtId="3" fontId="161" fillId="0" borderId="209" xfId="15" applyNumberFormat="1" applyFont="1" applyBorder="1">
      <alignment vertical="center"/>
    </xf>
    <xf numFmtId="0" fontId="161" fillId="0" borderId="210" xfId="15" applyFont="1" applyBorder="1">
      <alignment vertical="center"/>
    </xf>
    <xf numFmtId="3" fontId="161" fillId="0" borderId="210" xfId="15" applyNumberFormat="1" applyFont="1" applyBorder="1">
      <alignment vertical="center"/>
    </xf>
    <xf numFmtId="0" fontId="161" fillId="0" borderId="210" xfId="15" applyFont="1" applyBorder="1" applyAlignment="1">
      <alignment horizontal="right" vertical="center"/>
    </xf>
    <xf numFmtId="205" fontId="161" fillId="0" borderId="0" xfId="15" applyNumberFormat="1" applyFont="1" applyAlignment="1">
      <alignment horizontal="right" vertical="center"/>
    </xf>
    <xf numFmtId="0" fontId="161" fillId="0" borderId="211" xfId="15" applyFont="1" applyBorder="1">
      <alignment vertical="center"/>
    </xf>
    <xf numFmtId="0" fontId="161" fillId="0" borderId="211" xfId="15" applyFont="1" applyBorder="1" applyAlignment="1">
      <alignment horizontal="right" vertical="center"/>
    </xf>
    <xf numFmtId="179" fontId="161" fillId="0" borderId="0" xfId="15" applyNumberFormat="1" applyFont="1" applyAlignment="1">
      <alignment horizontal="right" vertical="center"/>
    </xf>
    <xf numFmtId="0" fontId="161" fillId="0" borderId="208" xfId="15" applyFont="1" applyBorder="1">
      <alignment vertical="center"/>
    </xf>
    <xf numFmtId="0" fontId="161" fillId="0" borderId="207" xfId="15" applyFont="1" applyBorder="1">
      <alignment vertical="center"/>
    </xf>
    <xf numFmtId="0" fontId="161" fillId="0" borderId="205" xfId="15" applyFont="1" applyBorder="1">
      <alignment vertical="center"/>
    </xf>
    <xf numFmtId="0" fontId="161" fillId="0" borderId="204" xfId="15" applyFont="1" applyBorder="1">
      <alignment vertical="center"/>
    </xf>
    <xf numFmtId="0" fontId="161" fillId="0" borderId="216" xfId="15" applyFont="1" applyBorder="1">
      <alignment vertical="center"/>
    </xf>
    <xf numFmtId="0" fontId="161" fillId="0" borderId="0" xfId="15" applyFont="1" applyAlignment="1"/>
    <xf numFmtId="0" fontId="21" fillId="0" borderId="6" xfId="15" applyBorder="1">
      <alignment vertical="center"/>
    </xf>
    <xf numFmtId="0" fontId="58" fillId="0" borderId="6" xfId="15" applyFont="1" applyBorder="1">
      <alignment vertical="center"/>
    </xf>
    <xf numFmtId="0" fontId="161" fillId="0" borderId="6" xfId="15" applyFont="1" applyBorder="1">
      <alignment vertical="center"/>
    </xf>
    <xf numFmtId="0" fontId="103" fillId="0" borderId="0" xfId="15" applyFont="1">
      <alignment vertical="center"/>
    </xf>
    <xf numFmtId="0" fontId="166" fillId="0" borderId="0" xfId="15" applyFont="1">
      <alignment vertical="center"/>
    </xf>
    <xf numFmtId="0" fontId="160" fillId="0" borderId="6" xfId="15" applyFont="1" applyBorder="1">
      <alignment vertical="center"/>
    </xf>
    <xf numFmtId="0" fontId="161" fillId="0" borderId="10" xfId="15" applyFont="1" applyBorder="1">
      <alignment vertical="center"/>
    </xf>
    <xf numFmtId="0" fontId="161" fillId="0" borderId="10" xfId="15" applyFont="1" applyBorder="1" applyAlignment="1">
      <alignment horizontal="left" vertical="center"/>
    </xf>
    <xf numFmtId="206" fontId="161" fillId="0" borderId="10" xfId="15" applyNumberFormat="1" applyFont="1" applyBorder="1" applyAlignment="1">
      <alignment horizontal="left" vertical="center"/>
    </xf>
    <xf numFmtId="0" fontId="161" fillId="0" borderId="217" xfId="15" applyFont="1" applyBorder="1">
      <alignment vertical="center"/>
    </xf>
    <xf numFmtId="206" fontId="161" fillId="0" borderId="217" xfId="15" applyNumberFormat="1" applyFont="1" applyBorder="1" applyAlignment="1">
      <alignment horizontal="left" vertical="center"/>
    </xf>
    <xf numFmtId="0" fontId="162" fillId="0" borderId="0" xfId="15" applyFont="1">
      <alignment vertical="center"/>
    </xf>
    <xf numFmtId="0" fontId="161" fillId="0" borderId="0" xfId="15" applyFont="1" applyAlignment="1">
      <alignment horizontal="center" vertical="center"/>
    </xf>
    <xf numFmtId="0" fontId="162" fillId="0" borderId="211" xfId="15" applyFont="1" applyBorder="1">
      <alignment vertical="center"/>
    </xf>
    <xf numFmtId="0" fontId="162" fillId="0" borderId="207" xfId="15" applyFont="1" applyBorder="1">
      <alignment vertical="center"/>
    </xf>
    <xf numFmtId="0" fontId="162" fillId="0" borderId="207" xfId="15" applyFont="1" applyBorder="1" applyAlignment="1">
      <alignment horizontal="left" vertical="center"/>
    </xf>
    <xf numFmtId="49" fontId="162" fillId="0" borderId="207" xfId="15" applyNumberFormat="1" applyFont="1" applyBorder="1" applyAlignment="1">
      <alignment horizontal="right" vertical="center"/>
    </xf>
    <xf numFmtId="41" fontId="162" fillId="0" borderId="207" xfId="15" applyNumberFormat="1" applyFont="1" applyBorder="1">
      <alignment vertical="center"/>
    </xf>
    <xf numFmtId="49" fontId="162" fillId="0" borderId="211" xfId="15" applyNumberFormat="1" applyFont="1" applyBorder="1" applyAlignment="1">
      <alignment horizontal="right" vertical="center"/>
    </xf>
    <xf numFmtId="41" fontId="162" fillId="0" borderId="211" xfId="15" applyNumberFormat="1" applyFont="1" applyBorder="1">
      <alignment vertical="center"/>
    </xf>
    <xf numFmtId="208" fontId="162" fillId="0" borderId="211" xfId="15" applyNumberFormat="1" applyFont="1" applyBorder="1">
      <alignment vertical="center"/>
    </xf>
    <xf numFmtId="208" fontId="162" fillId="0" borderId="207" xfId="15" applyNumberFormat="1" applyFont="1" applyBorder="1">
      <alignment vertical="center"/>
    </xf>
    <xf numFmtId="0" fontId="161" fillId="0" borderId="2" xfId="15" applyFont="1" applyBorder="1">
      <alignment vertical="center"/>
    </xf>
    <xf numFmtId="0" fontId="161" fillId="0" borderId="3" xfId="15" applyFont="1" applyBorder="1">
      <alignment vertical="center"/>
    </xf>
    <xf numFmtId="0" fontId="161" fillId="0" borderId="4" xfId="15" applyFont="1" applyBorder="1">
      <alignment vertical="center"/>
    </xf>
    <xf numFmtId="0" fontId="161" fillId="0" borderId="5" xfId="15" applyFont="1" applyBorder="1">
      <alignment vertical="center"/>
    </xf>
    <xf numFmtId="0" fontId="161" fillId="0" borderId="7" xfId="15" applyFont="1" applyBorder="1">
      <alignment vertical="center"/>
    </xf>
    <xf numFmtId="0" fontId="54" fillId="0" borderId="0" xfId="15" applyFont="1">
      <alignment vertical="center"/>
    </xf>
    <xf numFmtId="49" fontId="21" fillId="0" borderId="0" xfId="13" applyNumberFormat="1" applyFont="1">
      <alignment vertical="center"/>
    </xf>
    <xf numFmtId="0" fontId="21" fillId="0" borderId="0" xfId="13" applyFont="1">
      <alignment vertical="center"/>
    </xf>
    <xf numFmtId="0" fontId="173" fillId="0" borderId="0" xfId="12" applyFont="1" applyFill="1"/>
    <xf numFmtId="0" fontId="173" fillId="0" borderId="0" xfId="12" applyFont="1" applyAlignment="1">
      <alignment vertical="center"/>
    </xf>
    <xf numFmtId="0" fontId="20" fillId="0" borderId="0" xfId="16">
      <alignment vertical="center"/>
    </xf>
    <xf numFmtId="0" fontId="160" fillId="0" borderId="0" xfId="16" applyFont="1">
      <alignment vertical="center"/>
    </xf>
    <xf numFmtId="0" fontId="165" fillId="0" borderId="0" xfId="16" applyFont="1">
      <alignment vertical="center"/>
    </xf>
    <xf numFmtId="0" fontId="161" fillId="0" borderId="0" xfId="16" applyFont="1" applyAlignment="1">
      <alignment horizontal="right" vertical="center"/>
    </xf>
    <xf numFmtId="0" fontId="161" fillId="0" borderId="0" xfId="16" applyFont="1">
      <alignment vertical="center"/>
    </xf>
    <xf numFmtId="0" fontId="160" fillId="0" borderId="214" xfId="16" applyFont="1" applyBorder="1">
      <alignment vertical="center"/>
    </xf>
    <xf numFmtId="0" fontId="161" fillId="0" borderId="214" xfId="16" applyFont="1" applyBorder="1">
      <alignment vertical="center"/>
    </xf>
    <xf numFmtId="187" fontId="161" fillId="0" borderId="214" xfId="16" applyNumberFormat="1" applyFont="1" applyBorder="1" applyAlignment="1">
      <alignment horizontal="right" vertical="center"/>
    </xf>
    <xf numFmtId="0" fontId="164" fillId="0" borderId="0" xfId="16" applyFont="1">
      <alignment vertical="center"/>
    </xf>
    <xf numFmtId="0" fontId="162" fillId="0" borderId="0" xfId="16" applyFont="1" applyAlignment="1">
      <alignment horizontal="left" vertical="center"/>
    </xf>
    <xf numFmtId="0" fontId="160" fillId="0" borderId="0" xfId="16" applyFont="1" applyAlignment="1">
      <alignment horizontal="left" vertical="center"/>
    </xf>
    <xf numFmtId="0" fontId="161" fillId="0" borderId="0" xfId="16" applyFont="1" applyAlignment="1">
      <alignment horizontal="left" vertical="center"/>
    </xf>
    <xf numFmtId="0" fontId="160" fillId="0" borderId="73" xfId="16" applyFont="1" applyBorder="1">
      <alignment vertical="center"/>
    </xf>
    <xf numFmtId="0" fontId="162" fillId="0" borderId="73" xfId="16" applyFont="1" applyBorder="1" applyAlignment="1">
      <alignment horizontal="left" vertical="center"/>
    </xf>
    <xf numFmtId="0" fontId="160" fillId="0" borderId="73" xfId="16" applyFont="1" applyBorder="1" applyAlignment="1">
      <alignment horizontal="left" vertical="center"/>
    </xf>
    <xf numFmtId="0" fontId="163" fillId="0" borderId="0" xfId="16" applyFont="1">
      <alignment vertical="center"/>
    </xf>
    <xf numFmtId="0" fontId="58" fillId="0" borderId="0" xfId="16" applyFont="1">
      <alignment vertical="center"/>
    </xf>
    <xf numFmtId="0" fontId="161" fillId="0" borderId="215" xfId="16" applyFont="1" applyBorder="1">
      <alignment vertical="center"/>
    </xf>
    <xf numFmtId="31" fontId="161" fillId="0" borderId="215" xfId="16" applyNumberFormat="1" applyFont="1" applyBorder="1" applyAlignment="1">
      <alignment horizontal="left" vertical="center"/>
    </xf>
    <xf numFmtId="31" fontId="161" fillId="0" borderId="215" xfId="16" applyNumberFormat="1" applyFont="1" applyBorder="1">
      <alignment vertical="center"/>
    </xf>
    <xf numFmtId="187" fontId="161" fillId="0" borderId="215" xfId="16" applyNumberFormat="1" applyFont="1" applyBorder="1">
      <alignment vertical="center"/>
    </xf>
    <xf numFmtId="42" fontId="161" fillId="0" borderId="215" xfId="16" applyNumberFormat="1" applyFont="1" applyBorder="1">
      <alignment vertical="center"/>
    </xf>
    <xf numFmtId="0" fontId="161" fillId="0" borderId="213" xfId="16" applyFont="1" applyBorder="1">
      <alignment vertical="center"/>
    </xf>
    <xf numFmtId="0" fontId="161" fillId="0" borderId="206" xfId="16" applyFont="1" applyBorder="1">
      <alignment vertical="center"/>
    </xf>
    <xf numFmtId="14" fontId="161" fillId="0" borderId="206" xfId="16" applyNumberFormat="1" applyFont="1" applyBorder="1">
      <alignment vertical="center"/>
    </xf>
    <xf numFmtId="0" fontId="160" fillId="0" borderId="206" xfId="16" applyFont="1" applyBorder="1">
      <alignment vertical="center"/>
    </xf>
    <xf numFmtId="0" fontId="160" fillId="0" borderId="206" xfId="16" applyFont="1" applyBorder="1" applyAlignment="1">
      <alignment horizontal="right" vertical="center"/>
    </xf>
    <xf numFmtId="0" fontId="161" fillId="0" borderId="206" xfId="16" applyFont="1" applyBorder="1" applyAlignment="1">
      <alignment horizontal="right" vertical="center"/>
    </xf>
    <xf numFmtId="49" fontId="161" fillId="0" borderId="206" xfId="16" applyNumberFormat="1" applyFont="1" applyBorder="1" applyAlignment="1">
      <alignment horizontal="center" vertical="center"/>
    </xf>
    <xf numFmtId="41" fontId="161" fillId="0" borderId="206" xfId="16" applyNumberFormat="1" applyFont="1" applyBorder="1">
      <alignment vertical="center"/>
    </xf>
    <xf numFmtId="3" fontId="161" fillId="0" borderId="206" xfId="16" applyNumberFormat="1" applyFont="1" applyBorder="1">
      <alignment vertical="center"/>
    </xf>
    <xf numFmtId="179" fontId="161" fillId="0" borderId="206" xfId="16" applyNumberFormat="1" applyFont="1" applyBorder="1" applyAlignment="1">
      <alignment horizontal="right" vertical="center"/>
    </xf>
    <xf numFmtId="3" fontId="160" fillId="0" borderId="206" xfId="16" applyNumberFormat="1" applyFont="1" applyBorder="1" applyAlignment="1">
      <alignment horizontal="right" vertical="center"/>
    </xf>
    <xf numFmtId="3" fontId="20" fillId="0" borderId="0" xfId="16" applyNumberFormat="1">
      <alignment vertical="center"/>
    </xf>
    <xf numFmtId="41" fontId="161" fillId="0" borderId="206" xfId="16" applyNumberFormat="1" applyFont="1" applyBorder="1" applyAlignment="1">
      <alignment horizontal="right" vertical="center"/>
    </xf>
    <xf numFmtId="0" fontId="178" fillId="0" borderId="0" xfId="16" applyFont="1">
      <alignment vertical="center"/>
    </xf>
    <xf numFmtId="3" fontId="58" fillId="0" borderId="0" xfId="16" applyNumberFormat="1" applyFont="1">
      <alignment vertical="center"/>
    </xf>
    <xf numFmtId="0" fontId="161" fillId="0" borderId="209" xfId="16" applyFont="1" applyBorder="1">
      <alignment vertical="center"/>
    </xf>
    <xf numFmtId="3" fontId="161" fillId="0" borderId="209" xfId="16" applyNumberFormat="1" applyFont="1" applyBorder="1">
      <alignment vertical="center"/>
    </xf>
    <xf numFmtId="0" fontId="161" fillId="0" borderId="210" xfId="16" applyFont="1" applyBorder="1">
      <alignment vertical="center"/>
    </xf>
    <xf numFmtId="3" fontId="161" fillId="0" borderId="210" xfId="16" applyNumberFormat="1" applyFont="1" applyBorder="1">
      <alignment vertical="center"/>
    </xf>
    <xf numFmtId="0" fontId="161" fillId="0" borderId="210" xfId="16" applyFont="1" applyBorder="1" applyAlignment="1">
      <alignment horizontal="right" vertical="center"/>
    </xf>
    <xf numFmtId="205" fontId="161" fillId="0" borderId="0" xfId="16" applyNumberFormat="1" applyFont="1" applyAlignment="1">
      <alignment horizontal="right" vertical="center"/>
    </xf>
    <xf numFmtId="0" fontId="161" fillId="0" borderId="211" xfId="16" applyFont="1" applyBorder="1">
      <alignment vertical="center"/>
    </xf>
    <xf numFmtId="0" fontId="161" fillId="0" borderId="211" xfId="16" applyFont="1" applyBorder="1" applyAlignment="1">
      <alignment horizontal="right" vertical="center"/>
    </xf>
    <xf numFmtId="179" fontId="161" fillId="0" borderId="0" xfId="16" applyNumberFormat="1" applyFont="1" applyAlignment="1">
      <alignment horizontal="right" vertical="center"/>
    </xf>
    <xf numFmtId="0" fontId="161" fillId="0" borderId="208" xfId="16" applyFont="1" applyBorder="1">
      <alignment vertical="center"/>
    </xf>
    <xf numFmtId="0" fontId="161" fillId="0" borderId="207" xfId="16" applyFont="1" applyBorder="1">
      <alignment vertical="center"/>
    </xf>
    <xf numFmtId="0" fontId="161" fillId="0" borderId="205" xfId="16" applyFont="1" applyBorder="1">
      <alignment vertical="center"/>
    </xf>
    <xf numFmtId="0" fontId="161" fillId="0" borderId="204" xfId="16" applyFont="1" applyBorder="1">
      <alignment vertical="center"/>
    </xf>
    <xf numFmtId="0" fontId="161" fillId="0" borderId="216" xfId="16" applyFont="1" applyBorder="1">
      <alignment vertical="center"/>
    </xf>
    <xf numFmtId="0" fontId="161" fillId="0" borderId="0" xfId="16" applyFont="1" applyAlignment="1"/>
    <xf numFmtId="0" fontId="20" fillId="0" borderId="6" xfId="16" applyBorder="1">
      <alignment vertical="center"/>
    </xf>
    <xf numFmtId="0" fontId="58" fillId="0" borderId="6" xfId="16" applyFont="1" applyBorder="1">
      <alignment vertical="center"/>
    </xf>
    <xf numFmtId="0" fontId="161" fillId="0" borderId="6" xfId="16" applyFont="1" applyBorder="1">
      <alignment vertical="center"/>
    </xf>
    <xf numFmtId="0" fontId="103" fillId="0" borderId="0" xfId="16" applyFont="1">
      <alignment vertical="center"/>
    </xf>
    <xf numFmtId="0" fontId="166" fillId="0" borderId="0" xfId="16" applyFont="1">
      <alignment vertical="center"/>
    </xf>
    <xf numFmtId="0" fontId="160" fillId="0" borderId="6" xfId="16" applyFont="1" applyBorder="1">
      <alignment vertical="center"/>
    </xf>
    <xf numFmtId="0" fontId="161" fillId="0" borderId="10" xfId="16" applyFont="1" applyBorder="1">
      <alignment vertical="center"/>
    </xf>
    <xf numFmtId="0" fontId="161" fillId="0" borderId="10" xfId="16" applyFont="1" applyBorder="1" applyAlignment="1">
      <alignment horizontal="left" vertical="center"/>
    </xf>
    <xf numFmtId="206" fontId="161" fillId="0" borderId="10" xfId="16" applyNumberFormat="1" applyFont="1" applyBorder="1" applyAlignment="1">
      <alignment horizontal="left" vertical="center"/>
    </xf>
    <xf numFmtId="0" fontId="161" fillId="0" borderId="217" xfId="16" applyFont="1" applyBorder="1">
      <alignment vertical="center"/>
    </xf>
    <xf numFmtId="206" fontId="161" fillId="0" borderId="217" xfId="16" applyNumberFormat="1" applyFont="1" applyBorder="1" applyAlignment="1">
      <alignment horizontal="left" vertical="center"/>
    </xf>
    <xf numFmtId="0" fontId="162" fillId="0" borderId="0" xfId="16" applyFont="1">
      <alignment vertical="center"/>
    </xf>
    <xf numFmtId="0" fontId="161" fillId="0" borderId="0" xfId="16" applyFont="1" applyAlignment="1">
      <alignment horizontal="center" vertical="center"/>
    </xf>
    <xf numFmtId="0" fontId="162" fillId="0" borderId="211" xfId="16" applyFont="1" applyBorder="1">
      <alignment vertical="center"/>
    </xf>
    <xf numFmtId="0" fontId="162" fillId="0" borderId="207" xfId="16" applyFont="1" applyBorder="1">
      <alignment vertical="center"/>
    </xf>
    <xf numFmtId="0" fontId="162" fillId="0" borderId="207" xfId="16" applyFont="1" applyBorder="1" applyAlignment="1">
      <alignment horizontal="left" vertical="center"/>
    </xf>
    <xf numFmtId="192" fontId="162" fillId="0" borderId="207" xfId="16" applyNumberFormat="1" applyFont="1" applyBorder="1" applyAlignment="1">
      <alignment horizontal="right" vertical="center"/>
    </xf>
    <xf numFmtId="41" fontId="162" fillId="0" borderId="207" xfId="16" applyNumberFormat="1" applyFont="1" applyBorder="1">
      <alignment vertical="center"/>
    </xf>
    <xf numFmtId="41" fontId="162" fillId="0" borderId="211" xfId="16" applyNumberFormat="1" applyFont="1" applyBorder="1">
      <alignment vertical="center"/>
    </xf>
    <xf numFmtId="0" fontId="161" fillId="0" borderId="2" xfId="16" applyFont="1" applyBorder="1">
      <alignment vertical="center"/>
    </xf>
    <xf numFmtId="0" fontId="161" fillId="0" borderId="3" xfId="16" applyFont="1" applyBorder="1">
      <alignment vertical="center"/>
    </xf>
    <xf numFmtId="0" fontId="161" fillId="0" borderId="4" xfId="16" applyFont="1" applyBorder="1">
      <alignment vertical="center"/>
    </xf>
    <xf numFmtId="0" fontId="161" fillId="0" borderId="5" xfId="16" applyFont="1" applyBorder="1">
      <alignment vertical="center"/>
    </xf>
    <xf numFmtId="0" fontId="161" fillId="0" borderId="7" xfId="16" applyFont="1" applyBorder="1">
      <alignment vertical="center"/>
    </xf>
    <xf numFmtId="0" fontId="54" fillId="0" borderId="0" xfId="16" applyFont="1">
      <alignment vertical="center"/>
    </xf>
    <xf numFmtId="49" fontId="20" fillId="0" borderId="0" xfId="13" applyNumberFormat="1" applyFont="1">
      <alignment vertical="center"/>
    </xf>
    <xf numFmtId="0" fontId="20" fillId="0" borderId="0" xfId="13" applyFont="1">
      <alignment vertical="center"/>
    </xf>
    <xf numFmtId="3" fontId="50" fillId="0" borderId="29" xfId="3" applyNumberFormat="1" applyFont="1" applyBorder="1">
      <alignment vertical="center"/>
    </xf>
    <xf numFmtId="3" fontId="50" fillId="0" borderId="33" xfId="3" applyNumberFormat="1" applyFont="1" applyBorder="1">
      <alignment vertical="center"/>
    </xf>
    <xf numFmtId="0" fontId="50" fillId="4" borderId="37" xfId="11" applyFont="1" applyFill="1" applyBorder="1">
      <alignment vertical="center"/>
    </xf>
    <xf numFmtId="0" fontId="50" fillId="4" borderId="30" xfId="11" applyFont="1" applyFill="1" applyBorder="1">
      <alignment vertical="center"/>
    </xf>
    <xf numFmtId="0" fontId="50" fillId="4" borderId="31" xfId="11" applyFont="1" applyFill="1" applyBorder="1">
      <alignment vertical="center"/>
    </xf>
    <xf numFmtId="0" fontId="50" fillId="0" borderId="0" xfId="19" applyFont="1">
      <alignment vertical="center"/>
    </xf>
    <xf numFmtId="0" fontId="50" fillId="0" borderId="15" xfId="19" applyFont="1" applyBorder="1">
      <alignment vertical="center"/>
    </xf>
    <xf numFmtId="0" fontId="50" fillId="0" borderId="16" xfId="19" applyFont="1" applyBorder="1">
      <alignment vertical="center"/>
    </xf>
    <xf numFmtId="0" fontId="50" fillId="0" borderId="17" xfId="19" applyFont="1" applyBorder="1">
      <alignment vertical="center"/>
    </xf>
    <xf numFmtId="0" fontId="50" fillId="0" borderId="18" xfId="19" applyFont="1" applyBorder="1">
      <alignment vertical="center"/>
    </xf>
    <xf numFmtId="0" fontId="51" fillId="0" borderId="0" xfId="19" applyFont="1">
      <alignment vertical="center"/>
    </xf>
    <xf numFmtId="0" fontId="50" fillId="0" borderId="19" xfId="19" applyFont="1" applyBorder="1">
      <alignment vertical="center"/>
    </xf>
    <xf numFmtId="0" fontId="17" fillId="5" borderId="8" xfId="19" applyFill="1" applyBorder="1">
      <alignment vertical="center"/>
    </xf>
    <xf numFmtId="0" fontId="17" fillId="0" borderId="1" xfId="19" applyBorder="1">
      <alignment vertical="center"/>
    </xf>
    <xf numFmtId="0" fontId="50" fillId="0" borderId="0" xfId="19" applyFont="1" applyAlignment="1">
      <alignment vertical="center" shrinkToFit="1"/>
    </xf>
    <xf numFmtId="0" fontId="50" fillId="0" borderId="1" xfId="19" applyFont="1" applyBorder="1" applyAlignment="1">
      <alignment horizontal="center" vertical="center" shrinkToFit="1"/>
    </xf>
    <xf numFmtId="0" fontId="17" fillId="0" borderId="0" xfId="19">
      <alignment vertical="center"/>
    </xf>
    <xf numFmtId="0" fontId="17" fillId="5" borderId="1" xfId="19" applyFill="1" applyBorder="1">
      <alignment vertical="center"/>
    </xf>
    <xf numFmtId="0" fontId="17" fillId="0" borderId="10" xfId="19" applyBorder="1">
      <alignment vertical="center"/>
    </xf>
    <xf numFmtId="0" fontId="50" fillId="4" borderId="15" xfId="19" applyFont="1" applyFill="1" applyBorder="1">
      <alignment vertical="center"/>
    </xf>
    <xf numFmtId="0" fontId="50" fillId="4" borderId="16" xfId="19" applyFont="1" applyFill="1" applyBorder="1">
      <alignment vertical="center"/>
    </xf>
    <xf numFmtId="0" fontId="50" fillId="4" borderId="17" xfId="19" applyFont="1" applyFill="1" applyBorder="1">
      <alignment vertical="center"/>
    </xf>
    <xf numFmtId="0" fontId="50" fillId="0" borderId="20" xfId="19" applyFont="1" applyBorder="1">
      <alignment vertical="center"/>
    </xf>
    <xf numFmtId="0" fontId="50" fillId="0" borderId="21" xfId="19" applyFont="1" applyBorder="1">
      <alignment vertical="center"/>
    </xf>
    <xf numFmtId="0" fontId="50" fillId="0" borderId="22" xfId="19" applyFont="1" applyBorder="1">
      <alignment vertical="center"/>
    </xf>
    <xf numFmtId="0" fontId="50" fillId="0" borderId="26" xfId="19" applyFont="1" applyBorder="1" applyAlignment="1">
      <alignment horizontal="center" vertical="center"/>
    </xf>
    <xf numFmtId="0" fontId="50" fillId="0" borderId="29" xfId="19" applyFont="1" applyBorder="1" applyAlignment="1">
      <alignment horizontal="center" vertical="center"/>
    </xf>
    <xf numFmtId="0" fontId="50" fillId="0" borderId="33" xfId="19" applyFont="1" applyBorder="1" applyAlignment="1">
      <alignment horizontal="center" vertical="center"/>
    </xf>
    <xf numFmtId="0" fontId="50" fillId="4" borderId="20" xfId="19" applyFont="1" applyFill="1" applyBorder="1">
      <alignment vertical="center"/>
    </xf>
    <xf numFmtId="0" fontId="50" fillId="4" borderId="21" xfId="19" applyFont="1" applyFill="1" applyBorder="1">
      <alignment vertical="center"/>
    </xf>
    <xf numFmtId="0" fontId="50" fillId="4" borderId="22" xfId="19" applyFont="1" applyFill="1" applyBorder="1">
      <alignment vertical="center"/>
    </xf>
    <xf numFmtId="0" fontId="52" fillId="0" borderId="0" xfId="19" applyFont="1">
      <alignment vertical="center"/>
    </xf>
    <xf numFmtId="0" fontId="50" fillId="0" borderId="6" xfId="19" applyFont="1" applyBorder="1">
      <alignment vertical="center"/>
    </xf>
    <xf numFmtId="0" fontId="52" fillId="0" borderId="6" xfId="19" applyFont="1" applyBorder="1">
      <alignment vertical="center"/>
    </xf>
    <xf numFmtId="0" fontId="71" fillId="0" borderId="6" xfId="19" applyFont="1" applyBorder="1">
      <alignment vertical="center"/>
    </xf>
    <xf numFmtId="0" fontId="50" fillId="4" borderId="0" xfId="19" applyFont="1" applyFill="1">
      <alignment vertical="center"/>
    </xf>
    <xf numFmtId="0" fontId="53" fillId="4" borderId="0" xfId="19" applyFont="1" applyFill="1">
      <alignment vertical="center"/>
    </xf>
    <xf numFmtId="0" fontId="50" fillId="4" borderId="23" xfId="19" applyFont="1" applyFill="1" applyBorder="1">
      <alignment vertical="center"/>
    </xf>
    <xf numFmtId="0" fontId="50" fillId="4" borderId="24" xfId="19" applyFont="1" applyFill="1" applyBorder="1">
      <alignment vertical="center"/>
    </xf>
    <xf numFmtId="0" fontId="50" fillId="4" borderId="25" xfId="19" applyFont="1" applyFill="1" applyBorder="1">
      <alignment vertical="center"/>
    </xf>
    <xf numFmtId="0" fontId="50" fillId="4" borderId="26" xfId="19" applyFont="1" applyFill="1" applyBorder="1">
      <alignment vertical="center"/>
    </xf>
    <xf numFmtId="0" fontId="50" fillId="0" borderId="29" xfId="19" applyFont="1" applyBorder="1" applyAlignment="1">
      <alignment horizontal="center" vertical="center" wrapText="1"/>
    </xf>
    <xf numFmtId="0" fontId="50" fillId="0" borderId="0" xfId="19" applyFont="1" applyAlignment="1">
      <alignment vertical="center" wrapText="1"/>
    </xf>
    <xf numFmtId="0" fontId="50" fillId="0" borderId="33" xfId="19" applyFont="1" applyBorder="1" applyAlignment="1">
      <alignment horizontal="center" vertical="center" wrapText="1"/>
    </xf>
    <xf numFmtId="0" fontId="17" fillId="0" borderId="0" xfId="13" applyFont="1">
      <alignment vertical="center"/>
    </xf>
    <xf numFmtId="49" fontId="16" fillId="0" borderId="0" xfId="13" applyNumberFormat="1" applyFont="1">
      <alignment vertical="center"/>
    </xf>
    <xf numFmtId="0" fontId="13" fillId="0" borderId="0" xfId="23">
      <alignment vertical="center"/>
    </xf>
    <xf numFmtId="0" fontId="160" fillId="0" borderId="0" xfId="23" applyFont="1">
      <alignment vertical="center"/>
    </xf>
    <xf numFmtId="0" fontId="165" fillId="0" borderId="0" xfId="23" applyFont="1">
      <alignment vertical="center"/>
    </xf>
    <xf numFmtId="0" fontId="161" fillId="0" borderId="0" xfId="23" applyFont="1" applyAlignment="1">
      <alignment horizontal="right" vertical="center"/>
    </xf>
    <xf numFmtId="0" fontId="161" fillId="0" borderId="0" xfId="23" applyFont="1">
      <alignment vertical="center"/>
    </xf>
    <xf numFmtId="0" fontId="160" fillId="0" borderId="214" xfId="23" applyFont="1" applyBorder="1">
      <alignment vertical="center"/>
    </xf>
    <xf numFmtId="0" fontId="161" fillId="0" borderId="214" xfId="23" applyFont="1" applyBorder="1">
      <alignment vertical="center"/>
    </xf>
    <xf numFmtId="187" fontId="161" fillId="0" borderId="214" xfId="23" applyNumberFormat="1" applyFont="1" applyBorder="1" applyAlignment="1">
      <alignment horizontal="right" vertical="center"/>
    </xf>
    <xf numFmtId="0" fontId="184" fillId="0" borderId="0" xfId="23" applyFont="1">
      <alignment vertical="center"/>
    </xf>
    <xf numFmtId="0" fontId="163" fillId="0" borderId="0" xfId="23" applyFont="1">
      <alignment vertical="center"/>
    </xf>
    <xf numFmtId="0" fontId="0" fillId="17" borderId="1" xfId="23" applyFont="1" applyFill="1" applyBorder="1">
      <alignment vertical="center"/>
    </xf>
    <xf numFmtId="0" fontId="13" fillId="17" borderId="1" xfId="23" applyFill="1" applyBorder="1">
      <alignment vertical="center"/>
    </xf>
    <xf numFmtId="0" fontId="13" fillId="0" borderId="1" xfId="23" applyBorder="1">
      <alignment vertical="center"/>
    </xf>
    <xf numFmtId="0" fontId="162" fillId="0" borderId="0" xfId="23" applyFont="1" applyAlignment="1">
      <alignment horizontal="left" vertical="center"/>
    </xf>
    <xf numFmtId="0" fontId="160" fillId="0" borderId="0" xfId="23" applyFont="1" applyAlignment="1">
      <alignment horizontal="left" vertical="center"/>
    </xf>
    <xf numFmtId="0" fontId="164" fillId="0" borderId="0" xfId="23" applyFont="1" applyAlignment="1">
      <alignment horizontal="left" vertical="center"/>
    </xf>
    <xf numFmtId="0" fontId="161" fillId="0" borderId="0" xfId="23" applyFont="1" applyAlignment="1">
      <alignment horizontal="left" vertical="center"/>
    </xf>
    <xf numFmtId="0" fontId="164" fillId="0" borderId="0" xfId="23" applyFont="1" applyAlignment="1">
      <alignment horizontal="right" vertical="center"/>
    </xf>
    <xf numFmtId="0" fontId="164" fillId="0" borderId="0" xfId="23" applyFont="1">
      <alignment vertical="center"/>
    </xf>
    <xf numFmtId="0" fontId="160" fillId="0" borderId="73" xfId="23" applyFont="1" applyBorder="1">
      <alignment vertical="center"/>
    </xf>
    <xf numFmtId="0" fontId="162" fillId="0" borderId="73" xfId="23" applyFont="1" applyBorder="1" applyAlignment="1">
      <alignment horizontal="left" vertical="center"/>
    </xf>
    <xf numFmtId="0" fontId="160" fillId="0" borderId="73" xfId="23" applyFont="1" applyBorder="1" applyAlignment="1">
      <alignment horizontal="left" vertical="center"/>
    </xf>
    <xf numFmtId="0" fontId="58" fillId="0" borderId="0" xfId="23" applyFont="1">
      <alignment vertical="center"/>
    </xf>
    <xf numFmtId="0" fontId="161" fillId="0" borderId="215" xfId="23" applyFont="1" applyBorder="1">
      <alignment vertical="center"/>
    </xf>
    <xf numFmtId="31" fontId="161" fillId="0" borderId="215" xfId="23" applyNumberFormat="1" applyFont="1" applyBorder="1" applyAlignment="1">
      <alignment horizontal="left" vertical="center"/>
    </xf>
    <xf numFmtId="31" fontId="161" fillId="0" borderId="215" xfId="23" applyNumberFormat="1" applyFont="1" applyBorder="1">
      <alignment vertical="center"/>
    </xf>
    <xf numFmtId="187" fontId="161" fillId="0" borderId="215" xfId="23" applyNumberFormat="1" applyFont="1" applyBorder="1" applyAlignment="1">
      <alignment horizontal="left" vertical="center"/>
    </xf>
    <xf numFmtId="42" fontId="161" fillId="0" borderId="215" xfId="23" applyNumberFormat="1" applyFont="1" applyBorder="1" applyAlignment="1">
      <alignment horizontal="left" vertical="center"/>
    </xf>
    <xf numFmtId="0" fontId="161" fillId="0" borderId="213" xfId="23" applyFont="1" applyBorder="1">
      <alignment vertical="center"/>
    </xf>
    <xf numFmtId="0" fontId="163" fillId="0" borderId="206" xfId="23" applyFont="1" applyBorder="1">
      <alignment vertical="center"/>
    </xf>
    <xf numFmtId="14" fontId="163" fillId="0" borderId="206" xfId="23" applyNumberFormat="1" applyFont="1" applyBorder="1">
      <alignment vertical="center"/>
    </xf>
    <xf numFmtId="0" fontId="160" fillId="0" borderId="206" xfId="23" applyFont="1" applyBorder="1">
      <alignment vertical="center"/>
    </xf>
    <xf numFmtId="0" fontId="163" fillId="0" borderId="206" xfId="23" applyFont="1" applyBorder="1" applyAlignment="1">
      <alignment horizontal="left" vertical="center"/>
    </xf>
    <xf numFmtId="0" fontId="160" fillId="0" borderId="206" xfId="23" applyFont="1" applyBorder="1" applyAlignment="1">
      <alignment horizontal="right" vertical="center"/>
    </xf>
    <xf numFmtId="0" fontId="184" fillId="0" borderId="206" xfId="23" applyFont="1" applyBorder="1">
      <alignment vertical="center"/>
    </xf>
    <xf numFmtId="0" fontId="163" fillId="0" borderId="206" xfId="23" applyFont="1" applyBorder="1" applyAlignment="1">
      <alignment horizontal="right" vertical="center"/>
    </xf>
    <xf numFmtId="0" fontId="163" fillId="0" borderId="206" xfId="23" applyFont="1" applyBorder="1" applyAlignment="1">
      <alignment horizontal="center" vertical="center"/>
    </xf>
    <xf numFmtId="0" fontId="161" fillId="0" borderId="206" xfId="23" applyFont="1" applyBorder="1">
      <alignment vertical="center"/>
    </xf>
    <xf numFmtId="0" fontId="164" fillId="0" borderId="206" xfId="23" applyFont="1" applyBorder="1">
      <alignment vertical="center"/>
    </xf>
    <xf numFmtId="0" fontId="103" fillId="0" borderId="206" xfId="23" applyFont="1" applyBorder="1">
      <alignment vertical="center"/>
    </xf>
    <xf numFmtId="0" fontId="164" fillId="0" borderId="206" xfId="23" applyFont="1" applyBorder="1" applyAlignment="1">
      <alignment horizontal="center" vertical="center"/>
    </xf>
    <xf numFmtId="41" fontId="164" fillId="0" borderId="206" xfId="23" applyNumberFormat="1" applyFont="1" applyBorder="1">
      <alignment vertical="center"/>
    </xf>
    <xf numFmtId="3" fontId="164" fillId="0" borderId="206" xfId="23" applyNumberFormat="1" applyFont="1" applyBorder="1">
      <alignment vertical="center"/>
    </xf>
    <xf numFmtId="41" fontId="164" fillId="0" borderId="206" xfId="23" applyNumberFormat="1" applyFont="1" applyBorder="1" applyAlignment="1">
      <alignment horizontal="right" vertical="center"/>
    </xf>
    <xf numFmtId="41" fontId="160" fillId="0" borderId="206" xfId="23" applyNumberFormat="1" applyFont="1" applyBorder="1" applyAlignment="1">
      <alignment horizontal="right" vertical="center"/>
    </xf>
    <xf numFmtId="14" fontId="164" fillId="0" borderId="206" xfId="23" applyNumberFormat="1" applyFont="1" applyBorder="1">
      <alignment vertical="center"/>
    </xf>
    <xf numFmtId="49" fontId="164" fillId="0" borderId="206" xfId="23" applyNumberFormat="1" applyFont="1" applyBorder="1" applyAlignment="1">
      <alignment horizontal="center" vertical="center"/>
    </xf>
    <xf numFmtId="3" fontId="13" fillId="0" borderId="0" xfId="23" applyNumberFormat="1">
      <alignment vertical="center"/>
    </xf>
    <xf numFmtId="0" fontId="178" fillId="0" borderId="0" xfId="23" applyFont="1">
      <alignment vertical="center"/>
    </xf>
    <xf numFmtId="0" fontId="103" fillId="0" borderId="0" xfId="23" applyFont="1">
      <alignment vertical="center"/>
    </xf>
    <xf numFmtId="179" fontId="164" fillId="0" borderId="206" xfId="23" applyNumberFormat="1" applyFont="1" applyBorder="1" applyAlignment="1">
      <alignment horizontal="right" vertical="center"/>
    </xf>
    <xf numFmtId="3" fontId="161" fillId="0" borderId="206" xfId="23" applyNumberFormat="1" applyFont="1" applyBorder="1">
      <alignment vertical="center"/>
    </xf>
    <xf numFmtId="3" fontId="58" fillId="0" borderId="0" xfId="23" applyNumberFormat="1" applyFont="1">
      <alignment vertical="center"/>
    </xf>
    <xf numFmtId="0" fontId="161" fillId="0" borderId="209" xfId="23" applyFont="1" applyBorder="1">
      <alignment vertical="center"/>
    </xf>
    <xf numFmtId="3" fontId="161" fillId="0" borderId="209" xfId="23" applyNumberFormat="1" applyFont="1" applyBorder="1">
      <alignment vertical="center"/>
    </xf>
    <xf numFmtId="0" fontId="161" fillId="0" borderId="210" xfId="23" applyFont="1" applyBorder="1">
      <alignment vertical="center"/>
    </xf>
    <xf numFmtId="3" fontId="161" fillId="0" borderId="210" xfId="23" applyNumberFormat="1" applyFont="1" applyBorder="1">
      <alignment vertical="center"/>
    </xf>
    <xf numFmtId="0" fontId="161" fillId="0" borderId="210" xfId="23" applyFont="1" applyBorder="1" applyAlignment="1">
      <alignment horizontal="right" vertical="center"/>
    </xf>
    <xf numFmtId="205" fontId="164" fillId="0" borderId="0" xfId="23" applyNumberFormat="1" applyFont="1" applyAlignment="1">
      <alignment horizontal="right" vertical="center"/>
    </xf>
    <xf numFmtId="0" fontId="161" fillId="0" borderId="211" xfId="23" applyFont="1" applyBorder="1">
      <alignment vertical="center"/>
    </xf>
    <xf numFmtId="0" fontId="164" fillId="0" borderId="211" xfId="23" applyFont="1" applyBorder="1">
      <alignment vertical="center"/>
    </xf>
    <xf numFmtId="0" fontId="164" fillId="0" borderId="211" xfId="23" applyFont="1" applyBorder="1" applyAlignment="1">
      <alignment horizontal="right" vertical="center"/>
    </xf>
    <xf numFmtId="0" fontId="164" fillId="0" borderId="210" xfId="23" applyFont="1" applyBorder="1">
      <alignment vertical="center"/>
    </xf>
    <xf numFmtId="0" fontId="164" fillId="0" borderId="210" xfId="23" applyFont="1" applyBorder="1" applyAlignment="1">
      <alignment horizontal="right" vertical="center"/>
    </xf>
    <xf numFmtId="179" fontId="164" fillId="0" borderId="0" xfId="23" applyNumberFormat="1" applyFont="1" applyAlignment="1">
      <alignment horizontal="right" vertical="center"/>
    </xf>
    <xf numFmtId="0" fontId="161" fillId="0" borderId="208" xfId="23" applyFont="1" applyBorder="1">
      <alignment vertical="center"/>
    </xf>
    <xf numFmtId="0" fontId="161" fillId="0" borderId="207" xfId="23" applyFont="1" applyBorder="1">
      <alignment vertical="center"/>
    </xf>
    <xf numFmtId="0" fontId="161" fillId="0" borderId="205" xfId="23" applyFont="1" applyBorder="1">
      <alignment vertical="center"/>
    </xf>
    <xf numFmtId="0" fontId="161" fillId="0" borderId="204" xfId="23" applyFont="1" applyBorder="1">
      <alignment vertical="center"/>
    </xf>
    <xf numFmtId="0" fontId="161" fillId="0" borderId="216" xfId="23" applyFont="1" applyBorder="1">
      <alignment vertical="center"/>
    </xf>
    <xf numFmtId="0" fontId="0" fillId="0" borderId="0" xfId="23" applyFont="1">
      <alignment vertical="center"/>
    </xf>
    <xf numFmtId="0" fontId="161" fillId="0" borderId="230" xfId="23" applyFont="1" applyBorder="1" applyAlignment="1">
      <alignment horizontal="left" vertical="center"/>
    </xf>
    <xf numFmtId="0" fontId="161" fillId="0" borderId="230" xfId="23" applyFont="1" applyBorder="1">
      <alignment vertical="center"/>
    </xf>
    <xf numFmtId="0" fontId="160" fillId="0" borderId="230" xfId="23" applyFont="1" applyBorder="1">
      <alignment vertical="center"/>
    </xf>
    <xf numFmtId="0" fontId="160" fillId="0" borderId="231" xfId="23" applyFont="1" applyBorder="1">
      <alignment vertical="center"/>
    </xf>
    <xf numFmtId="0" fontId="161" fillId="0" borderId="232" xfId="23" applyFont="1" applyBorder="1">
      <alignment vertical="center"/>
    </xf>
    <xf numFmtId="0" fontId="161" fillId="0" borderId="232" xfId="23" applyFont="1" applyBorder="1" applyAlignment="1">
      <alignment horizontal="left" vertical="center"/>
    </xf>
    <xf numFmtId="0" fontId="164" fillId="0" borderId="232" xfId="23" applyFont="1" applyBorder="1" applyAlignment="1">
      <alignment horizontal="left" vertical="center"/>
    </xf>
    <xf numFmtId="31" fontId="161" fillId="0" borderId="232" xfId="23" applyNumberFormat="1" applyFont="1" applyBorder="1" applyAlignment="1">
      <alignment horizontal="left" vertical="center"/>
    </xf>
    <xf numFmtId="31" fontId="161" fillId="0" borderId="232" xfId="23" applyNumberFormat="1" applyFont="1" applyBorder="1">
      <alignment vertical="center"/>
    </xf>
    <xf numFmtId="206" fontId="161" fillId="0" borderId="232" xfId="23" applyNumberFormat="1" applyFont="1" applyBorder="1" applyAlignment="1">
      <alignment horizontal="left" vertical="center"/>
    </xf>
    <xf numFmtId="0" fontId="161" fillId="0" borderId="233" xfId="23" applyFont="1" applyBorder="1">
      <alignment vertical="center"/>
    </xf>
    <xf numFmtId="206" fontId="161" fillId="0" borderId="233" xfId="23" applyNumberFormat="1" applyFont="1" applyBorder="1" applyAlignment="1">
      <alignment horizontal="left" vertical="center"/>
    </xf>
    <xf numFmtId="42" fontId="161" fillId="0" borderId="233" xfId="23" applyNumberFormat="1" applyFont="1" applyBorder="1">
      <alignment vertical="center"/>
    </xf>
    <xf numFmtId="206" fontId="161" fillId="0" borderId="0" xfId="23" applyNumberFormat="1" applyFont="1" applyAlignment="1">
      <alignment horizontal="left" vertical="center"/>
    </xf>
    <xf numFmtId="42" fontId="161" fillId="0" borderId="0" xfId="23" applyNumberFormat="1" applyFont="1">
      <alignment vertical="center"/>
    </xf>
    <xf numFmtId="0" fontId="162" fillId="0" borderId="0" xfId="23" applyFont="1">
      <alignment vertical="center"/>
    </xf>
    <xf numFmtId="0" fontId="164" fillId="0" borderId="209" xfId="23" applyFont="1" applyBorder="1">
      <alignment vertical="center"/>
    </xf>
    <xf numFmtId="0" fontId="103" fillId="0" borderId="209" xfId="23" applyFont="1" applyBorder="1">
      <alignment vertical="center"/>
    </xf>
    <xf numFmtId="49" fontId="164" fillId="0" borderId="209" xfId="23" applyNumberFormat="1" applyFont="1" applyBorder="1" applyAlignment="1">
      <alignment horizontal="center" vertical="center"/>
    </xf>
    <xf numFmtId="41" fontId="164" fillId="0" borderId="209" xfId="23" applyNumberFormat="1" applyFont="1" applyBorder="1">
      <alignment vertical="center"/>
    </xf>
    <xf numFmtId="41" fontId="164" fillId="0" borderId="209" xfId="23" applyNumberFormat="1" applyFont="1" applyBorder="1" applyAlignment="1">
      <alignment horizontal="right" vertical="center"/>
    </xf>
    <xf numFmtId="41" fontId="160" fillId="0" borderId="209" xfId="23" applyNumberFormat="1" applyFont="1" applyBorder="1" applyAlignment="1">
      <alignment horizontal="right" vertical="center"/>
    </xf>
    <xf numFmtId="0" fontId="161" fillId="0" borderId="234" xfId="23" applyFont="1" applyBorder="1">
      <alignment vertical="center"/>
    </xf>
    <xf numFmtId="0" fontId="164" fillId="0" borderId="235" xfId="23" applyFont="1" applyBorder="1">
      <alignment vertical="center"/>
    </xf>
    <xf numFmtId="0" fontId="103" fillId="0" borderId="235" xfId="23" applyFont="1" applyBorder="1">
      <alignment vertical="center"/>
    </xf>
    <xf numFmtId="0" fontId="164" fillId="0" borderId="236" xfId="23" applyFont="1" applyBorder="1">
      <alignment vertical="center"/>
    </xf>
    <xf numFmtId="49" fontId="164" fillId="0" borderId="0" xfId="23" applyNumberFormat="1" applyFont="1" applyAlignment="1">
      <alignment horizontal="center" vertical="center"/>
    </xf>
    <xf numFmtId="41" fontId="164" fillId="0" borderId="237" xfId="23" applyNumberFormat="1" applyFont="1" applyBorder="1">
      <alignment vertical="center"/>
    </xf>
    <xf numFmtId="0" fontId="164" fillId="0" borderId="237" xfId="23" applyFont="1" applyBorder="1">
      <alignment vertical="center"/>
    </xf>
    <xf numFmtId="41" fontId="164" fillId="0" borderId="237" xfId="23" applyNumberFormat="1" applyFont="1" applyBorder="1" applyAlignment="1">
      <alignment horizontal="right" vertical="center"/>
    </xf>
    <xf numFmtId="41" fontId="160" fillId="0" borderId="237" xfId="23" applyNumberFormat="1" applyFont="1" applyBorder="1" applyAlignment="1">
      <alignment horizontal="right" vertical="center"/>
    </xf>
    <xf numFmtId="41" fontId="164" fillId="0" borderId="0" xfId="23" applyNumberFormat="1" applyFont="1">
      <alignment vertical="center"/>
    </xf>
    <xf numFmtId="41" fontId="164" fillId="0" borderId="0" xfId="23" applyNumberFormat="1" applyFont="1" applyAlignment="1">
      <alignment horizontal="right" vertical="center"/>
    </xf>
    <xf numFmtId="41" fontId="160" fillId="0" borderId="0" xfId="23" applyNumberFormat="1" applyFont="1" applyAlignment="1">
      <alignment horizontal="right" vertical="center"/>
    </xf>
    <xf numFmtId="0" fontId="13" fillId="0" borderId="0" xfId="13" applyFont="1">
      <alignment vertical="center"/>
    </xf>
    <xf numFmtId="0" fontId="139" fillId="0" borderId="0" xfId="0" applyFont="1" applyAlignment="1">
      <alignment vertical="center"/>
    </xf>
    <xf numFmtId="0" fontId="139" fillId="0" borderId="0" xfId="0" applyFont="1" applyAlignment="1">
      <alignment horizontal="right" vertical="center"/>
    </xf>
    <xf numFmtId="49" fontId="74" fillId="0" borderId="0" xfId="0" applyNumberFormat="1" applyFont="1" applyAlignment="1">
      <alignment horizontal="right" vertical="top"/>
    </xf>
    <xf numFmtId="0" fontId="185" fillId="0" borderId="2" xfId="0" applyFont="1" applyBorder="1" applyAlignment="1">
      <alignment vertical="center"/>
    </xf>
    <xf numFmtId="0" fontId="185" fillId="0" borderId="3" xfId="0" applyFont="1" applyBorder="1" applyAlignment="1">
      <alignment vertical="center"/>
    </xf>
    <xf numFmtId="0" fontId="185" fillId="0" borderId="4" xfId="0" applyFont="1" applyBorder="1" applyAlignment="1">
      <alignment vertical="center"/>
    </xf>
    <xf numFmtId="0" fontId="185" fillId="0" borderId="11" xfId="0" applyFont="1" applyBorder="1" applyAlignment="1">
      <alignment vertical="center"/>
    </xf>
    <xf numFmtId="0" fontId="185" fillId="0" borderId="6" xfId="0" applyFont="1" applyBorder="1" applyAlignment="1">
      <alignment vertical="center"/>
    </xf>
    <xf numFmtId="0" fontId="187" fillId="0" borderId="6" xfId="0" applyFont="1" applyBorder="1" applyAlignment="1">
      <alignment horizontal="left" vertical="center"/>
    </xf>
    <xf numFmtId="0" fontId="185" fillId="0" borderId="0" xfId="0" applyFont="1" applyAlignment="1">
      <alignment vertical="center"/>
    </xf>
    <xf numFmtId="0" fontId="185" fillId="0" borderId="12" xfId="0" applyFont="1" applyBorder="1" applyAlignment="1">
      <alignment vertical="center"/>
    </xf>
    <xf numFmtId="0" fontId="188" fillId="0" borderId="11" xfId="0" applyFont="1" applyBorder="1" applyAlignment="1">
      <alignment vertical="center"/>
    </xf>
    <xf numFmtId="0" fontId="188" fillId="0" borderId="0" xfId="0" applyFont="1" applyAlignment="1">
      <alignment vertical="center"/>
    </xf>
    <xf numFmtId="49" fontId="189" fillId="0" borderId="0" xfId="0" applyNumberFormat="1" applyFont="1" applyAlignment="1">
      <alignment horizontal="right" vertical="top"/>
    </xf>
    <xf numFmtId="0" fontId="188" fillId="0" borderId="12" xfId="0" applyFont="1" applyBorder="1" applyAlignment="1">
      <alignment vertical="center"/>
    </xf>
    <xf numFmtId="0" fontId="185" fillId="0" borderId="0" xfId="0" applyFont="1" applyAlignment="1">
      <alignment horizontal="right"/>
    </xf>
    <xf numFmtId="0" fontId="187" fillId="0" borderId="6" xfId="0" applyFont="1" applyBorder="1" applyAlignment="1">
      <alignment vertical="center"/>
    </xf>
    <xf numFmtId="0" fontId="185" fillId="0" borderId="6" xfId="0" applyFont="1" applyBorder="1" applyAlignment="1">
      <alignment horizontal="right" vertical="center"/>
    </xf>
    <xf numFmtId="0" fontId="185" fillId="0" borderId="0" xfId="0" applyFont="1" applyAlignment="1">
      <alignment horizontal="right" vertical="center"/>
    </xf>
    <xf numFmtId="0" fontId="188" fillId="0" borderId="0" xfId="0" applyFont="1" applyAlignment="1">
      <alignment horizontal="right" vertical="center"/>
    </xf>
    <xf numFmtId="0" fontId="190" fillId="0" borderId="6" xfId="0" applyFont="1" applyBorder="1" applyAlignment="1">
      <alignment horizontal="center" vertical="center"/>
    </xf>
    <xf numFmtId="0" fontId="189" fillId="0" borderId="6" xfId="0" applyFont="1" applyBorder="1"/>
    <xf numFmtId="0" fontId="191" fillId="0" borderId="0" xfId="0" applyFont="1" applyAlignment="1">
      <alignment vertical="center"/>
    </xf>
    <xf numFmtId="5" fontId="191" fillId="0" borderId="0" xfId="0" applyNumberFormat="1" applyFont="1" applyAlignment="1">
      <alignment horizontal="left" vertical="center"/>
    </xf>
    <xf numFmtId="0" fontId="185" fillId="0" borderId="0" xfId="0" applyFont="1" applyAlignment="1">
      <alignment horizontal="center" vertical="center"/>
    </xf>
    <xf numFmtId="0" fontId="189" fillId="0" borderId="0" xfId="0" applyFont="1" applyAlignment="1">
      <alignment horizontal="left" vertical="center"/>
    </xf>
    <xf numFmtId="0" fontId="185" fillId="0" borderId="5" xfId="0" applyFont="1" applyBorder="1" applyAlignment="1">
      <alignment vertical="center"/>
    </xf>
    <xf numFmtId="0" fontId="185" fillId="0" borderId="7" xfId="0" applyFont="1" applyBorder="1" applyAlignment="1">
      <alignment vertical="center"/>
    </xf>
    <xf numFmtId="0" fontId="192" fillId="0" borderId="0" xfId="0" applyFont="1" applyAlignment="1">
      <alignment horizontal="left" vertical="center"/>
    </xf>
    <xf numFmtId="0" fontId="193" fillId="6" borderId="0" xfId="24" applyFont="1" applyFill="1" applyAlignment="1">
      <alignment horizontal="center" vertical="center"/>
    </xf>
    <xf numFmtId="0" fontId="193" fillId="0" borderId="0" xfId="24" applyFont="1" applyAlignment="1">
      <alignment horizontal="center" vertical="center"/>
    </xf>
    <xf numFmtId="0" fontId="194" fillId="6" borderId="0" xfId="24" applyFont="1" applyFill="1" applyAlignment="1">
      <alignment horizontal="center" vertical="center"/>
    </xf>
    <xf numFmtId="0" fontId="195" fillId="18" borderId="0" xfId="24" applyFont="1" applyFill="1" applyAlignment="1">
      <alignment horizontal="left" vertical="center"/>
    </xf>
    <xf numFmtId="0" fontId="194" fillId="18" borderId="0" xfId="24" applyFont="1" applyFill="1" applyAlignment="1">
      <alignment horizontal="center" vertical="center"/>
    </xf>
    <xf numFmtId="0" fontId="196" fillId="6" borderId="0" xfId="24" applyFont="1" applyFill="1" applyAlignment="1">
      <alignment horizontal="center" vertical="center"/>
    </xf>
    <xf numFmtId="0" fontId="196" fillId="6" borderId="0" xfId="24" applyFont="1" applyFill="1">
      <alignment vertical="center"/>
    </xf>
    <xf numFmtId="0" fontId="198" fillId="0" borderId="0" xfId="24" applyFont="1">
      <alignment vertical="center"/>
    </xf>
    <xf numFmtId="0" fontId="194" fillId="6" borderId="0" xfId="24" applyFont="1" applyFill="1" applyAlignment="1">
      <alignment horizontal="left" vertical="center"/>
    </xf>
    <xf numFmtId="0" fontId="200" fillId="6" borderId="0" xfId="24" applyFont="1" applyFill="1" applyAlignment="1">
      <alignment horizontal="right" vertical="center"/>
    </xf>
    <xf numFmtId="0" fontId="201" fillId="6" borderId="0" xfId="24" applyFont="1" applyFill="1" applyAlignment="1">
      <alignment horizontal="left" vertical="center"/>
    </xf>
    <xf numFmtId="0" fontId="200" fillId="6" borderId="0" xfId="24" applyFont="1" applyFill="1" applyAlignment="1">
      <alignment horizontal="left" vertical="center"/>
    </xf>
    <xf numFmtId="0" fontId="200" fillId="6" borderId="0" xfId="24" applyFont="1" applyFill="1" applyAlignment="1">
      <alignment horizontal="center" vertical="center"/>
    </xf>
    <xf numFmtId="0" fontId="67" fillId="0" borderId="0" xfId="24" applyFont="1" applyAlignment="1">
      <alignment horizontal="center" vertical="center"/>
    </xf>
    <xf numFmtId="0" fontId="195" fillId="6" borderId="0" xfId="24" applyFont="1" applyFill="1" applyAlignment="1">
      <alignment horizontal="left" vertical="center"/>
    </xf>
    <xf numFmtId="0" fontId="204" fillId="18" borderId="240" xfId="24" applyFont="1" applyFill="1" applyBorder="1" applyAlignment="1">
      <alignment horizontal="center" vertical="center"/>
    </xf>
    <xf numFmtId="0" fontId="204" fillId="18" borderId="240" xfId="24" applyFont="1" applyFill="1" applyBorder="1" applyAlignment="1">
      <alignment horizontal="center" vertical="center" wrapText="1"/>
    </xf>
    <xf numFmtId="0" fontId="205" fillId="6" borderId="243" xfId="24" applyFont="1" applyFill="1" applyBorder="1" applyAlignment="1">
      <alignment horizontal="center" vertical="center"/>
    </xf>
    <xf numFmtId="0" fontId="205" fillId="19" borderId="246" xfId="24" applyFont="1" applyFill="1" applyBorder="1" applyAlignment="1">
      <alignment horizontal="center" vertical="center"/>
    </xf>
    <xf numFmtId="0" fontId="205" fillId="6" borderId="246" xfId="24" applyFont="1" applyFill="1" applyBorder="1" applyAlignment="1">
      <alignment horizontal="center" vertical="center"/>
    </xf>
    <xf numFmtId="0" fontId="205" fillId="6" borderId="249" xfId="24" applyFont="1" applyFill="1" applyBorder="1" applyAlignment="1">
      <alignment horizontal="center" vertical="center"/>
    </xf>
    <xf numFmtId="0" fontId="205" fillId="6" borderId="0" xfId="24" applyFont="1" applyFill="1" applyAlignment="1">
      <alignment horizontal="left" vertical="center"/>
    </xf>
    <xf numFmtId="0" fontId="205" fillId="6" borderId="0" xfId="24" applyFont="1" applyFill="1" applyAlignment="1">
      <alignment horizontal="center" vertical="center"/>
    </xf>
    <xf numFmtId="0" fontId="205" fillId="6" borderId="0" xfId="24" applyFont="1" applyFill="1">
      <alignment vertical="center"/>
    </xf>
    <xf numFmtId="9" fontId="205" fillId="6" borderId="0" xfId="24" applyNumberFormat="1" applyFont="1" applyFill="1" applyAlignment="1">
      <alignment horizontal="left" vertical="center"/>
    </xf>
    <xf numFmtId="0" fontId="200" fillId="6" borderId="0" xfId="24" applyFont="1" applyFill="1">
      <alignment vertical="center"/>
    </xf>
    <xf numFmtId="9" fontId="195" fillId="6" borderId="0" xfId="24" applyNumberFormat="1" applyFont="1" applyFill="1" applyAlignment="1">
      <alignment horizontal="left" vertical="center"/>
    </xf>
    <xf numFmtId="0" fontId="208" fillId="6" borderId="0" xfId="24" applyFont="1" applyFill="1" applyAlignment="1">
      <alignment horizontal="center" vertical="center"/>
    </xf>
    <xf numFmtId="0" fontId="195" fillId="6" borderId="0" xfId="24" applyFont="1" applyFill="1" applyAlignment="1">
      <alignment horizontal="center" vertical="center"/>
    </xf>
    <xf numFmtId="0" fontId="210" fillId="0" borderId="0" xfId="25" applyFill="1" applyBorder="1" applyAlignment="1">
      <alignment horizontal="left" vertical="center"/>
    </xf>
    <xf numFmtId="0" fontId="54" fillId="0" borderId="0" xfId="24" applyFont="1" applyAlignment="1">
      <alignment horizontal="left" vertical="center"/>
    </xf>
    <xf numFmtId="0" fontId="54" fillId="0" borderId="0" xfId="24" applyFont="1" applyAlignment="1">
      <alignment horizontal="center" vertical="center"/>
    </xf>
    <xf numFmtId="0" fontId="210" fillId="0" borderId="0" xfId="25" applyBorder="1">
      <alignment vertical="center"/>
    </xf>
    <xf numFmtId="0" fontId="67" fillId="0" borderId="0" xfId="24" applyFont="1">
      <alignment vertical="center"/>
    </xf>
    <xf numFmtId="0" fontId="67" fillId="6" borderId="0" xfId="24" applyFont="1" applyFill="1">
      <alignment vertical="center"/>
    </xf>
    <xf numFmtId="0" fontId="204" fillId="18" borderId="260" xfId="24" applyFont="1" applyFill="1" applyBorder="1" applyAlignment="1">
      <alignment horizontal="center" vertical="center"/>
    </xf>
    <xf numFmtId="0" fontId="204" fillId="18" borderId="260" xfId="24" applyFont="1" applyFill="1" applyBorder="1" applyAlignment="1">
      <alignment horizontal="center" vertical="center" wrapText="1"/>
    </xf>
    <xf numFmtId="0" fontId="211" fillId="6" borderId="0" xfId="24" applyFont="1" applyFill="1" applyAlignment="1">
      <alignment horizontal="center" vertical="center"/>
    </xf>
    <xf numFmtId="0" fontId="213" fillId="6" borderId="0" xfId="24" applyFont="1" applyFill="1">
      <alignment vertical="center"/>
    </xf>
    <xf numFmtId="0" fontId="214" fillId="0" borderId="0" xfId="24" applyFont="1" applyAlignment="1">
      <alignment horizontal="center" vertical="center"/>
    </xf>
    <xf numFmtId="0" fontId="215" fillId="6" borderId="0" xfId="24" applyFont="1" applyFill="1" applyAlignment="1">
      <alignment horizontal="left" vertical="center"/>
    </xf>
    <xf numFmtId="0" fontId="213" fillId="6" borderId="0" xfId="24" applyFont="1" applyFill="1" applyAlignment="1">
      <alignment horizontal="right" vertical="center"/>
    </xf>
    <xf numFmtId="0" fontId="216" fillId="6" borderId="0" xfId="24" applyFont="1" applyFill="1" applyAlignment="1">
      <alignment horizontal="left" vertical="center"/>
    </xf>
    <xf numFmtId="210" fontId="217" fillId="6" borderId="0" xfId="24" applyNumberFormat="1" applyFont="1" applyFill="1" applyAlignment="1">
      <alignment horizontal="center" vertical="center"/>
    </xf>
    <xf numFmtId="0" fontId="213" fillId="6" borderId="0" xfId="24" applyFont="1" applyFill="1" applyAlignment="1">
      <alignment horizontal="left" vertical="center"/>
    </xf>
    <xf numFmtId="0" fontId="213" fillId="6" borderId="0" xfId="24" applyFont="1" applyFill="1" applyAlignment="1">
      <alignment horizontal="center" vertical="center"/>
    </xf>
    <xf numFmtId="0" fontId="218" fillId="6" borderId="0" xfId="24" applyFont="1" applyFill="1" applyAlignment="1">
      <alignment horizontal="left" vertical="center"/>
    </xf>
    <xf numFmtId="210" fontId="219" fillId="6" borderId="0" xfId="24" applyNumberFormat="1" applyFont="1" applyFill="1" applyAlignment="1">
      <alignment horizontal="right" vertical="center"/>
    </xf>
    <xf numFmtId="211" fontId="213" fillId="6" borderId="0" xfId="24" applyNumberFormat="1" applyFont="1" applyFill="1" applyAlignment="1">
      <alignment horizontal="right" vertical="center"/>
    </xf>
    <xf numFmtId="0" fontId="215" fillId="6" borderId="0" xfId="24" applyFont="1" applyFill="1" applyAlignment="1">
      <alignment horizontal="center" vertical="center"/>
    </xf>
    <xf numFmtId="0" fontId="221" fillId="0" borderId="0" xfId="24" applyFont="1" applyAlignment="1">
      <alignment horizontal="center" vertical="center"/>
    </xf>
    <xf numFmtId="0" fontId="222" fillId="0" borderId="0" xfId="24" applyFont="1" applyAlignment="1">
      <alignment horizontal="center" vertical="center"/>
    </xf>
    <xf numFmtId="0" fontId="222" fillId="0" borderId="0" xfId="24" applyFont="1" applyAlignment="1">
      <alignment horizontal="left" vertical="center"/>
    </xf>
    <xf numFmtId="0" fontId="210" fillId="0" borderId="0" xfId="25">
      <alignment vertical="center"/>
    </xf>
    <xf numFmtId="0" fontId="71" fillId="0" borderId="0" xfId="24" applyFont="1" applyAlignment="1">
      <alignment horizontal="center" vertical="center"/>
    </xf>
    <xf numFmtId="0" fontId="71" fillId="0" borderId="0" xfId="24" applyFont="1">
      <alignment vertical="center"/>
    </xf>
    <xf numFmtId="0" fontId="71" fillId="0" borderId="1" xfId="24" applyFont="1" applyBorder="1" applyAlignment="1">
      <alignment horizontal="center" vertical="center"/>
    </xf>
    <xf numFmtId="0" fontId="71" fillId="2" borderId="1" xfId="24" applyFont="1" applyFill="1" applyBorder="1" applyAlignment="1">
      <alignment horizontal="center" vertical="center"/>
    </xf>
    <xf numFmtId="0" fontId="160" fillId="0" borderId="1" xfId="21" applyFont="1" applyBorder="1">
      <alignment vertical="center"/>
    </xf>
    <xf numFmtId="0" fontId="67" fillId="0" borderId="0" xfId="24" applyFont="1" applyAlignment="1">
      <alignment horizontal="left" vertical="center"/>
    </xf>
    <xf numFmtId="0" fontId="67" fillId="0" borderId="1" xfId="24" applyFont="1" applyBorder="1" applyAlignment="1">
      <alignment horizontal="center" vertical="center"/>
    </xf>
    <xf numFmtId="0" fontId="67" fillId="0" borderId="1" xfId="24" applyFont="1" applyBorder="1" applyAlignment="1">
      <alignment horizontal="left" vertical="center"/>
    </xf>
    <xf numFmtId="49" fontId="67" fillId="0" borderId="1" xfId="24" applyNumberFormat="1" applyFont="1" applyBorder="1" applyAlignment="1">
      <alignment horizontal="center" vertical="center"/>
    </xf>
    <xf numFmtId="49" fontId="67" fillId="0" borderId="0" xfId="24" applyNumberFormat="1" applyFont="1" applyAlignment="1">
      <alignment horizontal="center" vertical="center"/>
    </xf>
    <xf numFmtId="0" fontId="12" fillId="0" borderId="0" xfId="13" applyFont="1">
      <alignment vertical="center"/>
    </xf>
    <xf numFmtId="0" fontId="160" fillId="0" borderId="0" xfId="26" applyFont="1">
      <alignment vertical="center"/>
    </xf>
    <xf numFmtId="0" fontId="161" fillId="0" borderId="0" xfId="26" applyFont="1">
      <alignment vertical="center"/>
    </xf>
    <xf numFmtId="49" fontId="160" fillId="0" borderId="0" xfId="26" applyNumberFormat="1" applyFont="1">
      <alignment vertical="center"/>
    </xf>
    <xf numFmtId="0" fontId="160" fillId="0" borderId="0" xfId="26" applyFont="1" applyAlignment="1">
      <alignment horizontal="right" vertical="center"/>
    </xf>
    <xf numFmtId="0" fontId="163" fillId="0" borderId="0" xfId="26" applyFont="1">
      <alignment vertical="center"/>
    </xf>
    <xf numFmtId="0" fontId="166" fillId="0" borderId="0" xfId="26" applyFont="1">
      <alignment vertical="center"/>
    </xf>
    <xf numFmtId="0" fontId="160" fillId="0" borderId="0" xfId="26" applyFont="1" applyAlignment="1"/>
    <xf numFmtId="0" fontId="160" fillId="0" borderId="0" xfId="26" applyFont="1" applyAlignment="1">
      <alignment vertical="top"/>
    </xf>
    <xf numFmtId="0" fontId="161" fillId="0" borderId="0" xfId="26" applyFont="1" applyAlignment="1">
      <alignment horizontal="center" vertical="center"/>
    </xf>
    <xf numFmtId="0" fontId="161" fillId="0" borderId="12" xfId="26" applyFont="1" applyBorder="1" applyAlignment="1">
      <alignment vertical="top"/>
    </xf>
    <xf numFmtId="0" fontId="161" fillId="0" borderId="0" xfId="26" applyFont="1" applyAlignment="1">
      <alignment horizontal="left" vertical="center"/>
    </xf>
    <xf numFmtId="0" fontId="161" fillId="0" borderId="0" xfId="26" applyFont="1" applyAlignment="1">
      <alignment vertical="top"/>
    </xf>
    <xf numFmtId="49" fontId="160" fillId="0" borderId="0" xfId="26" applyNumberFormat="1" applyFont="1" applyAlignment="1">
      <alignment vertical="top"/>
    </xf>
    <xf numFmtId="0" fontId="161" fillId="0" borderId="7" xfId="26" applyFont="1" applyBorder="1" applyAlignment="1">
      <alignment vertical="top"/>
    </xf>
    <xf numFmtId="206" fontId="161" fillId="0" borderId="7" xfId="26" applyNumberFormat="1" applyFont="1" applyBorder="1" applyAlignment="1">
      <alignment vertical="top"/>
    </xf>
    <xf numFmtId="0" fontId="161" fillId="0" borderId="5" xfId="26" applyFont="1" applyBorder="1" applyAlignment="1">
      <alignment horizontal="center" vertical="center"/>
    </xf>
    <xf numFmtId="0" fontId="161" fillId="0" borderId="6" xfId="26" applyFont="1" applyBorder="1" applyAlignment="1">
      <alignment vertical="top"/>
    </xf>
    <xf numFmtId="0" fontId="162" fillId="0" borderId="0" xfId="26" applyFont="1">
      <alignment vertical="center"/>
    </xf>
    <xf numFmtId="0" fontId="161" fillId="0" borderId="3" xfId="26" applyFont="1" applyBorder="1" applyAlignment="1">
      <alignment vertical="top"/>
    </xf>
    <xf numFmtId="0" fontId="161" fillId="0" borderId="4" xfId="26" applyFont="1" applyBorder="1" applyAlignment="1">
      <alignment vertical="top"/>
    </xf>
    <xf numFmtId="0" fontId="180" fillId="0" borderId="2" xfId="26" applyFont="1" applyBorder="1" applyAlignment="1">
      <alignment horizontal="center" vertical="center"/>
    </xf>
    <xf numFmtId="0" fontId="160" fillId="2" borderId="1" xfId="26" applyFont="1" applyFill="1" applyBorder="1" applyAlignment="1">
      <alignment vertical="top"/>
    </xf>
    <xf numFmtId="0" fontId="160" fillId="0" borderId="1" xfId="26" applyFont="1" applyBorder="1" applyAlignment="1">
      <alignment vertical="top"/>
    </xf>
    <xf numFmtId="49" fontId="160" fillId="0" borderId="1" xfId="26" applyNumberFormat="1" applyFont="1" applyBorder="1" applyAlignment="1">
      <alignment vertical="top"/>
    </xf>
    <xf numFmtId="0" fontId="161" fillId="0" borderId="11" xfId="26" applyFont="1" applyBorder="1" applyAlignment="1">
      <alignment vertical="top"/>
    </xf>
    <xf numFmtId="0" fontId="160" fillId="0" borderId="1" xfId="27" applyFont="1" applyBorder="1">
      <alignment vertical="center"/>
    </xf>
    <xf numFmtId="0" fontId="160" fillId="0" borderId="1" xfId="26" applyFont="1" applyBorder="1">
      <alignment vertical="center"/>
    </xf>
    <xf numFmtId="0" fontId="161" fillId="0" borderId="0" xfId="26" applyFont="1" applyAlignment="1">
      <alignment horizontal="left" vertical="top"/>
    </xf>
    <xf numFmtId="0" fontId="161" fillId="0" borderId="12" xfId="26" applyFont="1" applyBorder="1">
      <alignment vertical="center"/>
    </xf>
    <xf numFmtId="49" fontId="161" fillId="0" borderId="6" xfId="26" applyNumberFormat="1" applyFont="1" applyBorder="1" applyAlignment="1">
      <alignment horizontal="left" vertical="top"/>
    </xf>
    <xf numFmtId="0" fontId="161" fillId="0" borderId="7" xfId="26" applyFont="1" applyBorder="1">
      <alignment vertical="center"/>
    </xf>
    <xf numFmtId="0" fontId="161" fillId="0" borderId="6" xfId="26" applyFont="1" applyBorder="1">
      <alignment vertical="center"/>
    </xf>
    <xf numFmtId="0" fontId="161" fillId="0" borderId="3" xfId="26" applyFont="1" applyBorder="1" applyAlignment="1">
      <alignment horizontal="left" vertical="top"/>
    </xf>
    <xf numFmtId="0" fontId="161" fillId="0" borderId="3" xfId="26" applyFont="1" applyBorder="1" applyAlignment="1">
      <alignment horizontal="left" vertical="center"/>
    </xf>
    <xf numFmtId="0" fontId="161" fillId="0" borderId="4" xfId="26" applyFont="1" applyBorder="1">
      <alignment vertical="center"/>
    </xf>
    <xf numFmtId="0" fontId="161" fillId="0" borderId="3" xfId="26" applyFont="1" applyBorder="1">
      <alignment vertical="center"/>
    </xf>
    <xf numFmtId="49" fontId="161" fillId="0" borderId="0" xfId="26" applyNumberFormat="1" applyFont="1" applyAlignment="1">
      <alignment horizontal="left" vertical="top"/>
    </xf>
    <xf numFmtId="0" fontId="181" fillId="0" borderId="0" xfId="26" applyFont="1">
      <alignment vertical="center"/>
    </xf>
    <xf numFmtId="0" fontId="161" fillId="0" borderId="0" xfId="26" applyFont="1" applyAlignment="1">
      <alignment horizontal="right" vertical="center"/>
    </xf>
    <xf numFmtId="207" fontId="161" fillId="0" borderId="0" xfId="26" applyNumberFormat="1" applyFont="1">
      <alignment vertical="center"/>
    </xf>
    <xf numFmtId="0" fontId="162" fillId="0" borderId="0" xfId="26" applyFont="1" applyAlignment="1">
      <alignment horizontal="center" vertical="center"/>
    </xf>
    <xf numFmtId="0" fontId="162" fillId="0" borderId="0" xfId="26" applyFont="1" applyAlignment="1">
      <alignment horizontal="right" vertical="center"/>
    </xf>
    <xf numFmtId="207" fontId="162" fillId="0" borderId="0" xfId="26" applyNumberFormat="1" applyFont="1">
      <alignment vertical="center"/>
    </xf>
    <xf numFmtId="0" fontId="164" fillId="0" borderId="0" xfId="26" applyFont="1">
      <alignment vertical="center"/>
    </xf>
    <xf numFmtId="0" fontId="162" fillId="0" borderId="0" xfId="26" applyFont="1" applyAlignment="1">
      <alignment horizontal="left" vertical="center"/>
    </xf>
    <xf numFmtId="0" fontId="160" fillId="0" borderId="0" xfId="28" applyFont="1">
      <alignment vertical="center"/>
    </xf>
    <xf numFmtId="0" fontId="161" fillId="0" borderId="0" xfId="28" applyFont="1">
      <alignment vertical="center"/>
    </xf>
    <xf numFmtId="0" fontId="161" fillId="0" borderId="0" xfId="28" applyFont="1" applyAlignment="1">
      <alignment horizontal="right" vertical="center"/>
    </xf>
    <xf numFmtId="0" fontId="161" fillId="0" borderId="0" xfId="28" applyFont="1" applyAlignment="1">
      <alignment horizontal="left" vertical="center"/>
    </xf>
    <xf numFmtId="206" fontId="161" fillId="0" borderId="0" xfId="28" applyNumberFormat="1" applyFont="1">
      <alignment vertical="center"/>
    </xf>
    <xf numFmtId="0" fontId="160" fillId="0" borderId="0" xfId="28" applyFont="1" applyAlignment="1">
      <alignment horizontal="center" vertical="center"/>
    </xf>
    <xf numFmtId="49" fontId="12" fillId="0" borderId="0" xfId="13" applyNumberFormat="1" applyFont="1">
      <alignment vertical="center"/>
    </xf>
    <xf numFmtId="49" fontId="161" fillId="0" borderId="0" xfId="26" applyNumberFormat="1" applyFont="1">
      <alignment vertical="center"/>
    </xf>
    <xf numFmtId="212" fontId="161" fillId="0" borderId="0" xfId="26" applyNumberFormat="1" applyFont="1">
      <alignment vertical="center"/>
    </xf>
    <xf numFmtId="0" fontId="162" fillId="0" borderId="0" xfId="26" applyFont="1" applyAlignment="1">
      <alignment vertical="top"/>
    </xf>
    <xf numFmtId="49" fontId="162" fillId="0" borderId="0" xfId="26" applyNumberFormat="1" applyFont="1" applyAlignment="1">
      <alignment horizontal="right" vertical="center"/>
    </xf>
    <xf numFmtId="205" fontId="161" fillId="0" borderId="0" xfId="26" applyNumberFormat="1" applyFont="1">
      <alignment vertical="center"/>
    </xf>
    <xf numFmtId="0" fontId="164" fillId="0" borderId="0" xfId="26" applyFont="1" applyAlignment="1">
      <alignment vertical="top"/>
    </xf>
    <xf numFmtId="0" fontId="164" fillId="0" borderId="0" xfId="26" applyFont="1" applyAlignment="1"/>
    <xf numFmtId="0" fontId="225" fillId="0" borderId="0" xfId="0" applyFont="1" applyAlignment="1">
      <alignment horizontal="left" vertical="top"/>
    </xf>
    <xf numFmtId="0" fontId="164" fillId="0" borderId="0" xfId="26" applyFont="1" applyAlignment="1">
      <alignment horizontal="center" vertical="center"/>
    </xf>
    <xf numFmtId="0" fontId="224" fillId="0" borderId="0" xfId="26" applyFont="1">
      <alignment vertical="center"/>
    </xf>
    <xf numFmtId="187" fontId="164" fillId="0" borderId="0" xfId="26" applyNumberFormat="1" applyFont="1" applyAlignment="1">
      <alignment horizontal="right" vertical="center"/>
    </xf>
    <xf numFmtId="0" fontId="160" fillId="0" borderId="0" xfId="29" applyFont="1">
      <alignment vertical="center"/>
    </xf>
    <xf numFmtId="0" fontId="161" fillId="0" borderId="0" xfId="29" applyFont="1">
      <alignment vertical="center"/>
    </xf>
    <xf numFmtId="49" fontId="160" fillId="0" borderId="0" xfId="29" applyNumberFormat="1" applyFont="1">
      <alignment vertical="center"/>
    </xf>
    <xf numFmtId="0" fontId="160" fillId="0" borderId="0" xfId="29" applyFont="1" applyAlignment="1">
      <alignment horizontal="right" vertical="center"/>
    </xf>
    <xf numFmtId="0" fontId="163" fillId="0" borderId="0" xfId="29" applyFont="1">
      <alignment vertical="center"/>
    </xf>
    <xf numFmtId="0" fontId="166" fillId="0" borderId="0" xfId="29" applyFont="1">
      <alignment vertical="center"/>
    </xf>
    <xf numFmtId="0" fontId="160" fillId="0" borderId="0" xfId="29" applyFont="1" applyAlignment="1"/>
    <xf numFmtId="0" fontId="160" fillId="0" borderId="0" xfId="29" applyFont="1" applyAlignment="1">
      <alignment vertical="top"/>
    </xf>
    <xf numFmtId="0" fontId="161" fillId="0" borderId="0" xfId="29" applyFont="1" applyAlignment="1">
      <alignment horizontal="center" vertical="center"/>
    </xf>
    <xf numFmtId="0" fontId="161" fillId="0" borderId="12" xfId="29" applyFont="1" applyBorder="1" applyAlignment="1">
      <alignment vertical="top"/>
    </xf>
    <xf numFmtId="0" fontId="161" fillId="0" borderId="0" xfId="29" applyFont="1" applyAlignment="1">
      <alignment horizontal="left" vertical="center"/>
    </xf>
    <xf numFmtId="0" fontId="161" fillId="0" borderId="0" xfId="29" applyFont="1" applyAlignment="1">
      <alignment vertical="top"/>
    </xf>
    <xf numFmtId="49" fontId="160" fillId="0" borderId="0" xfId="29" applyNumberFormat="1" applyFont="1" applyAlignment="1">
      <alignment vertical="top"/>
    </xf>
    <xf numFmtId="0" fontId="161" fillId="0" borderId="7" xfId="29" applyFont="1" applyBorder="1" applyAlignment="1">
      <alignment vertical="top"/>
    </xf>
    <xf numFmtId="206" fontId="161" fillId="0" borderId="7" xfId="29" applyNumberFormat="1" applyFont="1" applyBorder="1" applyAlignment="1">
      <alignment vertical="top"/>
    </xf>
    <xf numFmtId="0" fontId="161" fillId="0" borderId="5" xfId="29" applyFont="1" applyBorder="1" applyAlignment="1">
      <alignment horizontal="center" vertical="center"/>
    </xf>
    <xf numFmtId="0" fontId="161" fillId="0" borderId="6" xfId="29" applyFont="1" applyBorder="1" applyAlignment="1">
      <alignment vertical="top"/>
    </xf>
    <xf numFmtId="0" fontId="162" fillId="0" borderId="0" xfId="29" applyFont="1">
      <alignment vertical="center"/>
    </xf>
    <xf numFmtId="0" fontId="161" fillId="0" borderId="3" xfId="29" applyFont="1" applyBorder="1" applyAlignment="1">
      <alignment vertical="top"/>
    </xf>
    <xf numFmtId="0" fontId="161" fillId="0" borderId="4" xfId="29" applyFont="1" applyBorder="1" applyAlignment="1">
      <alignment vertical="top"/>
    </xf>
    <xf numFmtId="0" fontId="180" fillId="0" borderId="2" xfId="29" applyFont="1" applyBorder="1" applyAlignment="1">
      <alignment horizontal="center" vertical="center"/>
    </xf>
    <xf numFmtId="0" fontId="160" fillId="2" borderId="1" xfId="29" applyFont="1" applyFill="1" applyBorder="1" applyAlignment="1">
      <alignment vertical="top"/>
    </xf>
    <xf numFmtId="0" fontId="160" fillId="0" borderId="1" xfId="29" applyFont="1" applyBorder="1" applyAlignment="1">
      <alignment vertical="top"/>
    </xf>
    <xf numFmtId="49" fontId="160" fillId="0" borderId="1" xfId="29" applyNumberFormat="1" applyFont="1" applyBorder="1" applyAlignment="1">
      <alignment vertical="top"/>
    </xf>
    <xf numFmtId="0" fontId="161" fillId="0" borderId="11" xfId="29" applyFont="1" applyBorder="1" applyAlignment="1">
      <alignment vertical="top"/>
    </xf>
    <xf numFmtId="0" fontId="160" fillId="0" borderId="1" xfId="30" applyFont="1" applyBorder="1">
      <alignment vertical="center"/>
    </xf>
    <xf numFmtId="0" fontId="160" fillId="0" borderId="1" xfId="29" applyFont="1" applyBorder="1">
      <alignment vertical="center"/>
    </xf>
    <xf numFmtId="0" fontId="161" fillId="0" borderId="0" xfId="29" applyFont="1" applyAlignment="1">
      <alignment horizontal="left" vertical="top"/>
    </xf>
    <xf numFmtId="0" fontId="161" fillId="0" borderId="12" xfId="29" applyFont="1" applyBorder="1">
      <alignment vertical="center"/>
    </xf>
    <xf numFmtId="49" fontId="161" fillId="0" borderId="6" xfId="29" applyNumberFormat="1" applyFont="1" applyBorder="1" applyAlignment="1">
      <alignment horizontal="left" vertical="top"/>
    </xf>
    <xf numFmtId="0" fontId="161" fillId="0" borderId="7" xfId="29" applyFont="1" applyBorder="1">
      <alignment vertical="center"/>
    </xf>
    <xf numFmtId="0" fontId="161" fillId="0" borderId="6" xfId="29" applyFont="1" applyBorder="1">
      <alignment vertical="center"/>
    </xf>
    <xf numFmtId="0" fontId="161" fillId="0" borderId="3" xfId="29" applyFont="1" applyBorder="1" applyAlignment="1">
      <alignment horizontal="left" vertical="top"/>
    </xf>
    <xf numFmtId="0" fontId="161" fillId="0" borderId="3" xfId="29" applyFont="1" applyBorder="1" applyAlignment="1">
      <alignment horizontal="left" vertical="center"/>
    </xf>
    <xf numFmtId="0" fontId="161" fillId="0" borderId="4" xfId="29" applyFont="1" applyBorder="1">
      <alignment vertical="center"/>
    </xf>
    <xf numFmtId="0" fontId="161" fillId="0" borderId="3" xfId="29" applyFont="1" applyBorder="1">
      <alignment vertical="center"/>
    </xf>
    <xf numFmtId="49" fontId="161" fillId="0" borderId="0" xfId="29" applyNumberFormat="1" applyFont="1" applyAlignment="1">
      <alignment horizontal="left" vertical="top"/>
    </xf>
    <xf numFmtId="0" fontId="181" fillId="0" borderId="0" xfId="29" applyFont="1">
      <alignment vertical="center"/>
    </xf>
    <xf numFmtId="0" fontId="161" fillId="0" borderId="0" xfId="29" applyFont="1" applyAlignment="1">
      <alignment horizontal="right" vertical="center"/>
    </xf>
    <xf numFmtId="207" fontId="161" fillId="0" borderId="0" xfId="29" applyNumberFormat="1" applyFont="1">
      <alignment vertical="center"/>
    </xf>
    <xf numFmtId="0" fontId="162" fillId="0" borderId="0" xfId="29" applyFont="1" applyAlignment="1">
      <alignment horizontal="center" vertical="center"/>
    </xf>
    <xf numFmtId="0" fontId="162" fillId="0" borderId="0" xfId="29" applyFont="1" applyAlignment="1">
      <alignment horizontal="right" vertical="center"/>
    </xf>
    <xf numFmtId="207" fontId="162" fillId="0" borderId="0" xfId="29" applyNumberFormat="1" applyFont="1">
      <alignment vertical="center"/>
    </xf>
    <xf numFmtId="0" fontId="164" fillId="0" borderId="0" xfId="29" applyFont="1">
      <alignment vertical="center"/>
    </xf>
    <xf numFmtId="0" fontId="162" fillId="0" borderId="0" xfId="29" applyFont="1" applyAlignment="1">
      <alignment horizontal="left" vertical="center"/>
    </xf>
    <xf numFmtId="0" fontId="160" fillId="0" borderId="0" xfId="31" applyFont="1">
      <alignment vertical="center"/>
    </xf>
    <xf numFmtId="0" fontId="161" fillId="0" borderId="0" xfId="31" applyFont="1">
      <alignment vertical="center"/>
    </xf>
    <xf numFmtId="0" fontId="161" fillId="0" borderId="0" xfId="31" applyFont="1" applyAlignment="1">
      <alignment horizontal="right" vertical="center"/>
    </xf>
    <xf numFmtId="0" fontId="161" fillId="0" borderId="0" xfId="31" applyFont="1" applyAlignment="1">
      <alignment horizontal="left" vertical="center"/>
    </xf>
    <xf numFmtId="206" fontId="161" fillId="0" borderId="0" xfId="31" applyNumberFormat="1" applyFont="1">
      <alignment vertical="center"/>
    </xf>
    <xf numFmtId="0" fontId="160" fillId="0" borderId="0" xfId="31" applyFont="1" applyAlignment="1">
      <alignment horizontal="center" vertical="center"/>
    </xf>
    <xf numFmtId="0" fontId="160" fillId="2" borderId="1" xfId="26" applyFont="1" applyFill="1" applyBorder="1">
      <alignment vertical="center"/>
    </xf>
    <xf numFmtId="49" fontId="160" fillId="0" borderId="1" xfId="26" applyNumberFormat="1" applyFont="1" applyBorder="1">
      <alignment vertical="center"/>
    </xf>
    <xf numFmtId="49" fontId="10" fillId="0" borderId="0" xfId="13" applyNumberFormat="1" applyFont="1">
      <alignment vertical="center"/>
    </xf>
    <xf numFmtId="0" fontId="161" fillId="0" borderId="272" xfId="26" applyFont="1" applyBorder="1">
      <alignment vertical="center"/>
    </xf>
    <xf numFmtId="49" fontId="161" fillId="0" borderId="73" xfId="26" applyNumberFormat="1" applyFont="1" applyBorder="1" applyAlignment="1">
      <alignment horizontal="left" vertical="top"/>
    </xf>
    <xf numFmtId="0" fontId="161" fillId="0" borderId="273" xfId="26" applyFont="1" applyBorder="1" applyAlignment="1">
      <alignment horizontal="left" vertical="top"/>
    </xf>
    <xf numFmtId="0" fontId="161" fillId="0" borderId="273" xfId="26" applyFont="1" applyBorder="1" applyAlignment="1">
      <alignment horizontal="left" vertical="center"/>
    </xf>
    <xf numFmtId="0" fontId="161" fillId="0" borderId="270" xfId="26" applyFont="1" applyBorder="1">
      <alignment vertical="center"/>
    </xf>
    <xf numFmtId="0" fontId="161" fillId="0" borderId="273" xfId="26" applyFont="1" applyBorder="1">
      <alignment vertical="center"/>
    </xf>
    <xf numFmtId="206" fontId="161" fillId="0" borderId="275" xfId="26" applyNumberFormat="1" applyFont="1" applyBorder="1" applyAlignment="1">
      <alignment vertical="top"/>
    </xf>
    <xf numFmtId="0" fontId="161" fillId="0" borderId="276" xfId="26" applyFont="1" applyBorder="1" applyAlignment="1">
      <alignment horizontal="center" vertical="center"/>
    </xf>
    <xf numFmtId="0" fontId="161" fillId="0" borderId="73" xfId="26" applyFont="1" applyBorder="1" applyAlignment="1">
      <alignment vertical="top"/>
    </xf>
    <xf numFmtId="0" fontId="161" fillId="0" borderId="272" xfId="26" applyFont="1" applyBorder="1" applyAlignment="1">
      <alignment vertical="top"/>
    </xf>
    <xf numFmtId="0" fontId="161" fillId="0" borderId="269" xfId="26" applyFont="1" applyBorder="1" applyAlignment="1">
      <alignment vertical="top"/>
    </xf>
    <xf numFmtId="0" fontId="180" fillId="0" borderId="277" xfId="26" applyFont="1" applyBorder="1" applyAlignment="1">
      <alignment horizontal="center" vertical="center"/>
    </xf>
    <xf numFmtId="0" fontId="161" fillId="0" borderId="273" xfId="26" applyFont="1" applyBorder="1" applyAlignment="1">
      <alignment vertical="top"/>
    </xf>
    <xf numFmtId="0" fontId="160" fillId="0" borderId="0" xfId="32" applyFont="1">
      <alignment vertical="center"/>
    </xf>
    <xf numFmtId="49" fontId="160" fillId="0" borderId="0" xfId="32" applyNumberFormat="1" applyFont="1">
      <alignment vertical="center"/>
    </xf>
    <xf numFmtId="0" fontId="161" fillId="0" borderId="0" xfId="32" applyFont="1">
      <alignment vertical="center"/>
    </xf>
    <xf numFmtId="0" fontId="162" fillId="0" borderId="0" xfId="32" applyFont="1">
      <alignment vertical="center"/>
    </xf>
    <xf numFmtId="0" fontId="164" fillId="0" borderId="11" xfId="32" applyFont="1" applyBorder="1">
      <alignment vertical="center"/>
    </xf>
    <xf numFmtId="0" fontId="161" fillId="0" borderId="12" xfId="32" applyFont="1" applyBorder="1" applyAlignment="1">
      <alignment horizontal="right" vertical="center"/>
    </xf>
    <xf numFmtId="0" fontId="160" fillId="0" borderId="0" xfId="32" applyFont="1" applyAlignment="1">
      <alignment vertical="top"/>
    </xf>
    <xf numFmtId="0" fontId="160" fillId="0" borderId="1" xfId="32" applyFont="1" applyBorder="1">
      <alignment vertical="center"/>
    </xf>
    <xf numFmtId="49" fontId="160" fillId="0" borderId="1" xfId="32" applyNumberFormat="1" applyFont="1" applyBorder="1">
      <alignment vertical="center"/>
    </xf>
    <xf numFmtId="0" fontId="160" fillId="0" borderId="1" xfId="32" applyFont="1" applyBorder="1" applyAlignment="1">
      <alignment vertical="top"/>
    </xf>
    <xf numFmtId="49" fontId="160" fillId="0" borderId="1" xfId="32" applyNumberFormat="1" applyFont="1" applyBorder="1" applyAlignment="1">
      <alignment vertical="top"/>
    </xf>
    <xf numFmtId="0" fontId="160" fillId="0" borderId="1" xfId="33" applyFont="1" applyBorder="1">
      <alignment vertical="center"/>
    </xf>
    <xf numFmtId="0" fontId="160" fillId="2" borderId="1" xfId="32" applyFont="1" applyFill="1" applyBorder="1" applyAlignment="1">
      <alignment vertical="top"/>
    </xf>
    <xf numFmtId="49" fontId="160" fillId="0" borderId="0" xfId="32" applyNumberFormat="1" applyFont="1" applyAlignment="1">
      <alignment vertical="top"/>
    </xf>
    <xf numFmtId="0" fontId="160" fillId="0" borderId="0" xfId="32" applyFont="1" applyAlignment="1"/>
    <xf numFmtId="0" fontId="166" fillId="0" borderId="0" xfId="32" applyFont="1">
      <alignment vertical="center"/>
    </xf>
    <xf numFmtId="0" fontId="163" fillId="0" borderId="0" xfId="32" applyFont="1">
      <alignment vertical="center"/>
    </xf>
    <xf numFmtId="0" fontId="160" fillId="2" borderId="1" xfId="32" applyFont="1" applyFill="1" applyBorder="1">
      <alignment vertical="center"/>
    </xf>
    <xf numFmtId="0" fontId="160" fillId="0" borderId="0" xfId="32" applyFont="1" applyAlignment="1">
      <alignment horizontal="right" vertical="center"/>
    </xf>
    <xf numFmtId="0" fontId="226" fillId="0" borderId="1" xfId="0" applyFont="1" applyBorder="1" applyAlignment="1">
      <alignment horizontal="center" vertical="center"/>
    </xf>
    <xf numFmtId="0" fontId="226" fillId="0" borderId="0" xfId="0" applyFont="1" applyAlignment="1">
      <alignment horizontal="center" vertical="center"/>
    </xf>
    <xf numFmtId="0" fontId="227" fillId="0" borderId="0" xfId="0" applyFont="1" applyAlignment="1">
      <alignment horizontal="left" vertical="center"/>
    </xf>
    <xf numFmtId="0" fontId="226" fillId="2" borderId="1" xfId="0" applyFont="1" applyFill="1" applyBorder="1" applyAlignment="1">
      <alignment horizontal="center" vertical="center"/>
    </xf>
    <xf numFmtId="0" fontId="231" fillId="0" borderId="0" xfId="0" applyFont="1" applyAlignment="1">
      <alignment horizontal="left" vertical="center"/>
    </xf>
    <xf numFmtId="0" fontId="232" fillId="0" borderId="0" xfId="0" applyFont="1" applyAlignment="1">
      <alignment horizontal="left" vertical="center"/>
    </xf>
    <xf numFmtId="177" fontId="231" fillId="0" borderId="145" xfId="0" applyNumberFormat="1" applyFont="1" applyBorder="1" applyAlignment="1">
      <alignment horizontal="right" vertical="center"/>
    </xf>
    <xf numFmtId="0" fontId="228" fillId="0" borderId="0" xfId="0" applyFont="1" applyAlignment="1">
      <alignment horizontal="left" vertical="center"/>
    </xf>
    <xf numFmtId="0" fontId="232" fillId="0" borderId="0" xfId="0" applyFont="1" applyAlignment="1">
      <alignment horizontal="left" vertical="top"/>
    </xf>
    <xf numFmtId="0" fontId="230" fillId="0" borderId="0" xfId="0" applyFont="1" applyAlignment="1">
      <alignment horizontal="left" vertical="center"/>
    </xf>
    <xf numFmtId="176" fontId="230" fillId="0" borderId="0" xfId="0" applyNumberFormat="1" applyFont="1" applyAlignment="1">
      <alignment horizontal="right" vertical="center"/>
    </xf>
    <xf numFmtId="49" fontId="230" fillId="0" borderId="0" xfId="0" applyNumberFormat="1" applyFont="1" applyAlignment="1">
      <alignment horizontal="right" vertical="center"/>
    </xf>
    <xf numFmtId="0" fontId="230" fillId="0" borderId="0" xfId="0" applyFont="1" applyAlignment="1">
      <alignment horizontal="center" vertical="center"/>
    </xf>
    <xf numFmtId="0" fontId="231" fillId="0" borderId="0" xfId="0" applyFont="1" applyAlignment="1">
      <alignment horizontal="center" vertical="center"/>
    </xf>
    <xf numFmtId="0" fontId="231" fillId="0" borderId="1" xfId="0" applyFont="1" applyBorder="1" applyAlignment="1">
      <alignment horizontal="center" vertical="center"/>
    </xf>
    <xf numFmtId="0" fontId="231" fillId="0" borderId="14" xfId="0" applyFont="1" applyBorder="1" applyAlignment="1">
      <alignment horizontal="center" vertical="center"/>
    </xf>
    <xf numFmtId="0" fontId="231" fillId="0" borderId="9" xfId="0" applyFont="1" applyBorder="1" applyAlignment="1">
      <alignment horizontal="center" vertical="center"/>
    </xf>
    <xf numFmtId="176" fontId="231" fillId="0" borderId="1" xfId="0" applyNumberFormat="1" applyFont="1" applyBorder="1" applyAlignment="1">
      <alignment horizontal="center" vertical="center"/>
    </xf>
    <xf numFmtId="0" fontId="231" fillId="0" borderId="8" xfId="0" applyFont="1" applyBorder="1" applyAlignment="1">
      <alignment horizontal="left" vertical="center"/>
    </xf>
    <xf numFmtId="0" fontId="233" fillId="0" borderId="1" xfId="0" applyFont="1" applyBorder="1" applyAlignment="1">
      <alignment horizontal="center" vertical="center"/>
    </xf>
    <xf numFmtId="0" fontId="233" fillId="0" borderId="0" xfId="0" applyFont="1" applyAlignment="1">
      <alignment horizontal="center" vertical="center"/>
    </xf>
    <xf numFmtId="0" fontId="234" fillId="0" borderId="1" xfId="33" applyFont="1" applyBorder="1">
      <alignment vertical="center"/>
    </xf>
    <xf numFmtId="0" fontId="234" fillId="0" borderId="1" xfId="32" applyFont="1" applyBorder="1" applyAlignment="1">
      <alignment vertical="top"/>
    </xf>
    <xf numFmtId="49" fontId="234" fillId="0" borderId="1" xfId="32" applyNumberFormat="1" applyFont="1" applyBorder="1" applyAlignment="1">
      <alignment vertical="top"/>
    </xf>
    <xf numFmtId="0" fontId="234" fillId="0" borderId="0" xfId="32" applyFont="1" applyAlignment="1">
      <alignment vertical="top"/>
    </xf>
    <xf numFmtId="0" fontId="234" fillId="0" borderId="12" xfId="32" applyFont="1" applyBorder="1" applyAlignment="1">
      <alignment horizontal="right" vertical="center"/>
    </xf>
    <xf numFmtId="0" fontId="233" fillId="0" borderId="8" xfId="0" applyFont="1" applyBorder="1" applyAlignment="1">
      <alignment horizontal="left" vertical="center"/>
    </xf>
    <xf numFmtId="0" fontId="233" fillId="0" borderId="10" xfId="0" applyFont="1" applyBorder="1" applyAlignment="1">
      <alignment horizontal="center" vertical="center"/>
    </xf>
    <xf numFmtId="0" fontId="233" fillId="0" borderId="7" xfId="0" applyFont="1" applyBorder="1" applyAlignment="1">
      <alignment horizontal="center" vertical="center"/>
    </xf>
    <xf numFmtId="3" fontId="233" fillId="0" borderId="1" xfId="0" applyNumberFormat="1" applyFont="1" applyBorder="1" applyAlignment="1">
      <alignment horizontal="center" vertical="center"/>
    </xf>
    <xf numFmtId="3" fontId="233" fillId="0" borderId="1" xfId="0" applyNumberFormat="1" applyFont="1" applyBorder="1" applyAlignment="1">
      <alignment horizontal="right" vertical="center"/>
    </xf>
    <xf numFmtId="0" fontId="233" fillId="0" borderId="9" xfId="0" applyFont="1" applyBorder="1" applyAlignment="1">
      <alignment horizontal="center" vertical="center"/>
    </xf>
    <xf numFmtId="0" fontId="234" fillId="0" borderId="1" xfId="32" applyFont="1" applyBorder="1">
      <alignment vertical="center"/>
    </xf>
    <xf numFmtId="49" fontId="234" fillId="0" borderId="1" xfId="32" applyNumberFormat="1" applyFont="1" applyBorder="1">
      <alignment vertical="center"/>
    </xf>
    <xf numFmtId="0" fontId="234" fillId="2" borderId="1" xfId="32" applyFont="1" applyFill="1" applyBorder="1">
      <alignment vertical="center"/>
    </xf>
    <xf numFmtId="0" fontId="233" fillId="0" borderId="2" xfId="0" applyFont="1" applyBorder="1" applyAlignment="1">
      <alignment horizontal="left" vertical="center"/>
    </xf>
    <xf numFmtId="0" fontId="233" fillId="0" borderId="3" xfId="0" applyFont="1" applyBorder="1" applyAlignment="1">
      <alignment horizontal="left" vertical="center"/>
    </xf>
    <xf numFmtId="177" fontId="233" fillId="0" borderId="4" xfId="0" applyNumberFormat="1" applyFont="1" applyBorder="1" applyAlignment="1">
      <alignment horizontal="right" vertical="center"/>
    </xf>
    <xf numFmtId="0" fontId="233" fillId="0" borderId="5" xfId="0" applyFont="1" applyBorder="1" applyAlignment="1">
      <alignment horizontal="right" vertical="center"/>
    </xf>
    <xf numFmtId="0" fontId="233" fillId="0" borderId="6" xfId="0" applyFont="1" applyBorder="1" applyAlignment="1">
      <alignment horizontal="left" vertical="center"/>
    </xf>
    <xf numFmtId="177" fontId="233" fillId="0" borderId="7" xfId="0" applyNumberFormat="1" applyFont="1" applyBorder="1" applyAlignment="1">
      <alignment horizontal="right" vertical="center"/>
    </xf>
    <xf numFmtId="0" fontId="164" fillId="0" borderId="0" xfId="32" applyFont="1">
      <alignment vertical="center"/>
    </xf>
    <xf numFmtId="0" fontId="164" fillId="0" borderId="270" xfId="32" applyFont="1" applyBorder="1">
      <alignment vertical="center"/>
    </xf>
    <xf numFmtId="0" fontId="164" fillId="0" borderId="273" xfId="32" applyFont="1" applyBorder="1">
      <alignment vertical="center"/>
    </xf>
    <xf numFmtId="0" fontId="164" fillId="0" borderId="272" xfId="32" applyFont="1" applyBorder="1">
      <alignment vertical="center"/>
    </xf>
    <xf numFmtId="0" fontId="164" fillId="0" borderId="73" xfId="32" applyFont="1" applyBorder="1">
      <alignment vertical="center"/>
    </xf>
    <xf numFmtId="0" fontId="164" fillId="0" borderId="269" xfId="32" applyFont="1" applyBorder="1">
      <alignment vertical="center"/>
    </xf>
    <xf numFmtId="0" fontId="164" fillId="0" borderId="0" xfId="32" applyFont="1" applyAlignment="1">
      <alignment vertical="top"/>
    </xf>
    <xf numFmtId="0" fontId="164" fillId="0" borderId="1" xfId="32" applyFont="1" applyBorder="1">
      <alignment vertical="center"/>
    </xf>
    <xf numFmtId="0" fontId="164" fillId="0" borderId="1" xfId="33" applyFont="1" applyBorder="1">
      <alignment vertical="center"/>
    </xf>
    <xf numFmtId="0" fontId="164" fillId="0" borderId="1" xfId="32" applyFont="1" applyBorder="1" applyAlignment="1">
      <alignment vertical="top"/>
    </xf>
    <xf numFmtId="49" fontId="164" fillId="0" borderId="1" xfId="32" applyNumberFormat="1" applyFont="1" applyBorder="1" applyAlignment="1">
      <alignment vertical="top"/>
    </xf>
    <xf numFmtId="49" fontId="164" fillId="0" borderId="1" xfId="32" applyNumberFormat="1" applyFont="1" applyBorder="1">
      <alignment vertical="center"/>
    </xf>
    <xf numFmtId="0" fontId="164" fillId="0" borderId="12" xfId="32" applyFont="1" applyBorder="1" applyAlignment="1">
      <alignment horizontal="right" vertical="center"/>
    </xf>
    <xf numFmtId="0" fontId="164" fillId="0" borderId="13" xfId="32" applyFont="1" applyBorder="1" applyAlignment="1">
      <alignment horizontal="center" vertical="center"/>
    </xf>
    <xf numFmtId="0" fontId="164" fillId="0" borderId="0" xfId="32" applyFont="1" applyAlignment="1">
      <alignment horizontal="right" vertical="center"/>
    </xf>
    <xf numFmtId="207" fontId="164" fillId="0" borderId="0" xfId="32" applyNumberFormat="1" applyFont="1">
      <alignment vertical="center"/>
    </xf>
    <xf numFmtId="207" fontId="164" fillId="0" borderId="12" xfId="32" applyNumberFormat="1" applyFont="1" applyBorder="1">
      <alignment vertical="center"/>
    </xf>
    <xf numFmtId="0" fontId="236" fillId="0" borderId="0" xfId="32" applyFont="1">
      <alignment vertical="center"/>
    </xf>
    <xf numFmtId="0" fontId="163" fillId="0" borderId="270" xfId="32" applyFont="1" applyBorder="1" applyAlignment="1">
      <alignment vertical="top"/>
    </xf>
    <xf numFmtId="0" fontId="163" fillId="0" borderId="273" xfId="32" applyFont="1" applyBorder="1" applyAlignment="1">
      <alignment horizontal="left" vertical="center"/>
    </xf>
    <xf numFmtId="0" fontId="163" fillId="0" borderId="273" xfId="32" applyFont="1" applyBorder="1" applyAlignment="1">
      <alignment vertical="top"/>
    </xf>
    <xf numFmtId="0" fontId="163" fillId="0" borderId="279" xfId="32" applyFont="1" applyBorder="1" applyAlignment="1">
      <alignment vertical="top"/>
    </xf>
    <xf numFmtId="0" fontId="163" fillId="0" borderId="269" xfId="32" applyFont="1" applyBorder="1" applyAlignment="1">
      <alignment vertical="top"/>
    </xf>
    <xf numFmtId="206" fontId="163" fillId="0" borderId="275" xfId="32" applyNumberFormat="1" applyFont="1" applyBorder="1" applyAlignment="1">
      <alignment vertical="top"/>
    </xf>
    <xf numFmtId="0" fontId="163" fillId="0" borderId="276" xfId="32" applyFont="1" applyBorder="1" applyAlignment="1">
      <alignment horizontal="center" vertical="center"/>
    </xf>
    <xf numFmtId="0" fontId="163" fillId="0" borderId="0" xfId="32" applyFont="1" applyAlignment="1">
      <alignment vertical="top"/>
    </xf>
    <xf numFmtId="0" fontId="163" fillId="0" borderId="12" xfId="32" applyFont="1" applyBorder="1" applyAlignment="1">
      <alignment vertical="top"/>
    </xf>
    <xf numFmtId="0" fontId="237" fillId="0" borderId="277" xfId="32" applyFont="1" applyBorder="1" applyAlignment="1">
      <alignment horizontal="center" vertical="center"/>
    </xf>
    <xf numFmtId="0" fontId="163" fillId="0" borderId="73" xfId="32" applyFont="1" applyBorder="1" applyAlignment="1">
      <alignment vertical="top"/>
    </xf>
    <xf numFmtId="0" fontId="163" fillId="0" borderId="275" xfId="32" applyFont="1" applyBorder="1" applyAlignment="1">
      <alignment vertical="top"/>
    </xf>
    <xf numFmtId="0" fontId="163" fillId="0" borderId="276" xfId="32" applyFont="1" applyBorder="1" applyAlignment="1">
      <alignment vertical="top"/>
    </xf>
    <xf numFmtId="0" fontId="163" fillId="0" borderId="270" xfId="32" applyFont="1" applyBorder="1">
      <alignment vertical="center"/>
    </xf>
    <xf numFmtId="0" fontId="163" fillId="0" borderId="273" xfId="32" applyFont="1" applyBorder="1">
      <alignment vertical="center"/>
    </xf>
    <xf numFmtId="0" fontId="163" fillId="0" borderId="272" xfId="32" applyFont="1" applyBorder="1">
      <alignment vertical="center"/>
    </xf>
    <xf numFmtId="0" fontId="163" fillId="0" borderId="73" xfId="32" applyFont="1" applyBorder="1">
      <alignment vertical="center"/>
    </xf>
    <xf numFmtId="0" fontId="163" fillId="0" borderId="269" xfId="32" applyFont="1" applyBorder="1">
      <alignment vertical="center"/>
    </xf>
    <xf numFmtId="0" fontId="164" fillId="0" borderId="12" xfId="32" applyFont="1" applyBorder="1">
      <alignment vertical="center"/>
    </xf>
    <xf numFmtId="0" fontId="164" fillId="0" borderId="13" xfId="32" applyFont="1" applyBorder="1">
      <alignment vertical="center"/>
    </xf>
    <xf numFmtId="0" fontId="164" fillId="0" borderId="0" xfId="32" applyFont="1" applyAlignment="1">
      <alignment horizontal="left" vertical="center"/>
    </xf>
    <xf numFmtId="0" fontId="164" fillId="0" borderId="5" xfId="32" applyFont="1" applyBorder="1">
      <alignment vertical="center"/>
    </xf>
    <xf numFmtId="0" fontId="164" fillId="0" borderId="6" xfId="32" applyFont="1" applyBorder="1">
      <alignment vertical="center"/>
    </xf>
    <xf numFmtId="0" fontId="164" fillId="0" borderId="7" xfId="32" applyFont="1" applyBorder="1">
      <alignment vertical="center"/>
    </xf>
    <xf numFmtId="0" fontId="164" fillId="0" borderId="145" xfId="32" applyFont="1" applyBorder="1">
      <alignment vertical="center"/>
    </xf>
    <xf numFmtId="49" fontId="164" fillId="0" borderId="0" xfId="32" applyNumberFormat="1" applyFont="1">
      <alignment vertical="center"/>
    </xf>
    <xf numFmtId="0" fontId="163" fillId="0" borderId="277" xfId="32" applyFont="1" applyBorder="1">
      <alignment vertical="center"/>
    </xf>
    <xf numFmtId="0" fontId="161" fillId="0" borderId="0" xfId="32" applyFont="1" applyAlignment="1">
      <alignment horizontal="left" vertical="top"/>
    </xf>
    <xf numFmtId="0" fontId="161" fillId="0" borderId="272" xfId="32" applyFont="1" applyBorder="1" applyAlignment="1">
      <alignment horizontal="left" vertical="top"/>
    </xf>
    <xf numFmtId="49" fontId="161" fillId="0" borderId="0" xfId="32" applyNumberFormat="1" applyFont="1" applyAlignment="1">
      <alignment horizontal="left" vertical="top"/>
    </xf>
    <xf numFmtId="49" fontId="161" fillId="0" borderId="272" xfId="32" applyNumberFormat="1" applyFont="1" applyBorder="1" applyAlignment="1">
      <alignment horizontal="left" vertical="top"/>
    </xf>
    <xf numFmtId="0" fontId="161" fillId="0" borderId="11" xfId="26" applyFont="1" applyBorder="1">
      <alignment vertical="center"/>
    </xf>
    <xf numFmtId="205" fontId="161" fillId="0" borderId="12" xfId="26" applyNumberFormat="1" applyFont="1" applyBorder="1">
      <alignment vertical="center"/>
    </xf>
    <xf numFmtId="0" fontId="162" fillId="0" borderId="11" xfId="26" applyFont="1" applyBorder="1">
      <alignment vertical="center"/>
    </xf>
    <xf numFmtId="205" fontId="162" fillId="0" borderId="12" xfId="26" applyNumberFormat="1" applyFont="1" applyBorder="1">
      <alignment vertical="center"/>
    </xf>
    <xf numFmtId="0" fontId="162" fillId="0" borderId="5" xfId="26" applyFont="1" applyBorder="1">
      <alignment vertical="center"/>
    </xf>
    <xf numFmtId="0" fontId="162" fillId="0" borderId="6" xfId="26" applyFont="1" applyBorder="1">
      <alignment vertical="center"/>
    </xf>
    <xf numFmtId="0" fontId="160" fillId="0" borderId="11" xfId="26" applyFont="1" applyBorder="1">
      <alignment vertical="center"/>
    </xf>
    <xf numFmtId="0" fontId="160" fillId="0" borderId="5" xfId="26" applyFont="1" applyBorder="1">
      <alignment vertical="center"/>
    </xf>
    <xf numFmtId="205" fontId="161" fillId="0" borderId="7" xfId="26" applyNumberFormat="1" applyFont="1" applyBorder="1">
      <alignment vertical="center"/>
    </xf>
    <xf numFmtId="0" fontId="161" fillId="0" borderId="5" xfId="26" applyFont="1" applyBorder="1">
      <alignment vertical="center"/>
    </xf>
    <xf numFmtId="0" fontId="13" fillId="2" borderId="145" xfId="23" applyFill="1" applyBorder="1">
      <alignment vertical="center"/>
    </xf>
    <xf numFmtId="0" fontId="8" fillId="2" borderId="145" xfId="23" applyFont="1" applyFill="1" applyBorder="1">
      <alignment vertical="center"/>
    </xf>
    <xf numFmtId="0" fontId="13" fillId="0" borderId="6" xfId="23" applyBorder="1">
      <alignment vertical="center"/>
    </xf>
    <xf numFmtId="0" fontId="8" fillId="0" borderId="6" xfId="23" applyFont="1" applyBorder="1">
      <alignment vertical="center"/>
    </xf>
    <xf numFmtId="49" fontId="8" fillId="0" borderId="0" xfId="13" applyNumberFormat="1" applyFont="1">
      <alignment vertical="center"/>
    </xf>
    <xf numFmtId="0" fontId="236" fillId="0" borderId="0" xfId="23" applyFont="1">
      <alignment vertical="center"/>
    </xf>
    <xf numFmtId="0" fontId="163" fillId="0" borderId="0" xfId="23" applyFont="1" applyAlignment="1">
      <alignment horizontal="left" vertical="center"/>
    </xf>
    <xf numFmtId="0" fontId="164" fillId="0" borderId="214" xfId="23" applyFont="1" applyBorder="1">
      <alignment vertical="center"/>
    </xf>
    <xf numFmtId="0" fontId="164" fillId="0" borderId="215" xfId="23" applyFont="1" applyBorder="1">
      <alignment vertical="center"/>
    </xf>
    <xf numFmtId="187" fontId="164" fillId="0" borderId="215" xfId="23" applyNumberFormat="1" applyFont="1" applyBorder="1" applyAlignment="1">
      <alignment horizontal="left" vertical="center"/>
    </xf>
    <xf numFmtId="42" fontId="164" fillId="0" borderId="215" xfId="23" applyNumberFormat="1" applyFont="1" applyBorder="1" applyAlignment="1">
      <alignment horizontal="left" vertical="center"/>
    </xf>
    <xf numFmtId="31" fontId="164" fillId="0" borderId="215" xfId="23" applyNumberFormat="1" applyFont="1" applyBorder="1" applyAlignment="1">
      <alignment horizontal="left" vertical="center"/>
    </xf>
    <xf numFmtId="41" fontId="163" fillId="0" borderId="206" xfId="23" applyNumberFormat="1" applyFont="1" applyBorder="1">
      <alignment vertical="center"/>
    </xf>
    <xf numFmtId="3" fontId="163" fillId="0" borderId="206" xfId="23" applyNumberFormat="1" applyFont="1" applyBorder="1">
      <alignment vertical="center"/>
    </xf>
    <xf numFmtId="41" fontId="163" fillId="0" borderId="206" xfId="23" applyNumberFormat="1" applyFont="1" applyBorder="1" applyAlignment="1">
      <alignment horizontal="right" vertical="center"/>
    </xf>
    <xf numFmtId="49" fontId="163" fillId="0" borderId="206" xfId="23" applyNumberFormat="1" applyFont="1" applyBorder="1" applyAlignment="1">
      <alignment horizontal="center" vertical="center"/>
    </xf>
    <xf numFmtId="179" fontId="163" fillId="0" borderId="206" xfId="23" applyNumberFormat="1" applyFont="1" applyBorder="1" applyAlignment="1">
      <alignment horizontal="right" vertical="center"/>
    </xf>
    <xf numFmtId="0" fontId="160" fillId="0" borderId="0" xfId="34" applyFont="1">
      <alignment vertical="center"/>
    </xf>
    <xf numFmtId="0" fontId="164" fillId="0" borderId="0" xfId="34" applyFont="1">
      <alignment vertical="center"/>
    </xf>
    <xf numFmtId="0" fontId="238" fillId="0" borderId="0" xfId="34" applyFont="1" applyAlignment="1">
      <alignment horizontal="left" vertical="center"/>
    </xf>
    <xf numFmtId="0" fontId="238" fillId="0" borderId="0" xfId="34" applyFont="1">
      <alignment vertical="center"/>
    </xf>
    <xf numFmtId="0" fontId="238" fillId="0" borderId="0" xfId="34" applyFont="1" applyAlignment="1">
      <alignment horizontal="right" vertical="center"/>
    </xf>
    <xf numFmtId="0" fontId="163" fillId="0" borderId="0" xfId="34" applyFont="1">
      <alignment vertical="center"/>
    </xf>
    <xf numFmtId="0" fontId="160" fillId="0" borderId="214" xfId="34" applyFont="1" applyBorder="1">
      <alignment vertical="center"/>
    </xf>
    <xf numFmtId="0" fontId="238" fillId="0" borderId="214" xfId="34" applyFont="1" applyBorder="1" applyAlignment="1">
      <alignment horizontal="left" vertical="center"/>
    </xf>
    <xf numFmtId="0" fontId="238" fillId="0" borderId="214" xfId="34" applyFont="1" applyBorder="1">
      <alignment vertical="center"/>
    </xf>
    <xf numFmtId="187" fontId="238" fillId="0" borderId="214" xfId="34" applyNumberFormat="1" applyFont="1" applyBorder="1" applyAlignment="1">
      <alignment horizontal="right" vertical="center" shrinkToFit="1"/>
    </xf>
    <xf numFmtId="0" fontId="163" fillId="0" borderId="214" xfId="34" applyFont="1" applyBorder="1">
      <alignment vertical="center"/>
    </xf>
    <xf numFmtId="0" fontId="165" fillId="0" borderId="0" xfId="34" applyFont="1">
      <alignment vertical="center"/>
    </xf>
    <xf numFmtId="0" fontId="179" fillId="0" borderId="0" xfId="34" applyFont="1">
      <alignment vertical="center"/>
    </xf>
    <xf numFmtId="0" fontId="164" fillId="17" borderId="1" xfId="34" applyFont="1" applyFill="1" applyBorder="1">
      <alignment vertical="center"/>
    </xf>
    <xf numFmtId="0" fontId="164" fillId="0" borderId="1" xfId="34" applyFont="1" applyBorder="1">
      <alignment vertical="center"/>
    </xf>
    <xf numFmtId="0" fontId="103" fillId="0" borderId="1" xfId="34" applyFont="1" applyBorder="1" applyAlignment="1">
      <alignment horizontal="center" vertical="center" shrinkToFit="1"/>
    </xf>
    <xf numFmtId="0" fontId="238" fillId="0" borderId="73" xfId="34" applyFont="1" applyBorder="1">
      <alignment vertical="center"/>
    </xf>
    <xf numFmtId="0" fontId="238" fillId="0" borderId="73" xfId="34" applyFont="1" applyBorder="1" applyAlignment="1">
      <alignment horizontal="left" vertical="center"/>
    </xf>
    <xf numFmtId="0" fontId="238" fillId="0" borderId="215" xfId="34" applyFont="1" applyBorder="1">
      <alignment vertical="center"/>
    </xf>
    <xf numFmtId="0" fontId="164" fillId="0" borderId="1" xfId="34" applyFont="1" applyBorder="1" applyAlignment="1">
      <alignment horizontal="center" vertical="center"/>
    </xf>
    <xf numFmtId="0" fontId="236" fillId="0" borderId="213" xfId="34" applyFont="1" applyBorder="1">
      <alignment vertical="center"/>
    </xf>
    <xf numFmtId="0" fontId="161" fillId="0" borderId="0" xfId="34" applyFont="1">
      <alignment vertical="center"/>
    </xf>
    <xf numFmtId="0" fontId="236" fillId="0" borderId="206" xfId="34" applyFont="1" applyBorder="1">
      <alignment vertical="center"/>
    </xf>
    <xf numFmtId="187" fontId="236" fillId="0" borderId="206" xfId="34" applyNumberFormat="1" applyFont="1" applyBorder="1">
      <alignment vertical="center"/>
    </xf>
    <xf numFmtId="0" fontId="236" fillId="0" borderId="206" xfId="34" applyFont="1" applyBorder="1" applyAlignment="1">
      <alignment horizontal="left" vertical="center"/>
    </xf>
    <xf numFmtId="0" fontId="236" fillId="0" borderId="0" xfId="34" applyFont="1">
      <alignment vertical="center"/>
    </xf>
    <xf numFmtId="0" fontId="236" fillId="0" borderId="206" xfId="34" applyFont="1" applyBorder="1" applyAlignment="1">
      <alignment horizontal="right" vertical="center"/>
    </xf>
    <xf numFmtId="0" fontId="236" fillId="0" borderId="206" xfId="34" applyFont="1" applyBorder="1" applyAlignment="1">
      <alignment horizontal="center" vertical="center"/>
    </xf>
    <xf numFmtId="41" fontId="236" fillId="0" borderId="206" xfId="34" applyNumberFormat="1" applyFont="1" applyBorder="1">
      <alignment vertical="center"/>
    </xf>
    <xf numFmtId="3" fontId="236" fillId="0" borderId="206" xfId="34" applyNumberFormat="1" applyFont="1" applyBorder="1">
      <alignment vertical="center"/>
    </xf>
    <xf numFmtId="41" fontId="236" fillId="0" borderId="206" xfId="34" applyNumberFormat="1" applyFont="1" applyBorder="1" applyAlignment="1">
      <alignment horizontal="right" vertical="center"/>
    </xf>
    <xf numFmtId="41" fontId="236" fillId="0" borderId="206" xfId="34" applyNumberFormat="1" applyFont="1" applyBorder="1" applyAlignment="1">
      <alignment horizontal="right" vertical="center" shrinkToFit="1"/>
    </xf>
    <xf numFmtId="14" fontId="236" fillId="0" borderId="206" xfId="34" applyNumberFormat="1" applyFont="1" applyBorder="1">
      <alignment vertical="center"/>
    </xf>
    <xf numFmtId="3" fontId="160" fillId="0" borderId="0" xfId="34" applyNumberFormat="1" applyFont="1">
      <alignment vertical="center"/>
    </xf>
    <xf numFmtId="0" fontId="239" fillId="0" borderId="0" xfId="34" applyFont="1">
      <alignment vertical="center"/>
    </xf>
    <xf numFmtId="3" fontId="161" fillId="0" borderId="0" xfId="34" applyNumberFormat="1" applyFont="1">
      <alignment vertical="center"/>
    </xf>
    <xf numFmtId="0" fontId="236" fillId="0" borderId="209" xfId="34" applyFont="1" applyBorder="1">
      <alignment vertical="center"/>
    </xf>
    <xf numFmtId="3" fontId="236" fillId="0" borderId="209" xfId="34" applyNumberFormat="1" applyFont="1" applyBorder="1">
      <alignment vertical="center"/>
    </xf>
    <xf numFmtId="0" fontId="236" fillId="0" borderId="210" xfId="34" applyFont="1" applyBorder="1">
      <alignment vertical="center"/>
    </xf>
    <xf numFmtId="3" fontId="236" fillId="0" borderId="210" xfId="34" applyNumberFormat="1" applyFont="1" applyBorder="1">
      <alignment vertical="center"/>
    </xf>
    <xf numFmtId="0" fontId="236" fillId="0" borderId="210" xfId="34" applyFont="1" applyBorder="1" applyAlignment="1">
      <alignment horizontal="right" vertical="center" shrinkToFit="1"/>
    </xf>
    <xf numFmtId="0" fontId="236" fillId="0" borderId="0" xfId="34" applyFont="1" applyAlignment="1">
      <alignment horizontal="right" vertical="center"/>
    </xf>
    <xf numFmtId="205" fontId="236" fillId="0" borderId="0" xfId="34" applyNumberFormat="1" applyFont="1" applyAlignment="1">
      <alignment horizontal="right" vertical="center" shrinkToFit="1"/>
    </xf>
    <xf numFmtId="0" fontId="236" fillId="0" borderId="211" xfId="34" applyFont="1" applyBorder="1">
      <alignment vertical="center"/>
    </xf>
    <xf numFmtId="0" fontId="236" fillId="0" borderId="211" xfId="34" applyFont="1" applyBorder="1" applyAlignment="1">
      <alignment horizontal="right" vertical="center" shrinkToFit="1"/>
    </xf>
    <xf numFmtId="179" fontId="236" fillId="0" borderId="0" xfId="34" applyNumberFormat="1" applyFont="1" applyAlignment="1">
      <alignment horizontal="right" vertical="center" shrinkToFit="1"/>
    </xf>
    <xf numFmtId="179" fontId="236" fillId="0" borderId="206" xfId="34" applyNumberFormat="1" applyFont="1" applyBorder="1" applyAlignment="1">
      <alignment horizontal="right" vertical="center" shrinkToFit="1"/>
    </xf>
    <xf numFmtId="0" fontId="236" fillId="0" borderId="208" xfId="34" applyFont="1" applyBorder="1">
      <alignment vertical="center"/>
    </xf>
    <xf numFmtId="0" fontId="236" fillId="0" borderId="207" xfId="34" applyFont="1" applyBorder="1">
      <alignment vertical="center"/>
    </xf>
    <xf numFmtId="0" fontId="236" fillId="0" borderId="205" xfId="34" applyFont="1" applyBorder="1">
      <alignment vertical="center"/>
    </xf>
    <xf numFmtId="0" fontId="236" fillId="0" borderId="204" xfId="34" applyFont="1" applyBorder="1">
      <alignment vertical="center"/>
    </xf>
    <xf numFmtId="0" fontId="236" fillId="0" borderId="216" xfId="34" applyFont="1" applyBorder="1">
      <alignment vertical="center"/>
    </xf>
    <xf numFmtId="0" fontId="161" fillId="0" borderId="0" xfId="34" applyFont="1" applyAlignment="1">
      <alignment horizontal="left" vertical="center"/>
    </xf>
    <xf numFmtId="0" fontId="161" fillId="0" borderId="214" xfId="34" applyFont="1" applyBorder="1">
      <alignment vertical="center"/>
    </xf>
    <xf numFmtId="187" fontId="161" fillId="0" borderId="214" xfId="34" applyNumberFormat="1" applyFont="1" applyBorder="1" applyAlignment="1">
      <alignment horizontal="center" vertical="center"/>
    </xf>
    <xf numFmtId="0" fontId="162" fillId="0" borderId="0" xfId="34" applyFont="1" applyAlignment="1">
      <alignment horizontal="left" vertical="center"/>
    </xf>
    <xf numFmtId="0" fontId="236" fillId="0" borderId="0" xfId="34" applyFont="1" applyAlignment="1">
      <alignment horizontal="left" vertical="center"/>
    </xf>
    <xf numFmtId="0" fontId="164" fillId="0" borderId="0" xfId="34" applyFont="1" applyAlignment="1">
      <alignment horizontal="right" vertical="center"/>
    </xf>
    <xf numFmtId="0" fontId="160" fillId="0" borderId="0" xfId="34" applyFont="1" applyAlignment="1">
      <alignment horizontal="left" vertical="center"/>
    </xf>
    <xf numFmtId="0" fontId="160" fillId="0" borderId="230" xfId="34" applyFont="1" applyBorder="1">
      <alignment vertical="center"/>
    </xf>
    <xf numFmtId="0" fontId="161" fillId="0" borderId="230" xfId="34" applyFont="1" applyBorder="1" applyAlignment="1">
      <alignment horizontal="left" vertical="center"/>
    </xf>
    <xf numFmtId="0" fontId="161" fillId="0" borderId="230" xfId="34" applyFont="1" applyBorder="1">
      <alignment vertical="center"/>
    </xf>
    <xf numFmtId="0" fontId="160" fillId="0" borderId="231" xfId="34" applyFont="1" applyBorder="1">
      <alignment vertical="center"/>
    </xf>
    <xf numFmtId="0" fontId="161" fillId="0" borderId="232" xfId="34" applyFont="1" applyBorder="1">
      <alignment vertical="center"/>
    </xf>
    <xf numFmtId="0" fontId="161" fillId="0" borderId="232" xfId="34" applyFont="1" applyBorder="1" applyAlignment="1">
      <alignment horizontal="left" vertical="center"/>
    </xf>
    <xf numFmtId="0" fontId="164" fillId="0" borderId="232" xfId="34" applyFont="1" applyBorder="1" applyAlignment="1">
      <alignment horizontal="left" vertical="center"/>
    </xf>
    <xf numFmtId="31" fontId="161" fillId="0" borderId="232" xfId="34" applyNumberFormat="1" applyFont="1" applyBorder="1" applyAlignment="1">
      <alignment horizontal="left" vertical="center"/>
    </xf>
    <xf numFmtId="31" fontId="161" fillId="0" borderId="232" xfId="34" applyNumberFormat="1" applyFont="1" applyBorder="1">
      <alignment vertical="center"/>
    </xf>
    <xf numFmtId="206" fontId="161" fillId="0" borderId="232" xfId="34" applyNumberFormat="1" applyFont="1" applyBorder="1" applyAlignment="1">
      <alignment horizontal="left" vertical="center"/>
    </xf>
    <xf numFmtId="0" fontId="161" fillId="0" borderId="233" xfId="34" applyFont="1" applyBorder="1">
      <alignment vertical="center"/>
    </xf>
    <xf numFmtId="206" fontId="161" fillId="0" borderId="233" xfId="34" applyNumberFormat="1" applyFont="1" applyBorder="1" applyAlignment="1">
      <alignment horizontal="left" vertical="center"/>
    </xf>
    <xf numFmtId="42" fontId="161" fillId="0" borderId="233" xfId="34" applyNumberFormat="1" applyFont="1" applyBorder="1">
      <alignment vertical="center"/>
    </xf>
    <xf numFmtId="206" fontId="161" fillId="0" borderId="0" xfId="34" applyNumberFormat="1" applyFont="1" applyAlignment="1">
      <alignment horizontal="left" vertical="center"/>
    </xf>
    <xf numFmtId="42" fontId="161" fillId="0" borderId="0" xfId="34" applyNumberFormat="1" applyFont="1">
      <alignment vertical="center"/>
    </xf>
    <xf numFmtId="0" fontId="162" fillId="0" borderId="0" xfId="34" applyFont="1">
      <alignment vertical="center"/>
    </xf>
    <xf numFmtId="0" fontId="163" fillId="0" borderId="206" xfId="34" applyFont="1" applyBorder="1">
      <alignment vertical="center"/>
    </xf>
    <xf numFmtId="0" fontId="163" fillId="0" borderId="206" xfId="34" applyFont="1" applyBorder="1" applyAlignment="1">
      <alignment horizontal="right" vertical="center"/>
    </xf>
    <xf numFmtId="0" fontId="163" fillId="0" borderId="206" xfId="34" applyFont="1" applyBorder="1" applyAlignment="1">
      <alignment horizontal="center" vertical="center"/>
    </xf>
    <xf numFmtId="0" fontId="160" fillId="0" borderId="206" xfId="34" applyFont="1" applyBorder="1">
      <alignment vertical="center"/>
    </xf>
    <xf numFmtId="0" fontId="161" fillId="0" borderId="206" xfId="34" applyFont="1" applyBorder="1">
      <alignment vertical="center"/>
    </xf>
    <xf numFmtId="41" fontId="163" fillId="0" borderId="206" xfId="34" applyNumberFormat="1" applyFont="1" applyBorder="1">
      <alignment vertical="center"/>
    </xf>
    <xf numFmtId="3" fontId="163" fillId="0" borderId="206" xfId="34" applyNumberFormat="1" applyFont="1" applyBorder="1">
      <alignment vertical="center"/>
    </xf>
    <xf numFmtId="41" fontId="163" fillId="0" borderId="206" xfId="34" applyNumberFormat="1" applyFont="1" applyBorder="1" applyAlignment="1">
      <alignment horizontal="right" vertical="center"/>
    </xf>
    <xf numFmtId="41" fontId="160" fillId="0" borderId="206" xfId="34" applyNumberFormat="1" applyFont="1" applyBorder="1" applyAlignment="1">
      <alignment horizontal="right" vertical="center"/>
    </xf>
    <xf numFmtId="14" fontId="163" fillId="0" borderId="206" xfId="34" applyNumberFormat="1" applyFont="1" applyBorder="1">
      <alignment vertical="center"/>
    </xf>
    <xf numFmtId="49" fontId="163" fillId="0" borderId="206" xfId="34" applyNumberFormat="1" applyFont="1" applyBorder="1" applyAlignment="1">
      <alignment horizontal="center" vertical="center"/>
    </xf>
    <xf numFmtId="0" fontId="161" fillId="0" borderId="209" xfId="34" applyFont="1" applyBorder="1">
      <alignment vertical="center"/>
    </xf>
    <xf numFmtId="0" fontId="164" fillId="0" borderId="209" xfId="34" applyFont="1" applyBorder="1">
      <alignment vertical="center"/>
    </xf>
    <xf numFmtId="49" fontId="164" fillId="0" borderId="209" xfId="34" applyNumberFormat="1" applyFont="1" applyBorder="1" applyAlignment="1">
      <alignment horizontal="center" vertical="center"/>
    </xf>
    <xf numFmtId="41" fontId="164" fillId="0" borderId="209" xfId="34" applyNumberFormat="1" applyFont="1" applyBorder="1">
      <alignment vertical="center"/>
    </xf>
    <xf numFmtId="41" fontId="164" fillId="0" borderId="209" xfId="34" applyNumberFormat="1" applyFont="1" applyBorder="1" applyAlignment="1">
      <alignment horizontal="right" vertical="center"/>
    </xf>
    <xf numFmtId="41" fontId="160" fillId="0" borderId="209" xfId="34" applyNumberFormat="1" applyFont="1" applyBorder="1" applyAlignment="1">
      <alignment horizontal="right" vertical="center"/>
    </xf>
    <xf numFmtId="0" fontId="161" fillId="0" borderId="234" xfId="34" applyFont="1" applyBorder="1">
      <alignment vertical="center"/>
    </xf>
    <xf numFmtId="0" fontId="164" fillId="0" borderId="235" xfId="34" applyFont="1" applyBorder="1">
      <alignment vertical="center"/>
    </xf>
    <xf numFmtId="0" fontId="164" fillId="0" borderId="236" xfId="34" applyFont="1" applyBorder="1">
      <alignment vertical="center"/>
    </xf>
    <xf numFmtId="49" fontId="164" fillId="0" borderId="0" xfId="34" applyNumberFormat="1" applyFont="1" applyAlignment="1">
      <alignment horizontal="center" vertical="center"/>
    </xf>
    <xf numFmtId="41" fontId="164" fillId="0" borderId="237" xfId="34" applyNumberFormat="1" applyFont="1" applyBorder="1">
      <alignment vertical="center"/>
    </xf>
    <xf numFmtId="0" fontId="164" fillId="0" borderId="237" xfId="34" applyFont="1" applyBorder="1">
      <alignment vertical="center"/>
    </xf>
    <xf numFmtId="41" fontId="164" fillId="0" borderId="237" xfId="34" applyNumberFormat="1" applyFont="1" applyBorder="1" applyAlignment="1">
      <alignment horizontal="right" vertical="center"/>
    </xf>
    <xf numFmtId="41" fontId="160" fillId="0" borderId="237" xfId="34" applyNumberFormat="1" applyFont="1" applyBorder="1" applyAlignment="1">
      <alignment horizontal="right" vertical="center"/>
    </xf>
    <xf numFmtId="41" fontId="164" fillId="0" borderId="0" xfId="34" applyNumberFormat="1" applyFont="1">
      <alignment vertical="center"/>
    </xf>
    <xf numFmtId="41" fontId="164" fillId="0" borderId="0" xfId="34" applyNumberFormat="1" applyFont="1" applyAlignment="1">
      <alignment horizontal="right" vertical="center"/>
    </xf>
    <xf numFmtId="41" fontId="160" fillId="0" borderId="0" xfId="34" applyNumberFormat="1" applyFont="1" applyAlignment="1">
      <alignment horizontal="right" vertical="center"/>
    </xf>
    <xf numFmtId="0" fontId="161" fillId="0" borderId="216" xfId="34" applyFont="1" applyBorder="1">
      <alignment vertical="center"/>
    </xf>
    <xf numFmtId="0" fontId="161" fillId="0" borderId="0" xfId="34" applyFont="1" applyAlignment="1">
      <alignment horizontal="right" vertical="center"/>
    </xf>
    <xf numFmtId="0" fontId="240" fillId="0" borderId="2" xfId="8" applyFont="1" applyBorder="1" applyAlignment="1">
      <alignment vertical="center"/>
    </xf>
    <xf numFmtId="0" fontId="240" fillId="0" borderId="3" xfId="8" applyFont="1" applyBorder="1" applyAlignment="1">
      <alignment vertical="center"/>
    </xf>
    <xf numFmtId="0" fontId="240" fillId="0" borderId="4" xfId="8" applyFont="1" applyBorder="1" applyAlignment="1">
      <alignment vertical="center"/>
    </xf>
    <xf numFmtId="0" fontId="139" fillId="0" borderId="0" xfId="8" applyFont="1" applyAlignment="1">
      <alignment vertical="center"/>
    </xf>
    <xf numFmtId="0" fontId="240" fillId="0" borderId="11" xfId="8" applyFont="1" applyBorder="1" applyAlignment="1">
      <alignment vertical="center"/>
    </xf>
    <xf numFmtId="0" fontId="240" fillId="0" borderId="6" xfId="8" applyFont="1" applyBorder="1" applyAlignment="1">
      <alignment vertical="center"/>
    </xf>
    <xf numFmtId="0" fontId="227" fillId="0" borderId="6" xfId="8" applyFont="1" applyBorder="1" applyAlignment="1">
      <alignment horizontal="left" vertical="center"/>
    </xf>
    <xf numFmtId="0" fontId="240" fillId="0" borderId="0" xfId="8" applyFont="1" applyAlignment="1">
      <alignment vertical="center"/>
    </xf>
    <xf numFmtId="0" fontId="240" fillId="0" borderId="12" xfId="8" applyFont="1" applyBorder="1" applyAlignment="1">
      <alignment vertical="center"/>
    </xf>
    <xf numFmtId="0" fontId="228" fillId="0" borderId="11" xfId="8" applyFont="1" applyBorder="1" applyAlignment="1">
      <alignment vertical="center"/>
    </xf>
    <xf numFmtId="0" fontId="228" fillId="0" borderId="0" xfId="8" applyFont="1" applyAlignment="1">
      <alignment vertical="center"/>
    </xf>
    <xf numFmtId="49" fontId="241" fillId="0" borderId="0" xfId="8" applyNumberFormat="1" applyFont="1" applyAlignment="1">
      <alignment horizontal="right" vertical="top"/>
    </xf>
    <xf numFmtId="0" fontId="228" fillId="0" borderId="12" xfId="8" applyFont="1" applyBorder="1" applyAlignment="1">
      <alignment vertical="center"/>
    </xf>
    <xf numFmtId="0" fontId="139" fillId="0" borderId="0" xfId="8" applyFont="1" applyAlignment="1">
      <alignment horizontal="right" vertical="center"/>
    </xf>
    <xf numFmtId="49" fontId="74" fillId="0" borderId="0" xfId="8" applyNumberFormat="1" applyFont="1" applyAlignment="1">
      <alignment horizontal="right" vertical="top"/>
    </xf>
    <xf numFmtId="0" fontId="240" fillId="0" borderId="0" xfId="8" applyFont="1" applyAlignment="1">
      <alignment horizontal="right"/>
    </xf>
    <xf numFmtId="0" fontId="227" fillId="0" borderId="6" xfId="8" applyFont="1" applyBorder="1" applyAlignment="1">
      <alignment vertical="center"/>
    </xf>
    <xf numFmtId="0" fontId="240" fillId="0" borderId="6" xfId="8" applyFont="1" applyBorder="1" applyAlignment="1">
      <alignment horizontal="right" vertical="center"/>
    </xf>
    <xf numFmtId="0" fontId="240" fillId="0" borderId="0" xfId="8" applyFont="1" applyAlignment="1">
      <alignment horizontal="right" vertical="center"/>
    </xf>
    <xf numFmtId="0" fontId="228" fillId="0" borderId="0" xfId="8" applyFont="1" applyAlignment="1">
      <alignment horizontal="right" vertical="center"/>
    </xf>
    <xf numFmtId="0" fontId="232" fillId="0" borderId="6" xfId="8" applyFont="1" applyBorder="1" applyAlignment="1">
      <alignment horizontal="center" vertical="center"/>
    </xf>
    <xf numFmtId="0" fontId="241" fillId="0" borderId="6" xfId="8" applyFont="1" applyBorder="1"/>
    <xf numFmtId="0" fontId="226" fillId="0" borderId="0" xfId="8" applyFont="1" applyAlignment="1">
      <alignment vertical="center"/>
    </xf>
    <xf numFmtId="5" fontId="226" fillId="0" borderId="0" xfId="8" applyNumberFormat="1" applyFont="1" applyAlignment="1">
      <alignment horizontal="left" vertical="center"/>
    </xf>
    <xf numFmtId="0" fontId="240" fillId="0" borderId="0" xfId="8" applyFont="1" applyAlignment="1">
      <alignment horizontal="center" vertical="center"/>
    </xf>
    <xf numFmtId="0" fontId="242" fillId="0" borderId="0" xfId="8" applyFont="1" applyAlignment="1">
      <alignment horizontal="left" vertical="center"/>
    </xf>
    <xf numFmtId="0" fontId="241" fillId="0" borderId="0" xfId="8" applyFont="1" applyAlignment="1">
      <alignment horizontal="left" vertical="center"/>
    </xf>
    <xf numFmtId="0" fontId="240" fillId="0" borderId="5" xfId="8" applyFont="1" applyBorder="1" applyAlignment="1">
      <alignment vertical="center"/>
    </xf>
    <xf numFmtId="0" fontId="240" fillId="0" borderId="7" xfId="8" applyFont="1" applyBorder="1" applyAlignment="1">
      <alignment vertical="center"/>
    </xf>
    <xf numFmtId="0" fontId="164" fillId="2" borderId="1" xfId="34" applyFont="1" applyFill="1" applyBorder="1">
      <alignment vertical="center"/>
    </xf>
    <xf numFmtId="0" fontId="7" fillId="0" borderId="0" xfId="13" applyFont="1">
      <alignment vertical="center"/>
    </xf>
    <xf numFmtId="0" fontId="160" fillId="0" borderId="1" xfId="28" applyFont="1" applyBorder="1">
      <alignment vertical="center"/>
    </xf>
    <xf numFmtId="0" fontId="160" fillId="2" borderId="1" xfId="28" applyFont="1" applyFill="1" applyBorder="1">
      <alignment vertical="center"/>
    </xf>
    <xf numFmtId="0" fontId="6" fillId="0" borderId="0" xfId="13" applyFont="1">
      <alignment vertical="center"/>
    </xf>
    <xf numFmtId="0" fontId="182" fillId="0" borderId="0" xfId="12" applyFont="1" applyFill="1"/>
    <xf numFmtId="0" fontId="73" fillId="0" borderId="0" xfId="24" applyAlignment="1">
      <alignment vertical="center" shrinkToFit="1"/>
    </xf>
    <xf numFmtId="0" fontId="73" fillId="0" borderId="1" xfId="24" applyBorder="1" applyAlignment="1">
      <alignment vertical="center" shrinkToFit="1"/>
    </xf>
    <xf numFmtId="0" fontId="238" fillId="0" borderId="0" xfId="34" applyFont="1" applyAlignment="1">
      <alignment vertical="center" shrinkToFit="1"/>
    </xf>
    <xf numFmtId="49" fontId="7" fillId="0" borderId="0" xfId="13" applyNumberFormat="1" applyFont="1">
      <alignment vertical="center"/>
    </xf>
    <xf numFmtId="49" fontId="5" fillId="20" borderId="0" xfId="13" applyNumberFormat="1" applyFont="1" applyFill="1">
      <alignment vertical="center"/>
    </xf>
    <xf numFmtId="213" fontId="238" fillId="0" borderId="0" xfId="34" applyNumberFormat="1" applyFont="1">
      <alignment vertical="center"/>
    </xf>
    <xf numFmtId="0" fontId="238" fillId="0" borderId="215" xfId="34" applyFont="1" applyBorder="1" applyAlignment="1">
      <alignment horizontal="left" vertical="center"/>
    </xf>
    <xf numFmtId="214" fontId="238" fillId="0" borderId="0" xfId="34" applyNumberFormat="1" applyFont="1">
      <alignment vertical="center"/>
    </xf>
    <xf numFmtId="214" fontId="238" fillId="0" borderId="215" xfId="34" applyNumberFormat="1" applyFont="1" applyBorder="1">
      <alignment vertical="center"/>
    </xf>
    <xf numFmtId="215" fontId="238" fillId="0" borderId="215" xfId="34" applyNumberFormat="1" applyFont="1" applyBorder="1" applyAlignment="1">
      <alignment horizontal="left" vertical="center"/>
    </xf>
    <xf numFmtId="0" fontId="238" fillId="0" borderId="290" xfId="34" applyFont="1" applyBorder="1">
      <alignment vertical="center"/>
    </xf>
    <xf numFmtId="215" fontId="238" fillId="0" borderId="290" xfId="34" applyNumberFormat="1" applyFont="1" applyBorder="1" applyAlignment="1">
      <alignment horizontal="left" vertical="center"/>
    </xf>
    <xf numFmtId="214" fontId="238" fillId="0" borderId="214" xfId="34" applyNumberFormat="1" applyFont="1" applyBorder="1">
      <alignment vertical="center"/>
    </xf>
    <xf numFmtId="214" fontId="238" fillId="0" borderId="290" xfId="34" applyNumberFormat="1" applyFont="1" applyBorder="1">
      <alignment vertical="center"/>
    </xf>
    <xf numFmtId="0" fontId="160" fillId="0" borderId="291" xfId="34" applyFont="1" applyBorder="1">
      <alignment vertical="center"/>
    </xf>
    <xf numFmtId="0" fontId="160" fillId="0" borderId="292" xfId="34" applyFont="1" applyBorder="1">
      <alignment vertical="center"/>
    </xf>
    <xf numFmtId="0" fontId="160" fillId="0" borderId="293" xfId="34" applyFont="1" applyBorder="1">
      <alignment vertical="center"/>
    </xf>
    <xf numFmtId="0" fontId="160" fillId="0" borderId="237" xfId="34" applyFont="1" applyBorder="1">
      <alignment vertical="center"/>
    </xf>
    <xf numFmtId="213" fontId="163" fillId="0" borderId="0" xfId="34" applyNumberFormat="1" applyFont="1">
      <alignment vertical="center"/>
    </xf>
    <xf numFmtId="0" fontId="240" fillId="0" borderId="6" xfId="8" applyFont="1" applyBorder="1" applyAlignment="1">
      <alignment horizontal="left" vertical="center"/>
    </xf>
    <xf numFmtId="0" fontId="229" fillId="0" borderId="0" xfId="8" applyFont="1" applyAlignment="1">
      <alignment vertical="center"/>
    </xf>
    <xf numFmtId="0" fontId="229" fillId="0" borderId="0" xfId="8" applyFont="1" applyAlignment="1">
      <alignment horizontal="centerContinuous" vertical="center"/>
    </xf>
    <xf numFmtId="0" fontId="228" fillId="0" borderId="0" xfId="8" applyFont="1" applyAlignment="1">
      <alignment horizontal="centerContinuous" vertical="center"/>
    </xf>
    <xf numFmtId="0" fontId="228" fillId="0" borderId="12" xfId="8" applyFont="1" applyBorder="1" applyAlignment="1">
      <alignment horizontal="centerContinuous" vertical="center"/>
    </xf>
    <xf numFmtId="0" fontId="162" fillId="0" borderId="11" xfId="32" applyFont="1" applyBorder="1">
      <alignment vertical="center"/>
    </xf>
    <xf numFmtId="0" fontId="160" fillId="2" borderId="0" xfId="32" applyFont="1" applyFill="1">
      <alignment vertical="center"/>
    </xf>
    <xf numFmtId="0" fontId="160" fillId="2" borderId="0" xfId="32" applyFont="1" applyFill="1" applyAlignment="1">
      <alignment vertical="top"/>
    </xf>
    <xf numFmtId="0" fontId="160" fillId="0" borderId="0" xfId="33" applyFont="1">
      <alignment vertical="center"/>
    </xf>
    <xf numFmtId="0" fontId="164" fillId="0" borderId="0" xfId="33" applyFont="1">
      <alignment vertical="center"/>
    </xf>
    <xf numFmtId="49" fontId="164" fillId="0" borderId="0" xfId="32" applyNumberFormat="1" applyFont="1" applyAlignment="1">
      <alignment vertical="top"/>
    </xf>
    <xf numFmtId="214" fontId="161" fillId="0" borderId="0" xfId="28" applyNumberFormat="1" applyFont="1">
      <alignment vertical="center"/>
    </xf>
    <xf numFmtId="0" fontId="160" fillId="2" borderId="0" xfId="28" applyFont="1" applyFill="1">
      <alignment vertical="center"/>
    </xf>
    <xf numFmtId="49" fontId="6" fillId="0" borderId="0" xfId="13" applyNumberFormat="1" applyFont="1">
      <alignment vertical="center"/>
    </xf>
    <xf numFmtId="0" fontId="4" fillId="0" borderId="0" xfId="13" applyFont="1">
      <alignment vertical="center"/>
    </xf>
    <xf numFmtId="49" fontId="4" fillId="20" borderId="0" xfId="13" applyNumberFormat="1" applyFont="1" applyFill="1">
      <alignment vertical="center"/>
    </xf>
    <xf numFmtId="49" fontId="3" fillId="20" borderId="0" xfId="13" applyNumberFormat="1" applyFont="1" applyFill="1">
      <alignment vertical="center"/>
    </xf>
    <xf numFmtId="0" fontId="3" fillId="0" borderId="0" xfId="13" applyFont="1">
      <alignment vertical="center"/>
    </xf>
    <xf numFmtId="49" fontId="161" fillId="0" borderId="0" xfId="29" applyNumberFormat="1" applyFont="1">
      <alignment vertical="center"/>
    </xf>
    <xf numFmtId="0" fontId="160" fillId="2" borderId="0" xfId="29" applyFont="1" applyFill="1" applyAlignment="1">
      <alignment vertical="top"/>
    </xf>
    <xf numFmtId="0" fontId="160" fillId="0" borderId="0" xfId="30" applyFont="1">
      <alignment vertical="center"/>
    </xf>
    <xf numFmtId="14" fontId="164" fillId="0" borderId="0" xfId="32" applyNumberFormat="1" applyFont="1" applyAlignment="1">
      <alignment horizontal="left" vertical="center"/>
    </xf>
    <xf numFmtId="216" fontId="164" fillId="0" borderId="11" xfId="32" applyNumberFormat="1" applyFont="1" applyBorder="1">
      <alignment vertical="center"/>
    </xf>
    <xf numFmtId="0" fontId="246" fillId="6" borderId="0" xfId="29" applyFont="1" applyFill="1">
      <alignment vertical="center"/>
    </xf>
    <xf numFmtId="217" fontId="50" fillId="0" borderId="18" xfId="19" applyNumberFormat="1" applyFont="1" applyBorder="1">
      <alignment vertical="center"/>
    </xf>
    <xf numFmtId="213" fontId="50" fillId="0" borderId="20" xfId="19" applyNumberFormat="1" applyFont="1" applyBorder="1">
      <alignment vertical="center"/>
    </xf>
    <xf numFmtId="218" fontId="50" fillId="0" borderId="0" xfId="19" applyNumberFormat="1" applyFont="1">
      <alignment vertical="center"/>
    </xf>
    <xf numFmtId="217" fontId="50" fillId="0" borderId="0" xfId="19" applyNumberFormat="1" applyFont="1">
      <alignment vertical="center"/>
    </xf>
    <xf numFmtId="214" fontId="50" fillId="0" borderId="0" xfId="19" applyNumberFormat="1" applyFont="1">
      <alignment vertical="center"/>
    </xf>
    <xf numFmtId="214" fontId="3" fillId="0" borderId="0" xfId="19" applyNumberFormat="1" applyFont="1">
      <alignment vertical="center"/>
    </xf>
    <xf numFmtId="0" fontId="50" fillId="0" borderId="8" xfId="19" applyFont="1" applyBorder="1" applyAlignment="1">
      <alignment horizontal="centerContinuous" vertical="center" shrinkToFit="1"/>
    </xf>
    <xf numFmtId="0" fontId="50" fillId="0" borderId="10" xfId="19" applyFont="1" applyBorder="1" applyAlignment="1">
      <alignment horizontal="centerContinuous" vertical="center" shrinkToFit="1"/>
    </xf>
    <xf numFmtId="0" fontId="50" fillId="0" borderId="9" xfId="19" applyFont="1" applyBorder="1" applyAlignment="1">
      <alignment horizontal="centerContinuous" vertical="center" shrinkToFit="1"/>
    </xf>
    <xf numFmtId="214" fontId="50" fillId="0" borderId="0" xfId="19" applyNumberFormat="1" applyFont="1" applyAlignment="1">
      <alignment horizontal="left" vertical="center"/>
    </xf>
    <xf numFmtId="49" fontId="17" fillId="6" borderId="0" xfId="13" applyNumberFormat="1" applyFont="1" applyFill="1">
      <alignment vertical="center"/>
    </xf>
    <xf numFmtId="14" fontId="164" fillId="0" borderId="0" xfId="26" applyNumberFormat="1" applyFont="1" applyAlignment="1">
      <alignment horizontal="right" vertical="center"/>
    </xf>
    <xf numFmtId="14" fontId="161" fillId="0" borderId="0" xfId="26" applyNumberFormat="1" applyFont="1" applyAlignment="1">
      <alignment horizontal="left" vertical="center"/>
    </xf>
    <xf numFmtId="214" fontId="161" fillId="0" borderId="0" xfId="26" applyNumberFormat="1" applyFont="1" applyAlignment="1">
      <alignment horizontal="left" vertical="center"/>
    </xf>
    <xf numFmtId="187" fontId="161" fillId="0" borderId="0" xfId="26" applyNumberFormat="1" applyFont="1" applyAlignment="1">
      <alignment horizontal="left" vertical="center"/>
    </xf>
    <xf numFmtId="0" fontId="160" fillId="0" borderId="0" xfId="27" applyFont="1">
      <alignment vertical="center"/>
    </xf>
    <xf numFmtId="3" fontId="161" fillId="0" borderId="0" xfId="26" applyNumberFormat="1" applyFont="1">
      <alignment vertical="center"/>
    </xf>
    <xf numFmtId="3" fontId="161" fillId="0" borderId="12" xfId="26" applyNumberFormat="1" applyFont="1" applyBorder="1">
      <alignment vertical="center"/>
    </xf>
    <xf numFmtId="195" fontId="162" fillId="0" borderId="12" xfId="26" applyNumberFormat="1" applyFont="1" applyBorder="1">
      <alignment vertical="center"/>
    </xf>
    <xf numFmtId="195" fontId="161" fillId="0" borderId="12" xfId="26" applyNumberFormat="1" applyFont="1" applyBorder="1">
      <alignment vertical="center"/>
    </xf>
    <xf numFmtId="195" fontId="161" fillId="0" borderId="7" xfId="26" applyNumberFormat="1" applyFont="1" applyBorder="1">
      <alignment vertical="center"/>
    </xf>
    <xf numFmtId="0" fontId="230" fillId="0" borderId="0" xfId="0" applyFont="1" applyAlignment="1">
      <alignment horizontal="right" vertical="center"/>
    </xf>
    <xf numFmtId="0" fontId="247" fillId="0" borderId="0" xfId="0" applyFont="1" applyAlignment="1">
      <alignment horizontal="left" vertical="center"/>
    </xf>
    <xf numFmtId="0" fontId="247" fillId="0" borderId="0" xfId="0" applyFont="1" applyAlignment="1">
      <alignment horizontal="center" vertical="center"/>
    </xf>
    <xf numFmtId="214" fontId="247" fillId="0" borderId="0" xfId="0" applyNumberFormat="1" applyFont="1" applyAlignment="1">
      <alignment horizontal="left" vertical="center"/>
    </xf>
    <xf numFmtId="0" fontId="248" fillId="0" borderId="0" xfId="0" applyFont="1" applyAlignment="1">
      <alignment horizontal="left" vertical="center"/>
    </xf>
    <xf numFmtId="0" fontId="230" fillId="0" borderId="0" xfId="0" applyFont="1" applyAlignment="1">
      <alignment horizontal="left" vertical="top"/>
    </xf>
    <xf numFmtId="0" fontId="230" fillId="0" borderId="8" xfId="0" applyFont="1" applyBorder="1" applyAlignment="1">
      <alignment horizontal="left" vertical="center"/>
    </xf>
    <xf numFmtId="0" fontId="247" fillId="0" borderId="8" xfId="0" applyFont="1" applyBorder="1" applyAlignment="1">
      <alignment horizontal="left" vertical="center"/>
    </xf>
    <xf numFmtId="49" fontId="24" fillId="20" borderId="0" xfId="13" applyNumberFormat="1" applyFill="1">
      <alignment vertical="center"/>
    </xf>
    <xf numFmtId="0" fontId="236" fillId="0" borderId="294" xfId="34" applyFont="1" applyBorder="1">
      <alignment vertical="center"/>
    </xf>
    <xf numFmtId="3" fontId="236" fillId="0" borderId="294" xfId="34" applyNumberFormat="1" applyFont="1" applyBorder="1">
      <alignment vertical="center"/>
    </xf>
    <xf numFmtId="0" fontId="236" fillId="0" borderId="295" xfId="34" applyFont="1" applyBorder="1">
      <alignment vertical="center"/>
    </xf>
    <xf numFmtId="3" fontId="236" fillId="0" borderId="295" xfId="34" applyNumberFormat="1" applyFont="1" applyBorder="1">
      <alignment vertical="center"/>
    </xf>
    <xf numFmtId="0" fontId="236" fillId="0" borderId="295" xfId="34" applyFont="1" applyBorder="1" applyAlignment="1">
      <alignment horizontal="right" vertical="center" shrinkToFit="1"/>
    </xf>
    <xf numFmtId="0" fontId="73" fillId="0" borderId="1" xfId="24" applyBorder="1" applyAlignment="1">
      <alignment horizontal="center" vertical="center" shrinkToFit="1"/>
    </xf>
    <xf numFmtId="0" fontId="44" fillId="0" borderId="0" xfId="2" applyAlignment="1">
      <alignment horizontal="center" vertical="center"/>
    </xf>
    <xf numFmtId="9" fontId="50" fillId="0" borderId="0" xfId="35" applyFont="1">
      <alignment vertical="center"/>
    </xf>
    <xf numFmtId="0" fontId="60" fillId="0" borderId="0" xfId="36" applyFont="1">
      <alignment vertical="center"/>
    </xf>
    <xf numFmtId="0" fontId="60" fillId="0" borderId="296" xfId="36" applyFont="1" applyBorder="1" applyAlignment="1"/>
    <xf numFmtId="0" fontId="2" fillId="0" borderId="0" xfId="36" applyAlignment="1">
      <alignment horizontal="right" vertical="center"/>
    </xf>
    <xf numFmtId="0" fontId="60" fillId="0" borderId="0" xfId="36" applyFont="1" applyAlignment="1"/>
    <xf numFmtId="0" fontId="60" fillId="0" borderId="296" xfId="36" applyFont="1" applyBorder="1">
      <alignment vertical="center"/>
    </xf>
    <xf numFmtId="0" fontId="2" fillId="0" borderId="0" xfId="36">
      <alignment vertical="center"/>
    </xf>
    <xf numFmtId="0" fontId="254" fillId="0" borderId="0" xfId="36" applyFont="1" applyAlignment="1">
      <alignment horizontal="left" vertical="center"/>
    </xf>
    <xf numFmtId="0" fontId="2" fillId="0" borderId="0" xfId="36" applyAlignment="1">
      <alignment vertical="center" shrinkToFit="1"/>
    </xf>
    <xf numFmtId="0" fontId="50" fillId="0" borderId="0" xfId="36" applyFont="1">
      <alignment vertical="center"/>
    </xf>
    <xf numFmtId="0" fontId="255" fillId="0" borderId="45" xfId="36" applyFont="1" applyBorder="1" applyAlignment="1"/>
    <xf numFmtId="0" fontId="60" fillId="0" borderId="45" xfId="36" applyFont="1" applyBorder="1" applyAlignment="1"/>
    <xf numFmtId="0" fontId="257" fillId="21" borderId="0" xfId="36" applyFont="1" applyFill="1" applyAlignment="1">
      <alignment horizontal="center" vertical="center"/>
    </xf>
    <xf numFmtId="0" fontId="257" fillId="21" borderId="0" xfId="36" applyFont="1" applyFill="1">
      <alignment vertical="center"/>
    </xf>
    <xf numFmtId="0" fontId="2" fillId="21" borderId="0" xfId="36" applyFill="1">
      <alignment vertical="center"/>
    </xf>
    <xf numFmtId="0" fontId="50" fillId="0" borderId="0" xfId="36" applyFont="1" applyAlignment="1">
      <alignment horizontal="center" vertical="center"/>
    </xf>
    <xf numFmtId="5" fontId="60" fillId="0" borderId="0" xfId="36" applyNumberFormat="1" applyFont="1">
      <alignment vertical="center"/>
    </xf>
    <xf numFmtId="0" fontId="2" fillId="13" borderId="0" xfId="36" applyFill="1" applyAlignment="1">
      <alignment horizontal="center" vertical="center"/>
    </xf>
    <xf numFmtId="0" fontId="2" fillId="13" borderId="0" xfId="36" applyFill="1" applyAlignment="1">
      <alignment vertical="center" shrinkToFit="1"/>
    </xf>
    <xf numFmtId="0" fontId="2" fillId="13" borderId="0" xfId="36" applyFill="1">
      <alignment vertical="center"/>
    </xf>
    <xf numFmtId="0" fontId="258" fillId="0" borderId="45" xfId="36" applyFont="1" applyBorder="1">
      <alignment vertical="center"/>
    </xf>
    <xf numFmtId="0" fontId="259" fillId="21" borderId="301" xfId="36" applyFont="1" applyFill="1" applyBorder="1" applyAlignment="1">
      <alignment horizontal="center" vertical="center"/>
    </xf>
    <xf numFmtId="0" fontId="0" fillId="0" borderId="0" xfId="0" applyAlignment="1">
      <alignment vertical="center" shrinkToFit="1"/>
    </xf>
    <xf numFmtId="0" fontId="0" fillId="2" borderId="1" xfId="0" applyFill="1" applyBorder="1" applyAlignment="1">
      <alignment vertical="center" shrinkToFit="1"/>
    </xf>
    <xf numFmtId="0" fontId="0" fillId="2" borderId="0" xfId="0" applyFill="1" applyAlignment="1">
      <alignment vertical="center" shrinkToFit="1"/>
    </xf>
    <xf numFmtId="183" fontId="0" fillId="2" borderId="0" xfId="0" applyNumberFormat="1" applyFill="1" applyAlignment="1">
      <alignment vertical="center" shrinkToFit="1"/>
    </xf>
    <xf numFmtId="187" fontId="0" fillId="2" borderId="0" xfId="0" applyNumberFormat="1" applyFill="1" applyAlignment="1">
      <alignment vertical="center" shrinkToFit="1"/>
    </xf>
    <xf numFmtId="0" fontId="0" fillId="0" borderId="0" xfId="0" applyAlignment="1">
      <alignment horizontal="center" vertical="center" shrinkToFit="1"/>
    </xf>
    <xf numFmtId="201" fontId="164" fillId="0" borderId="0" xfId="32" applyNumberFormat="1" applyFont="1">
      <alignment vertical="center"/>
    </xf>
    <xf numFmtId="187" fontId="238" fillId="0" borderId="214" xfId="34" applyNumberFormat="1" applyFont="1" applyBorder="1" applyAlignment="1">
      <alignment horizontal="left" vertical="center" shrinkToFit="1"/>
    </xf>
    <xf numFmtId="41" fontId="236" fillId="0" borderId="206" xfId="34" applyNumberFormat="1" applyFont="1" applyBorder="1" applyAlignment="1">
      <alignment horizontal="center" vertical="center"/>
    </xf>
    <xf numFmtId="49" fontId="1" fillId="20" borderId="0" xfId="13" applyNumberFormat="1" applyFont="1" applyFill="1">
      <alignment vertical="center"/>
    </xf>
    <xf numFmtId="0" fontId="1" fillId="0" borderId="0" xfId="13" applyFont="1">
      <alignment vertical="center"/>
    </xf>
    <xf numFmtId="0" fontId="233" fillId="0" borderId="1" xfId="0" applyFont="1" applyBorder="1" applyAlignment="1">
      <alignment horizontal="center" vertical="center"/>
    </xf>
    <xf numFmtId="0" fontId="231" fillId="0" borderId="8" xfId="0" applyFont="1" applyBorder="1" applyAlignment="1">
      <alignment horizontal="center" vertical="center"/>
    </xf>
    <xf numFmtId="0" fontId="231" fillId="0" borderId="9" xfId="0" applyFont="1" applyBorder="1" applyAlignment="1">
      <alignment horizontal="center" vertical="center"/>
    </xf>
    <xf numFmtId="0" fontId="229" fillId="0" borderId="0" xfId="0" applyFont="1" applyAlignment="1">
      <alignment horizontal="center" vertical="center"/>
    </xf>
    <xf numFmtId="3" fontId="233" fillId="0" borderId="8" xfId="0" applyNumberFormat="1" applyFont="1" applyBorder="1" applyAlignment="1">
      <alignment horizontal="right" vertical="center"/>
    </xf>
    <xf numFmtId="3" fontId="233" fillId="0" borderId="9" xfId="0" applyNumberFormat="1" applyFont="1" applyBorder="1" applyAlignment="1">
      <alignment horizontal="right" vertical="center"/>
    </xf>
    <xf numFmtId="0" fontId="233" fillId="0" borderId="8" xfId="0" applyFont="1" applyBorder="1" applyAlignment="1">
      <alignment horizontal="center" vertical="center"/>
    </xf>
    <xf numFmtId="0" fontId="233" fillId="0" borderId="9" xfId="0" applyFont="1" applyBorder="1" applyAlignment="1">
      <alignment horizontal="center" vertical="center"/>
    </xf>
    <xf numFmtId="0" fontId="224" fillId="0" borderId="0" xfId="26" applyFont="1" applyAlignment="1">
      <alignment horizontal="center" vertical="center"/>
    </xf>
    <xf numFmtId="0" fontId="162" fillId="0" borderId="11" xfId="26" applyFont="1" applyBorder="1" applyAlignment="1">
      <alignment horizontal="center" vertical="center"/>
    </xf>
    <xf numFmtId="0" fontId="160" fillId="0" borderId="0" xfId="26" applyFont="1" applyAlignment="1">
      <alignment horizontal="left" vertical="center"/>
    </xf>
    <xf numFmtId="0" fontId="161" fillId="0" borderId="0" xfId="26" applyFont="1" applyAlignment="1">
      <alignment horizontal="center" vertical="center"/>
    </xf>
    <xf numFmtId="207" fontId="161" fillId="0" borderId="0" xfId="26" applyNumberFormat="1" applyFont="1" applyAlignment="1">
      <alignment horizontal="center" vertical="center"/>
    </xf>
    <xf numFmtId="205" fontId="161" fillId="0" borderId="12" xfId="26" applyNumberFormat="1" applyFont="1" applyBorder="1" applyAlignment="1">
      <alignment horizontal="right" vertical="center"/>
    </xf>
    <xf numFmtId="0" fontId="181" fillId="16" borderId="0" xfId="26" applyFont="1" applyFill="1" applyAlignment="1">
      <alignment horizontal="center" vertical="center"/>
    </xf>
    <xf numFmtId="0" fontId="181" fillId="16" borderId="288" xfId="26" applyFont="1" applyFill="1" applyBorder="1" applyAlignment="1">
      <alignment horizontal="center" vertical="center"/>
    </xf>
    <xf numFmtId="0" fontId="181" fillId="16" borderId="219" xfId="26" applyFont="1" applyFill="1" applyBorder="1" applyAlignment="1">
      <alignment horizontal="center" vertical="center"/>
    </xf>
    <xf numFmtId="0" fontId="181" fillId="16" borderId="218" xfId="26" applyFont="1" applyFill="1" applyBorder="1" applyAlignment="1">
      <alignment horizontal="center" vertical="center"/>
    </xf>
    <xf numFmtId="0" fontId="181" fillId="16" borderId="289" xfId="26" applyFont="1" applyFill="1" applyBorder="1" applyAlignment="1">
      <alignment horizontal="center" vertical="center"/>
    </xf>
    <xf numFmtId="49" fontId="160" fillId="0" borderId="0" xfId="26" applyNumberFormat="1" applyFont="1" applyAlignment="1">
      <alignment horizontal="left" vertical="center"/>
    </xf>
    <xf numFmtId="3" fontId="161" fillId="0" borderId="0" xfId="26" applyNumberFormat="1" applyFont="1" applyAlignment="1">
      <alignment horizontal="right" vertical="center"/>
    </xf>
    <xf numFmtId="214" fontId="161" fillId="0" borderId="0" xfId="26" applyNumberFormat="1" applyFont="1" applyAlignment="1">
      <alignment horizontal="left" vertical="center"/>
    </xf>
    <xf numFmtId="0" fontId="135" fillId="14" borderId="14" xfId="0" applyFont="1" applyFill="1" applyBorder="1" applyAlignment="1">
      <alignment horizontal="center" vertical="center"/>
    </xf>
    <xf numFmtId="0" fontId="135" fillId="14" borderId="1" xfId="0" applyFont="1" applyFill="1" applyBorder="1" applyAlignment="1">
      <alignment horizontal="center" vertical="center"/>
    </xf>
    <xf numFmtId="0" fontId="139" fillId="0" borderId="0" xfId="0" applyFont="1" applyAlignment="1">
      <alignment horizontal="center" vertical="center"/>
    </xf>
    <xf numFmtId="0" fontId="139" fillId="0" borderId="1" xfId="0" applyFont="1" applyBorder="1" applyAlignment="1">
      <alignment horizontal="center" vertical="center"/>
    </xf>
    <xf numFmtId="0" fontId="135" fillId="14" borderId="0" xfId="0" applyFont="1" applyFill="1" applyAlignment="1">
      <alignment horizontal="center" vertical="center"/>
    </xf>
    <xf numFmtId="0" fontId="63" fillId="0" borderId="11" xfId="13" applyFont="1" applyBorder="1" applyAlignment="1">
      <alignment horizontal="center" vertical="center"/>
    </xf>
    <xf numFmtId="0" fontId="63" fillId="0" borderId="12" xfId="13" applyFont="1" applyBorder="1" applyAlignment="1">
      <alignment horizontal="center" vertical="center"/>
    </xf>
    <xf numFmtId="0" fontId="172" fillId="16" borderId="225" xfId="13" applyFont="1" applyFill="1" applyBorder="1" applyAlignment="1">
      <alignment horizontal="center" vertical="center"/>
    </xf>
    <xf numFmtId="0" fontId="172" fillId="16" borderId="6" xfId="13" applyFont="1" applyFill="1" applyBorder="1" applyAlignment="1">
      <alignment horizontal="center" vertical="center"/>
    </xf>
    <xf numFmtId="0" fontId="172" fillId="16" borderId="226" xfId="13" applyFont="1" applyFill="1" applyBorder="1" applyAlignment="1">
      <alignment horizontal="center" vertical="center"/>
    </xf>
    <xf numFmtId="0" fontId="60" fillId="0" borderId="2" xfId="13" applyFont="1" applyBorder="1" applyAlignment="1">
      <alignment horizontal="center" vertical="center"/>
    </xf>
    <xf numFmtId="0" fontId="63" fillId="0" borderId="4" xfId="13" applyFont="1" applyBorder="1" applyAlignment="1">
      <alignment horizontal="center" vertical="center"/>
    </xf>
    <xf numFmtId="0" fontId="52" fillId="0" borderId="0" xfId="13" applyFont="1" applyAlignment="1">
      <alignment horizontal="right" vertical="center"/>
    </xf>
    <xf numFmtId="0" fontId="24" fillId="0" borderId="5" xfId="13" applyBorder="1" applyAlignment="1">
      <alignment horizontal="left" vertical="center"/>
    </xf>
    <xf numFmtId="0" fontId="24" fillId="0" borderId="6" xfId="13" applyBorder="1" applyAlignment="1">
      <alignment horizontal="left" vertical="center"/>
    </xf>
    <xf numFmtId="0" fontId="24" fillId="0" borderId="7" xfId="13" applyBorder="1" applyAlignment="1">
      <alignment horizontal="left" vertical="center"/>
    </xf>
    <xf numFmtId="206" fontId="24" fillId="0" borderId="5" xfId="13" applyNumberFormat="1" applyBorder="1" applyAlignment="1">
      <alignment horizontal="left" vertical="center"/>
    </xf>
    <xf numFmtId="206" fontId="24" fillId="0" borderId="6" xfId="13" applyNumberFormat="1" applyBorder="1" applyAlignment="1">
      <alignment horizontal="left" vertical="center"/>
    </xf>
    <xf numFmtId="206" fontId="24" fillId="0" borderId="7" xfId="13" applyNumberFormat="1" applyBorder="1" applyAlignment="1">
      <alignment horizontal="left" vertical="center"/>
    </xf>
    <xf numFmtId="0" fontId="159" fillId="16" borderId="2" xfId="13" applyFont="1" applyFill="1" applyBorder="1" applyAlignment="1">
      <alignment horizontal="center" vertical="center"/>
    </xf>
    <xf numFmtId="0" fontId="172" fillId="16" borderId="5" xfId="13" applyFont="1" applyFill="1" applyBorder="1" applyAlignment="1">
      <alignment horizontal="center" vertical="center"/>
    </xf>
    <xf numFmtId="0" fontId="172" fillId="16" borderId="223" xfId="13" applyFont="1" applyFill="1" applyBorder="1" applyAlignment="1">
      <alignment horizontal="center" vertical="center"/>
    </xf>
    <xf numFmtId="0" fontId="172" fillId="16" borderId="3" xfId="13" applyFont="1" applyFill="1" applyBorder="1" applyAlignment="1">
      <alignment horizontal="center" vertical="center"/>
    </xf>
    <xf numFmtId="0" fontId="172" fillId="16" borderId="224" xfId="13" applyFont="1" applyFill="1" applyBorder="1" applyAlignment="1">
      <alignment horizontal="center" vertical="center"/>
    </xf>
    <xf numFmtId="0" fontId="172" fillId="16" borderId="4" xfId="13" applyFont="1" applyFill="1" applyBorder="1" applyAlignment="1">
      <alignment horizontal="center" vertical="center"/>
    </xf>
    <xf numFmtId="0" fontId="172" fillId="16" borderId="7" xfId="13" applyFont="1" applyFill="1" applyBorder="1" applyAlignment="1">
      <alignment horizontal="center" vertical="center"/>
    </xf>
    <xf numFmtId="0" fontId="161" fillId="0" borderId="3" xfId="26" applyFont="1" applyBorder="1" applyAlignment="1">
      <alignment horizontal="center" vertical="center"/>
    </xf>
    <xf numFmtId="0" fontId="179" fillId="0" borderId="0" xfId="26" applyFont="1" applyAlignment="1">
      <alignment horizontal="right" vertical="center"/>
    </xf>
    <xf numFmtId="0" fontId="161" fillId="0" borderId="11" xfId="26" applyFont="1" applyBorder="1" applyAlignment="1">
      <alignment horizontal="left" vertical="center"/>
    </xf>
    <xf numFmtId="0" fontId="161" fillId="0" borderId="0" xfId="26" applyFont="1" applyAlignment="1">
      <alignment horizontal="left" vertical="center"/>
    </xf>
    <xf numFmtId="0" fontId="161" fillId="0" borderId="6" xfId="26" applyFont="1" applyBorder="1" applyAlignment="1">
      <alignment horizontal="center" vertical="center"/>
    </xf>
    <xf numFmtId="206" fontId="161" fillId="0" borderId="5" xfId="26" applyNumberFormat="1" applyFont="1" applyBorder="1" applyAlignment="1">
      <alignment horizontal="center" vertical="center"/>
    </xf>
    <xf numFmtId="206" fontId="161" fillId="0" borderId="6" xfId="26" applyNumberFormat="1" applyFont="1" applyBorder="1" applyAlignment="1">
      <alignment horizontal="center" vertical="center"/>
    </xf>
    <xf numFmtId="49" fontId="161" fillId="0" borderId="0" xfId="26" applyNumberFormat="1" applyFont="1" applyAlignment="1">
      <alignment horizontal="left" vertical="center"/>
    </xf>
    <xf numFmtId="49" fontId="161" fillId="0" borderId="12" xfId="26" applyNumberFormat="1" applyFont="1" applyBorder="1" applyAlignment="1">
      <alignment horizontal="left" vertical="center"/>
    </xf>
    <xf numFmtId="0" fontId="161" fillId="0" borderId="11" xfId="26" applyFont="1" applyBorder="1" applyAlignment="1">
      <alignment horizontal="center" vertical="center"/>
    </xf>
    <xf numFmtId="49" fontId="161" fillId="0" borderId="6" xfId="26" applyNumberFormat="1" applyFont="1" applyBorder="1" applyAlignment="1">
      <alignment horizontal="left" vertical="center"/>
    </xf>
    <xf numFmtId="49" fontId="161" fillId="0" borderId="7" xfId="26" applyNumberFormat="1" applyFont="1" applyBorder="1" applyAlignment="1">
      <alignment horizontal="left" vertical="center"/>
    </xf>
    <xf numFmtId="212" fontId="161" fillId="0" borderId="5" xfId="26" applyNumberFormat="1" applyFont="1" applyBorder="1" applyAlignment="1">
      <alignment horizontal="center" vertical="center"/>
    </xf>
    <xf numFmtId="212" fontId="161" fillId="0" borderId="6" xfId="26" applyNumberFormat="1" applyFont="1" applyBorder="1" applyAlignment="1">
      <alignment horizontal="center" vertical="center"/>
    </xf>
    <xf numFmtId="0" fontId="161" fillId="0" borderId="2" xfId="26" applyFont="1" applyBorder="1" applyAlignment="1">
      <alignment horizontal="center" vertical="center"/>
    </xf>
    <xf numFmtId="0" fontId="223" fillId="0" borderId="0" xfId="28" applyFont="1" applyAlignment="1">
      <alignment horizontal="left" vertical="center"/>
    </xf>
    <xf numFmtId="206" fontId="161" fillId="0" borderId="0" xfId="28" applyNumberFormat="1" applyFont="1" applyAlignment="1">
      <alignment horizontal="center" vertical="center"/>
    </xf>
    <xf numFmtId="0" fontId="161" fillId="0" borderId="8" xfId="28" applyFont="1" applyBorder="1" applyAlignment="1">
      <alignment horizontal="center" vertical="center"/>
    </xf>
    <xf numFmtId="0" fontId="161" fillId="0" borderId="10" xfId="28" applyFont="1" applyBorder="1" applyAlignment="1">
      <alignment horizontal="center" vertical="center"/>
    </xf>
    <xf numFmtId="0" fontId="161" fillId="0" borderId="9" xfId="28" applyFont="1" applyBorder="1" applyAlignment="1">
      <alignment horizontal="center" vertical="center"/>
    </xf>
    <xf numFmtId="0" fontId="161" fillId="0" borderId="3" xfId="28" applyFont="1" applyBorder="1" applyAlignment="1">
      <alignment horizontal="center" vertical="center"/>
    </xf>
    <xf numFmtId="0" fontId="163" fillId="0" borderId="0" xfId="28" applyFont="1" applyAlignment="1">
      <alignment horizontal="center" vertical="center"/>
    </xf>
    <xf numFmtId="0" fontId="183" fillId="0" borderId="0" xfId="32" applyFont="1" applyAlignment="1">
      <alignment horizontal="right" vertical="center"/>
    </xf>
    <xf numFmtId="0" fontId="163" fillId="0" borderId="271" xfId="32" applyFont="1" applyBorder="1" applyAlignment="1">
      <alignment horizontal="center" vertical="center"/>
    </xf>
    <xf numFmtId="0" fontId="163" fillId="0" borderId="273" xfId="32" applyFont="1" applyBorder="1" applyAlignment="1">
      <alignment horizontal="center" vertical="center"/>
    </xf>
    <xf numFmtId="0" fontId="163" fillId="0" borderId="278" xfId="32" applyFont="1" applyBorder="1" applyAlignment="1">
      <alignment horizontal="center" vertical="center"/>
    </xf>
    <xf numFmtId="0" fontId="163" fillId="0" borderId="73" xfId="32" applyFont="1" applyBorder="1" applyAlignment="1">
      <alignment horizontal="center" vertical="center"/>
    </xf>
    <xf numFmtId="206" fontId="163" fillId="0" borderId="73" xfId="32" applyNumberFormat="1" applyFont="1" applyBorder="1" applyAlignment="1">
      <alignment horizontal="center" vertical="center"/>
    </xf>
    <xf numFmtId="0" fontId="235" fillId="16" borderId="280" xfId="32" applyFont="1" applyFill="1" applyBorder="1" applyAlignment="1">
      <alignment horizontal="center" vertical="center"/>
    </xf>
    <xf numFmtId="0" fontId="235" fillId="16" borderId="284" xfId="32" applyFont="1" applyFill="1" applyBorder="1" applyAlignment="1">
      <alignment horizontal="center" vertical="center"/>
    </xf>
    <xf numFmtId="0" fontId="235" fillId="16" borderId="281" xfId="32" applyFont="1" applyFill="1" applyBorder="1" applyAlignment="1">
      <alignment horizontal="center" vertical="center"/>
    </xf>
    <xf numFmtId="0" fontId="235" fillId="16" borderId="273" xfId="32" applyFont="1" applyFill="1" applyBorder="1" applyAlignment="1">
      <alignment horizontal="center" vertical="center"/>
    </xf>
    <xf numFmtId="0" fontId="235" fillId="16" borderId="282" xfId="32" applyFont="1" applyFill="1" applyBorder="1" applyAlignment="1">
      <alignment horizontal="center" vertical="center"/>
    </xf>
    <xf numFmtId="0" fontId="235" fillId="16" borderId="285" xfId="32" applyFont="1" applyFill="1" applyBorder="1" applyAlignment="1">
      <alignment horizontal="center" vertical="center"/>
    </xf>
    <xf numFmtId="0" fontId="235" fillId="16" borderId="73" xfId="32" applyFont="1" applyFill="1" applyBorder="1" applyAlignment="1">
      <alignment horizontal="center" vertical="center"/>
    </xf>
    <xf numFmtId="0" fontId="235" fillId="16" borderId="286" xfId="32" applyFont="1" applyFill="1" applyBorder="1" applyAlignment="1">
      <alignment horizontal="center" vertical="center"/>
    </xf>
    <xf numFmtId="0" fontId="163" fillId="0" borderId="274" xfId="32" applyFont="1" applyBorder="1" applyAlignment="1">
      <alignment horizontal="center" vertical="center"/>
    </xf>
    <xf numFmtId="0" fontId="163" fillId="0" borderId="0" xfId="32" applyFont="1" applyAlignment="1">
      <alignment horizontal="center" vertical="center"/>
    </xf>
    <xf numFmtId="49" fontId="163" fillId="0" borderId="73" xfId="32" applyNumberFormat="1" applyFont="1" applyBorder="1" applyAlignment="1">
      <alignment horizontal="left" vertical="center"/>
    </xf>
    <xf numFmtId="49" fontId="163" fillId="0" borderId="269" xfId="32" applyNumberFormat="1" applyFont="1" applyBorder="1" applyAlignment="1">
      <alignment horizontal="left" vertical="center"/>
    </xf>
    <xf numFmtId="0" fontId="235" fillId="16" borderId="283" xfId="32" applyFont="1" applyFill="1" applyBorder="1" applyAlignment="1">
      <alignment horizontal="center" vertical="center"/>
    </xf>
    <xf numFmtId="0" fontId="235" fillId="16" borderId="287" xfId="32" applyFont="1" applyFill="1" applyBorder="1" applyAlignment="1">
      <alignment horizontal="center" vertical="center"/>
    </xf>
    <xf numFmtId="0" fontId="235" fillId="16" borderId="270" xfId="32" applyFont="1" applyFill="1" applyBorder="1" applyAlignment="1">
      <alignment horizontal="center" vertical="center"/>
    </xf>
    <xf numFmtId="0" fontId="235" fillId="16" borderId="269" xfId="32" applyFont="1" applyFill="1" applyBorder="1" applyAlignment="1">
      <alignment horizontal="center" vertical="center"/>
    </xf>
    <xf numFmtId="206" fontId="163" fillId="0" borderId="274" xfId="32" applyNumberFormat="1" applyFont="1" applyBorder="1" applyAlignment="1">
      <alignment horizontal="center" vertical="center"/>
    </xf>
    <xf numFmtId="206" fontId="163" fillId="0" borderId="0" xfId="32" applyNumberFormat="1" applyFont="1" applyAlignment="1">
      <alignment horizontal="center" vertical="center"/>
    </xf>
    <xf numFmtId="49" fontId="161" fillId="0" borderId="272" xfId="26" applyNumberFormat="1" applyFont="1" applyBorder="1" applyAlignment="1">
      <alignment horizontal="left" vertical="center"/>
    </xf>
    <xf numFmtId="0" fontId="161" fillId="0" borderId="274" xfId="26" applyFont="1" applyBorder="1" applyAlignment="1">
      <alignment horizontal="center" vertical="center"/>
    </xf>
    <xf numFmtId="49" fontId="161" fillId="0" borderId="73" xfId="26" applyNumberFormat="1" applyFont="1" applyBorder="1" applyAlignment="1">
      <alignment horizontal="left" vertical="center"/>
    </xf>
    <xf numFmtId="49" fontId="161" fillId="0" borderId="269" xfId="26" applyNumberFormat="1" applyFont="1" applyBorder="1" applyAlignment="1">
      <alignment horizontal="left" vertical="center"/>
    </xf>
    <xf numFmtId="206" fontId="161" fillId="0" borderId="274" xfId="26" applyNumberFormat="1" applyFont="1" applyBorder="1" applyAlignment="1">
      <alignment horizontal="center" vertical="center"/>
    </xf>
    <xf numFmtId="206" fontId="161" fillId="0" borderId="0" xfId="26" applyNumberFormat="1" applyFont="1" applyAlignment="1">
      <alignment horizontal="center" vertical="center"/>
    </xf>
    <xf numFmtId="0" fontId="161" fillId="0" borderId="271" xfId="26" applyFont="1" applyBorder="1" applyAlignment="1">
      <alignment horizontal="center" vertical="center"/>
    </xf>
    <xf numFmtId="0" fontId="161" fillId="0" borderId="273" xfId="26" applyFont="1" applyBorder="1" applyAlignment="1">
      <alignment horizontal="center" vertical="center"/>
    </xf>
    <xf numFmtId="0" fontId="161" fillId="0" borderId="73" xfId="26" applyFont="1" applyBorder="1" applyAlignment="1">
      <alignment horizontal="center" vertical="center"/>
    </xf>
    <xf numFmtId="206" fontId="161" fillId="0" borderId="73" xfId="26" applyNumberFormat="1" applyFont="1" applyBorder="1" applyAlignment="1">
      <alignment horizontal="center" vertical="center"/>
    </xf>
    <xf numFmtId="49" fontId="161" fillId="0" borderId="0" xfId="29" applyNumberFormat="1" applyFont="1" applyAlignment="1">
      <alignment horizontal="left" vertical="center"/>
    </xf>
    <xf numFmtId="49" fontId="161" fillId="0" borderId="12" xfId="29" applyNumberFormat="1" applyFont="1" applyBorder="1" applyAlignment="1">
      <alignment horizontal="left" vertical="center"/>
    </xf>
    <xf numFmtId="0" fontId="161" fillId="0" borderId="11" xfId="29" applyFont="1" applyBorder="1" applyAlignment="1">
      <alignment horizontal="center" vertical="center"/>
    </xf>
    <xf numFmtId="0" fontId="161" fillId="0" borderId="0" xfId="29" applyFont="1" applyAlignment="1">
      <alignment horizontal="center" vertical="center"/>
    </xf>
    <xf numFmtId="49" fontId="161" fillId="0" borderId="6" xfId="29" applyNumberFormat="1" applyFont="1" applyBorder="1" applyAlignment="1">
      <alignment horizontal="left" vertical="center"/>
    </xf>
    <xf numFmtId="49" fontId="161" fillId="0" borderId="7" xfId="29" applyNumberFormat="1" applyFont="1" applyBorder="1" applyAlignment="1">
      <alignment horizontal="left" vertical="center"/>
    </xf>
    <xf numFmtId="212" fontId="161" fillId="0" borderId="5" xfId="29" applyNumberFormat="1" applyFont="1" applyBorder="1" applyAlignment="1">
      <alignment horizontal="center" vertical="center"/>
    </xf>
    <xf numFmtId="212" fontId="161" fillId="0" borderId="6" xfId="29" applyNumberFormat="1" applyFont="1" applyBorder="1" applyAlignment="1">
      <alignment horizontal="center" vertical="center"/>
    </xf>
    <xf numFmtId="0" fontId="161" fillId="0" borderId="2" xfId="29" applyFont="1" applyBorder="1" applyAlignment="1">
      <alignment horizontal="center" vertical="center"/>
    </xf>
    <xf numFmtId="0" fontId="161" fillId="0" borderId="3" xfId="29" applyFont="1" applyBorder="1" applyAlignment="1">
      <alignment horizontal="center" vertical="center"/>
    </xf>
    <xf numFmtId="0" fontId="179" fillId="0" borderId="0" xfId="29" applyFont="1" applyAlignment="1">
      <alignment horizontal="right" vertical="center"/>
    </xf>
    <xf numFmtId="0" fontId="161" fillId="0" borderId="11" xfId="29" applyFont="1" applyBorder="1" applyAlignment="1">
      <alignment horizontal="left" vertical="center"/>
    </xf>
    <xf numFmtId="0" fontId="161" fillId="0" borderId="0" xfId="29" applyFont="1" applyAlignment="1">
      <alignment horizontal="left" vertical="center"/>
    </xf>
    <xf numFmtId="0" fontId="161" fillId="0" borderId="6" xfId="29" applyFont="1" applyBorder="1" applyAlignment="1">
      <alignment horizontal="center" vertical="center"/>
    </xf>
    <xf numFmtId="206" fontId="161" fillId="0" borderId="5" xfId="29" applyNumberFormat="1" applyFont="1" applyBorder="1" applyAlignment="1">
      <alignment horizontal="center" vertical="center"/>
    </xf>
    <xf numFmtId="206" fontId="161" fillId="0" borderId="6" xfId="29" applyNumberFormat="1" applyFont="1" applyBorder="1" applyAlignment="1">
      <alignment horizontal="center" vertical="center"/>
    </xf>
    <xf numFmtId="0" fontId="161" fillId="0" borderId="3" xfId="31" applyFont="1" applyBorder="1" applyAlignment="1">
      <alignment horizontal="center" vertical="center"/>
    </xf>
    <xf numFmtId="0" fontId="163" fillId="0" borderId="0" xfId="31" applyFont="1" applyAlignment="1">
      <alignment horizontal="center" vertical="center"/>
    </xf>
    <xf numFmtId="0" fontId="161" fillId="0" borderId="8" xfId="31" applyFont="1" applyBorder="1" applyAlignment="1">
      <alignment horizontal="center" vertical="center"/>
    </xf>
    <xf numFmtId="0" fontId="161" fillId="0" borderId="10" xfId="31" applyFont="1" applyBorder="1" applyAlignment="1">
      <alignment horizontal="center" vertical="center"/>
    </xf>
    <xf numFmtId="0" fontId="161" fillId="0" borderId="9" xfId="31" applyFont="1" applyBorder="1" applyAlignment="1">
      <alignment horizontal="center" vertical="center"/>
    </xf>
    <xf numFmtId="0" fontId="223" fillId="0" borderId="0" xfId="31" applyFont="1" applyAlignment="1">
      <alignment horizontal="left" vertical="center"/>
    </xf>
    <xf numFmtId="206" fontId="161" fillId="0" borderId="0" xfId="31" applyNumberFormat="1" applyFont="1" applyAlignment="1">
      <alignment horizontal="center" vertical="center"/>
    </xf>
    <xf numFmtId="0" fontId="163" fillId="0" borderId="278" xfId="32" applyFont="1" applyBorder="1" applyAlignment="1">
      <alignment horizontal="left" vertical="center"/>
    </xf>
    <xf numFmtId="0" fontId="163" fillId="0" borderId="269" xfId="32" applyFont="1" applyBorder="1" applyAlignment="1">
      <alignment horizontal="left" vertical="center"/>
    </xf>
    <xf numFmtId="0" fontId="165" fillId="0" borderId="0" xfId="13" applyFont="1" applyAlignment="1">
      <alignment horizontal="center" vertical="center"/>
    </xf>
    <xf numFmtId="0" fontId="161" fillId="0" borderId="212" xfId="13" applyFont="1" applyBorder="1" applyAlignment="1">
      <alignment horizontal="center" vertical="center"/>
    </xf>
    <xf numFmtId="0" fontId="167" fillId="0" borderId="0" xfId="13" applyFont="1" applyAlignment="1">
      <alignment horizontal="center" vertical="center"/>
    </xf>
    <xf numFmtId="0" fontId="161" fillId="0" borderId="3" xfId="13" applyFont="1" applyBorder="1" applyAlignment="1">
      <alignment horizontal="center" vertical="center"/>
    </xf>
    <xf numFmtId="0" fontId="165" fillId="0" borderId="0" xfId="14" applyFont="1" applyAlignment="1">
      <alignment horizontal="center" vertical="center"/>
    </xf>
    <xf numFmtId="0" fontId="161" fillId="0" borderId="212" xfId="14" applyFont="1" applyBorder="1" applyAlignment="1">
      <alignment horizontal="center" vertical="center"/>
    </xf>
    <xf numFmtId="41" fontId="162" fillId="0" borderId="207" xfId="14" applyNumberFormat="1" applyFont="1" applyBorder="1" applyAlignment="1">
      <alignment horizontal="right" vertical="center"/>
    </xf>
    <xf numFmtId="0" fontId="177" fillId="0" borderId="0" xfId="14" applyFont="1" applyAlignment="1">
      <alignment horizontal="center" vertical="center"/>
    </xf>
    <xf numFmtId="0" fontId="160" fillId="0" borderId="0" xfId="14" applyFont="1" applyAlignment="1">
      <alignment horizontal="right" vertical="center"/>
    </xf>
    <xf numFmtId="187" fontId="160" fillId="0" borderId="6" xfId="14" applyNumberFormat="1" applyFont="1" applyBorder="1" applyAlignment="1">
      <alignment horizontal="right" vertical="center"/>
    </xf>
    <xf numFmtId="0" fontId="161" fillId="0" borderId="3" xfId="14" applyFont="1" applyBorder="1" applyAlignment="1">
      <alignment horizontal="center" vertical="center"/>
    </xf>
    <xf numFmtId="0" fontId="165" fillId="0" borderId="0" xfId="15" applyFont="1" applyAlignment="1">
      <alignment horizontal="center" vertical="center"/>
    </xf>
    <xf numFmtId="0" fontId="161" fillId="0" borderId="212" xfId="15" applyFont="1" applyBorder="1" applyAlignment="1">
      <alignment horizontal="center" vertical="center"/>
    </xf>
    <xf numFmtId="41" fontId="162" fillId="0" borderId="207" xfId="15" applyNumberFormat="1" applyFont="1" applyBorder="1" applyAlignment="1">
      <alignment horizontal="right" vertical="center"/>
    </xf>
    <xf numFmtId="0" fontId="177" fillId="0" borderId="0" xfId="15" applyFont="1" applyAlignment="1">
      <alignment horizontal="center" vertical="center"/>
    </xf>
    <xf numFmtId="0" fontId="161" fillId="0" borderId="0" xfId="15" applyFont="1" applyAlignment="1">
      <alignment horizontal="right" vertical="center"/>
    </xf>
    <xf numFmtId="187" fontId="161" fillId="0" borderId="6" xfId="15" applyNumberFormat="1" applyFont="1" applyBorder="1" applyAlignment="1">
      <alignment horizontal="right" vertical="center"/>
    </xf>
    <xf numFmtId="0" fontId="161" fillId="0" borderId="3" xfId="15" applyFont="1" applyBorder="1" applyAlignment="1">
      <alignment horizontal="center" vertical="center"/>
    </xf>
    <xf numFmtId="0" fontId="165" fillId="0" borderId="0" xfId="16" applyFont="1" applyAlignment="1">
      <alignment horizontal="center" vertical="center"/>
    </xf>
    <xf numFmtId="0" fontId="161" fillId="0" borderId="212" xfId="16" applyFont="1" applyBorder="1" applyAlignment="1">
      <alignment horizontal="center" vertical="center"/>
    </xf>
    <xf numFmtId="41" fontId="162" fillId="0" borderId="207" xfId="16" applyNumberFormat="1" applyFont="1" applyBorder="1" applyAlignment="1">
      <alignment horizontal="right" vertical="center"/>
    </xf>
    <xf numFmtId="0" fontId="177" fillId="0" borderId="0" xfId="16" applyFont="1" applyAlignment="1">
      <alignment horizontal="center" vertical="center"/>
    </xf>
    <xf numFmtId="0" fontId="161" fillId="0" borderId="0" xfId="16" applyFont="1" applyAlignment="1">
      <alignment horizontal="right" vertical="center"/>
    </xf>
    <xf numFmtId="187" fontId="161" fillId="0" borderId="6" xfId="16" applyNumberFormat="1" applyFont="1" applyBorder="1" applyAlignment="1">
      <alignment horizontal="right" vertical="center"/>
    </xf>
    <xf numFmtId="0" fontId="161" fillId="0" borderId="3" xfId="16" applyFont="1" applyBorder="1" applyAlignment="1">
      <alignment horizontal="center" vertical="center"/>
    </xf>
    <xf numFmtId="0" fontId="183" fillId="0" borderId="0" xfId="23" applyFont="1" applyAlignment="1">
      <alignment horizontal="center" vertical="center"/>
    </xf>
    <xf numFmtId="0" fontId="163" fillId="0" borderId="212" xfId="23" applyFont="1" applyBorder="1" applyAlignment="1">
      <alignment horizontal="center" vertical="center"/>
    </xf>
    <xf numFmtId="0" fontId="164" fillId="0" borderId="232" xfId="23" applyFont="1" applyBorder="1" applyAlignment="1">
      <alignment horizontal="left" vertical="center"/>
    </xf>
    <xf numFmtId="206" fontId="164" fillId="0" borderId="232" xfId="23" applyNumberFormat="1" applyFont="1" applyBorder="1" applyAlignment="1">
      <alignment horizontal="left" vertical="center"/>
    </xf>
    <xf numFmtId="206" fontId="164" fillId="0" borderId="233" xfId="23" applyNumberFormat="1" applyFont="1" applyBorder="1" applyAlignment="1">
      <alignment horizontal="left" vertical="center"/>
    </xf>
    <xf numFmtId="42" fontId="188" fillId="0" borderId="6" xfId="0" applyNumberFormat="1" applyFont="1" applyBorder="1" applyAlignment="1">
      <alignment horizontal="right" vertical="center"/>
    </xf>
    <xf numFmtId="5" fontId="188" fillId="0" borderId="6" xfId="0" applyNumberFormat="1" applyFont="1" applyBorder="1" applyAlignment="1">
      <alignment horizontal="right" vertical="center"/>
    </xf>
    <xf numFmtId="5" fontId="191" fillId="0" borderId="3" xfId="0" applyNumberFormat="1" applyFont="1" applyBorder="1" applyAlignment="1">
      <alignment horizontal="right" vertical="center"/>
    </xf>
    <xf numFmtId="0" fontId="186" fillId="0" borderId="0" xfId="0" applyFont="1" applyAlignment="1">
      <alignment horizontal="center" vertical="center"/>
    </xf>
    <xf numFmtId="209" fontId="185" fillId="0" borderId="0" xfId="0" applyNumberFormat="1" applyFont="1" applyAlignment="1">
      <alignment horizontal="center"/>
    </xf>
    <xf numFmtId="209" fontId="185" fillId="0" borderId="0" xfId="0" applyNumberFormat="1" applyFont="1" applyAlignment="1">
      <alignment horizontal="center" vertical="center"/>
    </xf>
    <xf numFmtId="0" fontId="224" fillId="0" borderId="0" xfId="23" applyFont="1" applyAlignment="1">
      <alignment horizontal="center" vertical="center"/>
    </xf>
    <xf numFmtId="0" fontId="236" fillId="0" borderId="212" xfId="23" applyFont="1" applyBorder="1" applyAlignment="1">
      <alignment horizontal="center" vertical="center"/>
    </xf>
    <xf numFmtId="177" fontId="238" fillId="0" borderId="215" xfId="34" applyNumberFormat="1" applyFont="1" applyBorder="1" applyAlignment="1">
      <alignment horizontal="left" vertical="center" shrinkToFit="1"/>
    </xf>
    <xf numFmtId="0" fontId="236" fillId="0" borderId="212" xfId="34" applyFont="1" applyBorder="1" applyAlignment="1">
      <alignment horizontal="center" vertical="center"/>
    </xf>
    <xf numFmtId="0" fontId="224" fillId="0" borderId="0" xfId="34" applyFont="1" applyAlignment="1">
      <alignment horizontal="center" vertical="center"/>
    </xf>
    <xf numFmtId="0" fontId="238" fillId="0" borderId="0" xfId="34" applyFont="1" applyAlignment="1">
      <alignment horizontal="center" vertical="center" shrinkToFit="1"/>
    </xf>
    <xf numFmtId="0" fontId="238" fillId="0" borderId="214" xfId="34" applyFont="1" applyBorder="1" applyAlignment="1">
      <alignment horizontal="left" vertical="center"/>
    </xf>
    <xf numFmtId="31" fontId="238" fillId="0" borderId="215" xfId="34" applyNumberFormat="1" applyFont="1" applyBorder="1" applyAlignment="1">
      <alignment horizontal="left" vertical="center" shrinkToFit="1"/>
    </xf>
    <xf numFmtId="0" fontId="238" fillId="0" borderId="215" xfId="34" applyFont="1" applyBorder="1" applyAlignment="1">
      <alignment horizontal="left" vertical="center"/>
    </xf>
    <xf numFmtId="187" fontId="238" fillId="0" borderId="215" xfId="34" applyNumberFormat="1" applyFont="1" applyBorder="1" applyAlignment="1">
      <alignment horizontal="left" vertical="center" shrinkToFit="1"/>
    </xf>
    <xf numFmtId="0" fontId="163" fillId="0" borderId="212" xfId="34" applyFont="1" applyBorder="1" applyAlignment="1">
      <alignment horizontal="center" vertical="center"/>
    </xf>
    <xf numFmtId="0" fontId="183" fillId="0" borderId="0" xfId="34" applyFont="1" applyAlignment="1">
      <alignment horizontal="center" vertical="center"/>
    </xf>
    <xf numFmtId="0" fontId="164" fillId="0" borderId="232" xfId="34" applyFont="1" applyBorder="1" applyAlignment="1">
      <alignment horizontal="left" vertical="center"/>
    </xf>
    <xf numFmtId="206" fontId="164" fillId="0" borderId="232" xfId="34" applyNumberFormat="1" applyFont="1" applyBorder="1" applyAlignment="1">
      <alignment horizontal="left" vertical="center"/>
    </xf>
    <xf numFmtId="206" fontId="164" fillId="0" borderId="233" xfId="34" applyNumberFormat="1" applyFont="1" applyBorder="1" applyAlignment="1">
      <alignment horizontal="left" vertical="center"/>
    </xf>
    <xf numFmtId="0" fontId="229" fillId="0" borderId="0" xfId="8" applyFont="1" applyAlignment="1">
      <alignment horizontal="center" vertical="center"/>
    </xf>
    <xf numFmtId="209" fontId="240" fillId="0" borderId="0" xfId="8" applyNumberFormat="1" applyFont="1" applyAlignment="1">
      <alignment horizontal="center"/>
    </xf>
    <xf numFmtId="209" fontId="240" fillId="0" borderId="0" xfId="8" applyNumberFormat="1" applyFont="1" applyAlignment="1">
      <alignment horizontal="center" vertical="center"/>
    </xf>
    <xf numFmtId="5" fontId="228" fillId="0" borderId="6" xfId="8" applyNumberFormat="1" applyFont="1" applyBorder="1" applyAlignment="1">
      <alignment horizontal="right" vertical="center"/>
    </xf>
    <xf numFmtId="5" fontId="226" fillId="0" borderId="3" xfId="8" applyNumberFormat="1" applyFont="1" applyBorder="1" applyAlignment="1">
      <alignment horizontal="right" vertical="center"/>
    </xf>
    <xf numFmtId="214" fontId="238" fillId="0" borderId="0" xfId="34" applyNumberFormat="1" applyFont="1" applyAlignment="1">
      <alignment horizontal="center" vertical="center"/>
    </xf>
    <xf numFmtId="214" fontId="238" fillId="0" borderId="214" xfId="34" applyNumberFormat="1" applyFont="1" applyBorder="1" applyAlignment="1">
      <alignment horizontal="left" vertical="center"/>
    </xf>
    <xf numFmtId="187" fontId="236" fillId="0" borderId="206" xfId="34" applyNumberFormat="1" applyFont="1" applyBorder="1" applyAlignment="1">
      <alignment horizontal="left" vertical="center"/>
    </xf>
    <xf numFmtId="0" fontId="238" fillId="0" borderId="0" xfId="34" applyFont="1" applyAlignment="1">
      <alignment horizontal="left" vertical="center"/>
    </xf>
    <xf numFmtId="31" fontId="238" fillId="0" borderId="0" xfId="34" applyNumberFormat="1" applyFont="1" applyAlignment="1">
      <alignment horizontal="left" vertical="center" shrinkToFit="1"/>
    </xf>
    <xf numFmtId="0" fontId="171" fillId="16" borderId="0" xfId="13" applyFont="1" applyFill="1" applyAlignment="1">
      <alignment horizontal="center" vertical="center"/>
    </xf>
    <xf numFmtId="187" fontId="54" fillId="0" borderId="10" xfId="13" applyNumberFormat="1" applyFont="1" applyBorder="1" applyAlignment="1">
      <alignment horizontal="left" vertical="center"/>
    </xf>
    <xf numFmtId="0" fontId="168" fillId="15" borderId="0" xfId="13" applyFont="1" applyFill="1" applyAlignment="1">
      <alignment horizontal="center" vertical="center"/>
    </xf>
    <xf numFmtId="0" fontId="168" fillId="15" borderId="218" xfId="13" applyFont="1" applyFill="1" applyBorder="1" applyAlignment="1">
      <alignment horizontal="center" vertical="center"/>
    </xf>
    <xf numFmtId="0" fontId="168" fillId="15" borderId="219" xfId="13" applyFont="1" applyFill="1" applyBorder="1" applyAlignment="1">
      <alignment horizontal="center" vertical="center"/>
    </xf>
    <xf numFmtId="5" fontId="54" fillId="0" borderId="5" xfId="13" applyNumberFormat="1" applyFont="1" applyBorder="1" applyAlignment="1">
      <alignment horizontal="right" vertical="center"/>
    </xf>
    <xf numFmtId="5" fontId="54" fillId="0" borderId="6" xfId="13" applyNumberFormat="1" applyFont="1" applyBorder="1" applyAlignment="1">
      <alignment horizontal="right" vertical="center"/>
    </xf>
    <xf numFmtId="5" fontId="54" fillId="0" borderId="7" xfId="13" applyNumberFormat="1" applyFont="1" applyBorder="1" applyAlignment="1">
      <alignment horizontal="right" vertical="center"/>
    </xf>
    <xf numFmtId="0" fontId="54" fillId="0" borderId="5" xfId="13" applyFont="1" applyBorder="1" applyAlignment="1">
      <alignment horizontal="center" vertical="center"/>
    </xf>
    <xf numFmtId="0" fontId="54" fillId="0" borderId="6" xfId="13" applyFont="1" applyBorder="1" applyAlignment="1">
      <alignment horizontal="center" vertical="center"/>
    </xf>
    <xf numFmtId="0" fontId="54" fillId="0" borderId="7" xfId="13" applyFont="1" applyBorder="1" applyAlignment="1">
      <alignment horizontal="center" vertical="center"/>
    </xf>
    <xf numFmtId="5" fontId="54" fillId="0" borderId="5" xfId="13" applyNumberFormat="1" applyFont="1" applyBorder="1" applyAlignment="1">
      <alignment horizontal="center" vertical="center"/>
    </xf>
    <xf numFmtId="5" fontId="54" fillId="0" borderId="6" xfId="13" applyNumberFormat="1" applyFont="1" applyBorder="1" applyAlignment="1">
      <alignment horizontal="center" vertical="center"/>
    </xf>
    <xf numFmtId="5" fontId="54" fillId="0" borderId="7" xfId="13" applyNumberFormat="1" applyFont="1" applyBorder="1" applyAlignment="1">
      <alignment horizontal="center" vertical="center"/>
    </xf>
    <xf numFmtId="0" fontId="54" fillId="0" borderId="5" xfId="13" applyFont="1" applyBorder="1" applyAlignment="1">
      <alignment horizontal="right" vertical="center"/>
    </xf>
    <xf numFmtId="0" fontId="54" fillId="0" borderId="6" xfId="13" applyFont="1" applyBorder="1" applyAlignment="1">
      <alignment horizontal="right" vertical="center"/>
    </xf>
    <xf numFmtId="0" fontId="54" fillId="0" borderId="7" xfId="13" applyFont="1" applyBorder="1" applyAlignment="1">
      <alignment horizontal="right" vertical="center"/>
    </xf>
    <xf numFmtId="5" fontId="54" fillId="0" borderId="2" xfId="13" applyNumberFormat="1" applyFont="1" applyBorder="1" applyAlignment="1">
      <alignment horizontal="right" vertical="center"/>
    </xf>
    <xf numFmtId="5" fontId="54" fillId="0" borderId="3" xfId="13" applyNumberFormat="1" applyFont="1" applyBorder="1" applyAlignment="1">
      <alignment horizontal="right" vertical="center"/>
    </xf>
    <xf numFmtId="5" fontId="54" fillId="0" borderId="4" xfId="13" applyNumberFormat="1" applyFont="1" applyBorder="1" applyAlignment="1">
      <alignment horizontal="right" vertical="center"/>
    </xf>
    <xf numFmtId="5" fontId="68" fillId="0" borderId="8" xfId="13" applyNumberFormat="1" applyFont="1" applyBorder="1" applyAlignment="1">
      <alignment horizontal="right" vertical="center"/>
    </xf>
    <xf numFmtId="5" fontId="68" fillId="0" borderId="10" xfId="13" applyNumberFormat="1" applyFont="1" applyBorder="1" applyAlignment="1">
      <alignment horizontal="right" vertical="center"/>
    </xf>
    <xf numFmtId="5" fontId="68" fillId="0" borderId="9" xfId="13" applyNumberFormat="1" applyFont="1" applyBorder="1" applyAlignment="1">
      <alignment horizontal="right" vertical="center"/>
    </xf>
    <xf numFmtId="5" fontId="54" fillId="0" borderId="8" xfId="13" applyNumberFormat="1" applyFont="1" applyBorder="1" applyAlignment="1">
      <alignment horizontal="right" vertical="center"/>
    </xf>
    <xf numFmtId="5" fontId="54" fillId="0" borderId="10" xfId="13" applyNumberFormat="1" applyFont="1" applyBorder="1" applyAlignment="1">
      <alignment horizontal="right" vertical="center"/>
    </xf>
    <xf numFmtId="5" fontId="54" fillId="0" borderId="9" xfId="13" applyNumberFormat="1" applyFont="1" applyBorder="1" applyAlignment="1">
      <alignment horizontal="right" vertical="center"/>
    </xf>
    <xf numFmtId="5" fontId="54" fillId="0" borderId="2" xfId="14" applyNumberFormat="1" applyFont="1" applyBorder="1" applyAlignment="1">
      <alignment horizontal="right" vertical="center"/>
    </xf>
    <xf numFmtId="5" fontId="54" fillId="0" borderId="3" xfId="14" applyNumberFormat="1" applyFont="1" applyBorder="1" applyAlignment="1">
      <alignment horizontal="right" vertical="center"/>
    </xf>
    <xf numFmtId="5" fontId="54" fillId="0" borderId="4" xfId="14" applyNumberFormat="1" applyFont="1" applyBorder="1" applyAlignment="1">
      <alignment horizontal="right" vertical="center"/>
    </xf>
    <xf numFmtId="5" fontId="54" fillId="0" borderId="5" xfId="14" applyNumberFormat="1" applyFont="1" applyBorder="1" applyAlignment="1">
      <alignment horizontal="right" vertical="center"/>
    </xf>
    <xf numFmtId="5" fontId="54" fillId="0" borderId="6" xfId="14" applyNumberFormat="1" applyFont="1" applyBorder="1" applyAlignment="1">
      <alignment horizontal="right" vertical="center"/>
    </xf>
    <xf numFmtId="5" fontId="54" fillId="0" borderId="7" xfId="14" applyNumberFormat="1" applyFont="1" applyBorder="1" applyAlignment="1">
      <alignment horizontal="right" vertical="center"/>
    </xf>
    <xf numFmtId="5" fontId="68" fillId="0" borderId="8" xfId="14" applyNumberFormat="1" applyFont="1" applyBorder="1" applyAlignment="1">
      <alignment horizontal="right" vertical="center"/>
    </xf>
    <xf numFmtId="5" fontId="68" fillId="0" borderId="10" xfId="14" applyNumberFormat="1" applyFont="1" applyBorder="1" applyAlignment="1">
      <alignment horizontal="right" vertical="center"/>
    </xf>
    <xf numFmtId="5" fontId="68" fillId="0" borderId="9" xfId="14" applyNumberFormat="1" applyFont="1" applyBorder="1" applyAlignment="1">
      <alignment horizontal="right" vertical="center"/>
    </xf>
    <xf numFmtId="5" fontId="54" fillId="0" borderId="8" xfId="14" applyNumberFormat="1" applyFont="1" applyBorder="1" applyAlignment="1">
      <alignment horizontal="right" vertical="center"/>
    </xf>
    <xf numFmtId="5" fontId="54" fillId="0" borderId="10" xfId="14" applyNumberFormat="1" applyFont="1" applyBorder="1" applyAlignment="1">
      <alignment horizontal="right" vertical="center"/>
    </xf>
    <xf numFmtId="5" fontId="54" fillId="0" borderId="9" xfId="14" applyNumberFormat="1" applyFont="1" applyBorder="1" applyAlignment="1">
      <alignment horizontal="right" vertical="center"/>
    </xf>
    <xf numFmtId="49" fontId="54" fillId="0" borderId="5" xfId="14" applyNumberFormat="1" applyFont="1" applyBorder="1" applyAlignment="1">
      <alignment horizontal="left" vertical="center"/>
    </xf>
    <xf numFmtId="49" fontId="54" fillId="0" borderId="6" xfId="14" applyNumberFormat="1" applyFont="1" applyBorder="1" applyAlignment="1">
      <alignment horizontal="left" vertical="center"/>
    </xf>
    <xf numFmtId="49" fontId="54" fillId="0" borderId="7" xfId="14" applyNumberFormat="1" applyFont="1" applyBorder="1" applyAlignment="1">
      <alignment horizontal="left" vertical="center"/>
    </xf>
    <xf numFmtId="0" fontId="54" fillId="0" borderId="8" xfId="14" applyFont="1" applyBorder="1" applyAlignment="1">
      <alignment horizontal="left" vertical="center"/>
    </xf>
    <xf numFmtId="0" fontId="54" fillId="0" borderId="10" xfId="14" applyFont="1" applyBorder="1" applyAlignment="1">
      <alignment horizontal="left" vertical="center"/>
    </xf>
    <xf numFmtId="0" fontId="54" fillId="0" borderId="9" xfId="14" applyFont="1" applyBorder="1" applyAlignment="1">
      <alignment horizontal="left" vertical="center"/>
    </xf>
    <xf numFmtId="5" fontId="54" fillId="0" borderId="5" xfId="14" applyNumberFormat="1" applyFont="1" applyBorder="1">
      <alignment vertical="center"/>
    </xf>
    <xf numFmtId="5" fontId="54" fillId="0" borderId="6" xfId="14" applyNumberFormat="1" applyFont="1" applyBorder="1">
      <alignment vertical="center"/>
    </xf>
    <xf numFmtId="5" fontId="54" fillId="0" borderId="7" xfId="14" applyNumberFormat="1" applyFont="1" applyBorder="1">
      <alignment vertical="center"/>
    </xf>
    <xf numFmtId="0" fontId="54" fillId="0" borderId="5" xfId="14" applyFont="1" applyBorder="1" applyAlignment="1">
      <alignment horizontal="center" vertical="center"/>
    </xf>
    <xf numFmtId="0" fontId="54" fillId="0" borderId="6" xfId="14" applyFont="1" applyBorder="1" applyAlignment="1">
      <alignment horizontal="center" vertical="center"/>
    </xf>
    <xf numFmtId="0" fontId="54" fillId="0" borderId="7" xfId="14" applyFont="1" applyBorder="1" applyAlignment="1">
      <alignment horizontal="center" vertical="center"/>
    </xf>
    <xf numFmtId="192" fontId="54" fillId="0" borderId="5" xfId="14" applyNumberFormat="1" applyFont="1" applyBorder="1" applyAlignment="1">
      <alignment horizontal="left" vertical="center"/>
    </xf>
    <xf numFmtId="192" fontId="54" fillId="0" borderId="6" xfId="14" applyNumberFormat="1" applyFont="1" applyBorder="1" applyAlignment="1">
      <alignment horizontal="left" vertical="center"/>
    </xf>
    <xf numFmtId="192" fontId="54" fillId="0" borderId="7" xfId="14" applyNumberFormat="1" applyFont="1" applyBorder="1" applyAlignment="1">
      <alignment horizontal="left" vertical="center"/>
    </xf>
    <xf numFmtId="0" fontId="171" fillId="16" borderId="0" xfId="14" applyFont="1" applyFill="1" applyAlignment="1">
      <alignment horizontal="center" vertical="center"/>
    </xf>
    <xf numFmtId="187" fontId="54" fillId="0" borderId="10" xfId="14" applyNumberFormat="1" applyFont="1" applyBorder="1" applyAlignment="1">
      <alignment horizontal="left" vertical="center"/>
    </xf>
    <xf numFmtId="0" fontId="168" fillId="15" borderId="0" xfId="14" applyFont="1" applyFill="1" applyAlignment="1">
      <alignment horizontal="center" vertical="center"/>
    </xf>
    <xf numFmtId="0" fontId="168" fillId="15" borderId="218" xfId="14" applyFont="1" applyFill="1" applyBorder="1" applyAlignment="1">
      <alignment horizontal="center" vertical="center"/>
    </xf>
    <xf numFmtId="0" fontId="168" fillId="15" borderId="219" xfId="14" applyFont="1" applyFill="1" applyBorder="1" applyAlignment="1">
      <alignment horizontal="center" vertical="center"/>
    </xf>
    <xf numFmtId="0" fontId="54" fillId="0" borderId="5" xfId="14" applyFont="1" applyBorder="1" applyAlignment="1">
      <alignment horizontal="left" vertical="center"/>
    </xf>
    <xf numFmtId="0" fontId="54" fillId="0" borderId="6" xfId="14" applyFont="1" applyBorder="1" applyAlignment="1">
      <alignment horizontal="left" vertical="center"/>
    </xf>
    <xf numFmtId="0" fontId="54" fillId="0" borderId="7" xfId="14" applyFont="1" applyBorder="1" applyAlignment="1">
      <alignment horizontal="left" vertical="center"/>
    </xf>
    <xf numFmtId="0" fontId="54" fillId="0" borderId="5" xfId="14" applyFont="1" applyBorder="1" applyAlignment="1">
      <alignment horizontal="right" vertical="center"/>
    </xf>
    <xf numFmtId="0" fontId="54" fillId="0" borderId="6" xfId="14" applyFont="1" applyBorder="1" applyAlignment="1">
      <alignment horizontal="right" vertical="center"/>
    </xf>
    <xf numFmtId="0" fontId="54" fillId="0" borderId="7" xfId="14" applyFont="1" applyBorder="1" applyAlignment="1">
      <alignment horizontal="right" vertical="center"/>
    </xf>
    <xf numFmtId="0" fontId="142" fillId="0" borderId="6" xfId="6" applyFont="1" applyBorder="1" applyAlignment="1">
      <alignment horizontal="left" vertical="center"/>
    </xf>
    <xf numFmtId="0" fontId="145" fillId="0" borderId="6" xfId="6" applyFont="1" applyBorder="1" applyAlignment="1">
      <alignment horizontal="left" vertical="center" shrinkToFit="1"/>
    </xf>
    <xf numFmtId="0" fontId="142" fillId="0" borderId="2" xfId="6" applyFont="1" applyBorder="1" applyAlignment="1">
      <alignment horizontal="right" vertical="center"/>
    </xf>
    <xf numFmtId="0" fontId="142" fillId="0" borderId="3" xfId="6" applyFont="1" applyBorder="1" applyAlignment="1">
      <alignment horizontal="right" vertical="center"/>
    </xf>
    <xf numFmtId="0" fontId="142" fillId="0" borderId="5" xfId="6" applyFont="1" applyBorder="1" applyAlignment="1">
      <alignment horizontal="right" vertical="center"/>
    </xf>
    <xf numFmtId="0" fontId="142" fillId="0" borderId="6" xfId="6" applyFont="1" applyBorder="1" applyAlignment="1">
      <alignment horizontal="right" vertical="center"/>
    </xf>
    <xf numFmtId="194" fontId="142" fillId="0" borderId="3" xfId="6" applyNumberFormat="1" applyFont="1" applyBorder="1" applyAlignment="1">
      <alignment horizontal="right" vertical="center"/>
    </xf>
    <xf numFmtId="194" fontId="142" fillId="0" borderId="6" xfId="6" applyNumberFormat="1" applyFont="1" applyBorder="1" applyAlignment="1">
      <alignment horizontal="right" vertical="center"/>
    </xf>
    <xf numFmtId="194" fontId="142" fillId="0" borderId="3" xfId="6" applyNumberFormat="1" applyFont="1" applyBorder="1" applyAlignment="1">
      <alignment horizontal="center" vertical="center"/>
    </xf>
    <xf numFmtId="194" fontId="142" fillId="0" borderId="6" xfId="6" applyNumberFormat="1" applyFont="1" applyBorder="1" applyAlignment="1">
      <alignment horizontal="center" vertical="center"/>
    </xf>
    <xf numFmtId="0" fontId="145" fillId="0" borderId="3" xfId="6" applyFont="1" applyBorder="1" applyAlignment="1">
      <alignment horizontal="center" vertical="center" shrinkToFit="1"/>
    </xf>
    <xf numFmtId="0" fontId="145" fillId="0" borderId="147" xfId="6" applyFont="1" applyBorder="1" applyAlignment="1">
      <alignment horizontal="center" vertical="center" shrinkToFit="1"/>
    </xf>
    <xf numFmtId="0" fontId="145" fillId="0" borderId="148" xfId="6" applyFont="1" applyBorder="1" applyAlignment="1">
      <alignment horizontal="center" vertical="center" shrinkToFit="1"/>
    </xf>
    <xf numFmtId="0" fontId="142" fillId="0" borderId="0" xfId="6" applyFont="1" applyAlignment="1">
      <alignment horizontal="right" vertical="center" shrinkToFit="1"/>
    </xf>
    <xf numFmtId="0" fontId="142" fillId="0" borderId="150" xfId="6" applyFont="1" applyBorder="1" applyAlignment="1">
      <alignment horizontal="right" vertical="center" shrinkToFit="1"/>
    </xf>
    <xf numFmtId="0" fontId="142" fillId="0" borderId="151" xfId="6" applyFont="1" applyBorder="1" applyAlignment="1">
      <alignment horizontal="right" vertical="center" shrinkToFit="1"/>
    </xf>
    <xf numFmtId="0" fontId="142" fillId="0" borderId="6" xfId="6" applyFont="1" applyBorder="1" applyAlignment="1">
      <alignment horizontal="center" vertical="center" shrinkToFit="1"/>
    </xf>
    <xf numFmtId="183" fontId="142" fillId="0" borderId="6" xfId="6" applyNumberFormat="1" applyFont="1" applyBorder="1" applyAlignment="1">
      <alignment horizontal="center" vertical="center" shrinkToFit="1"/>
    </xf>
    <xf numFmtId="0" fontId="145" fillId="0" borderId="0" xfId="6" applyFont="1" applyAlignment="1">
      <alignment horizontal="left" vertical="center" shrinkToFit="1"/>
    </xf>
    <xf numFmtId="49" fontId="143" fillId="0" borderId="6" xfId="6" applyNumberFormat="1" applyFont="1" applyBorder="1" applyAlignment="1">
      <alignment horizontal="left" shrinkToFit="1"/>
    </xf>
    <xf numFmtId="202" fontId="140" fillId="0" borderId="0" xfId="6" applyNumberFormat="1" applyFont="1" applyAlignment="1">
      <alignment horizontal="left" shrinkToFit="1"/>
    </xf>
    <xf numFmtId="0" fontId="148" fillId="0" borderId="0" xfId="6" applyFont="1" applyAlignment="1">
      <alignment horizontal="center" vertical="center" shrinkToFit="1"/>
    </xf>
    <xf numFmtId="0" fontId="142" fillId="0" borderId="0" xfId="6" applyFont="1" applyAlignment="1">
      <alignment horizontal="left" vertical="center" shrinkToFit="1"/>
    </xf>
    <xf numFmtId="0" fontId="145" fillId="0" borderId="146" xfId="6" applyFont="1" applyBorder="1" applyAlignment="1">
      <alignment horizontal="center" vertical="center" shrinkToFit="1"/>
    </xf>
    <xf numFmtId="0" fontId="54" fillId="0" borderId="0" xfId="9" applyFont="1" applyAlignment="1">
      <alignment horizontal="left" vertical="center" wrapText="1"/>
    </xf>
    <xf numFmtId="0" fontId="58" fillId="0" borderId="0" xfId="9" applyFont="1" applyAlignment="1">
      <alignment horizontal="left" vertical="center"/>
    </xf>
    <xf numFmtId="0" fontId="25" fillId="0" borderId="8" xfId="9" applyBorder="1" applyAlignment="1">
      <alignment horizontal="center" vertical="center"/>
    </xf>
    <xf numFmtId="0" fontId="25" fillId="0" borderId="10" xfId="9" applyBorder="1" applyAlignment="1">
      <alignment horizontal="center" vertical="center"/>
    </xf>
    <xf numFmtId="0" fontId="25" fillId="0" borderId="9" xfId="9" applyBorder="1" applyAlignment="1">
      <alignment horizontal="center" vertical="center"/>
    </xf>
    <xf numFmtId="0" fontId="76" fillId="0" borderId="0" xfId="11" applyFont="1" applyAlignment="1">
      <alignment horizontal="center" vertical="center"/>
    </xf>
    <xf numFmtId="0" fontId="53" fillId="0" borderId="0" xfId="11" applyFont="1" applyAlignment="1">
      <alignment horizontal="center" vertical="center"/>
    </xf>
    <xf numFmtId="0" fontId="25" fillId="0" borderId="1" xfId="11" applyBorder="1" applyAlignment="1">
      <alignment horizontal="center" vertical="center"/>
    </xf>
    <xf numFmtId="0" fontId="25" fillId="0" borderId="1" xfId="11" applyBorder="1" applyAlignment="1">
      <alignment horizontal="left" vertical="center"/>
    </xf>
    <xf numFmtId="0" fontId="54" fillId="0" borderId="0" xfId="3" applyFont="1" applyAlignment="1">
      <alignment horizontal="left" vertical="center" wrapText="1"/>
    </xf>
    <xf numFmtId="0" fontId="58" fillId="0" borderId="0" xfId="3" applyFont="1" applyAlignment="1">
      <alignment horizontal="left" vertical="center"/>
    </xf>
    <xf numFmtId="0" fontId="26" fillId="0" borderId="8" xfId="3" applyBorder="1" applyAlignment="1">
      <alignment horizontal="center" vertical="center"/>
    </xf>
    <xf numFmtId="0" fontId="26" fillId="0" borderId="10" xfId="3" applyBorder="1" applyAlignment="1">
      <alignment horizontal="center" vertical="center"/>
    </xf>
    <xf numFmtId="0" fontId="26" fillId="0" borderId="9" xfId="3" applyBorder="1" applyAlignment="1">
      <alignment horizontal="center" vertical="center"/>
    </xf>
    <xf numFmtId="184" fontId="81" fillId="0" borderId="83" xfId="3" applyNumberFormat="1" applyFont="1" applyBorder="1" applyAlignment="1">
      <alignment horizontal="right" vertical="center" shrinkToFit="1"/>
    </xf>
    <xf numFmtId="184" fontId="81" fillId="0" borderId="84" xfId="3" applyNumberFormat="1" applyFont="1" applyBorder="1" applyAlignment="1">
      <alignment horizontal="right" vertical="center" shrinkToFit="1"/>
    </xf>
    <xf numFmtId="184" fontId="81" fillId="0" borderId="85" xfId="3" applyNumberFormat="1" applyFont="1" applyBorder="1" applyAlignment="1">
      <alignment horizontal="right" vertical="center" shrinkToFit="1"/>
    </xf>
    <xf numFmtId="0" fontId="81" fillId="0" borderId="80" xfId="3" applyFont="1" applyBorder="1" applyAlignment="1">
      <alignment horizontal="center" vertical="center" wrapText="1"/>
    </xf>
    <xf numFmtId="0" fontId="81" fillId="0" borderId="81" xfId="3" applyFont="1" applyBorder="1" applyAlignment="1">
      <alignment horizontal="center" vertical="center" wrapText="1"/>
    </xf>
    <xf numFmtId="0" fontId="81" fillId="0" borderId="82" xfId="3" applyFont="1" applyBorder="1" applyAlignment="1">
      <alignment horizontal="center" vertical="center" wrapText="1"/>
    </xf>
    <xf numFmtId="184" fontId="81" fillId="0" borderId="80" xfId="3" applyNumberFormat="1" applyFont="1" applyBorder="1" applyAlignment="1">
      <alignment horizontal="right" vertical="center" shrinkToFit="1"/>
    </xf>
    <xf numFmtId="184" fontId="81" fillId="0" borderId="81" xfId="3" applyNumberFormat="1" applyFont="1" applyBorder="1" applyAlignment="1">
      <alignment horizontal="right" vertical="center" shrinkToFit="1"/>
    </xf>
    <xf numFmtId="184" fontId="81" fillId="0" borderId="82" xfId="3" applyNumberFormat="1" applyFont="1" applyBorder="1" applyAlignment="1">
      <alignment horizontal="right" vertical="center" shrinkToFit="1"/>
    </xf>
    <xf numFmtId="0" fontId="81" fillId="0" borderId="0" xfId="3" applyFont="1" applyAlignment="1">
      <alignment horizontal="left" vertical="center"/>
    </xf>
    <xf numFmtId="0" fontId="81" fillId="0" borderId="0" xfId="3" applyFont="1">
      <alignment vertical="center"/>
    </xf>
    <xf numFmtId="0" fontId="26" fillId="0" borderId="0" xfId="3">
      <alignment vertical="center"/>
    </xf>
    <xf numFmtId="184" fontId="81" fillId="0" borderId="0" xfId="3" applyNumberFormat="1" applyFont="1" applyAlignment="1">
      <alignment horizontal="right" vertical="center" shrinkToFit="1"/>
    </xf>
    <xf numFmtId="184" fontId="81" fillId="0" borderId="79" xfId="3" applyNumberFormat="1" applyFont="1" applyBorder="1" applyAlignment="1">
      <alignment horizontal="right" vertical="center" shrinkToFit="1"/>
    </xf>
    <xf numFmtId="0" fontId="81" fillId="0" borderId="74" xfId="3" applyFont="1" applyBorder="1" applyAlignment="1" applyProtection="1">
      <alignment horizontal="left" vertical="top" wrapText="1"/>
      <protection locked="0"/>
    </xf>
    <xf numFmtId="0" fontId="81" fillId="0" borderId="75" xfId="3" applyFont="1" applyBorder="1" applyAlignment="1" applyProtection="1">
      <alignment horizontal="left" vertical="top" wrapText="1"/>
      <protection locked="0"/>
    </xf>
    <xf numFmtId="0" fontId="81" fillId="0" borderId="76" xfId="3" applyFont="1" applyBorder="1" applyAlignment="1" applyProtection="1">
      <alignment horizontal="left" vertical="top" wrapText="1"/>
      <protection locked="0"/>
    </xf>
    <xf numFmtId="0" fontId="81" fillId="0" borderId="77" xfId="3" applyFont="1" applyBorder="1" applyAlignment="1" applyProtection="1">
      <alignment horizontal="left" vertical="top" wrapText="1"/>
      <protection locked="0"/>
    </xf>
    <xf numFmtId="0" fontId="81" fillId="0" borderId="0" xfId="3" applyFont="1" applyAlignment="1" applyProtection="1">
      <alignment horizontal="left" vertical="top" wrapText="1"/>
      <protection locked="0"/>
    </xf>
    <xf numFmtId="0" fontId="81" fillId="0" borderId="79" xfId="3" applyFont="1" applyBorder="1" applyAlignment="1" applyProtection="1">
      <alignment horizontal="left" vertical="top" wrapText="1"/>
      <protection locked="0"/>
    </xf>
    <xf numFmtId="0" fontId="81" fillId="0" borderId="80" xfId="3" applyFont="1" applyBorder="1" applyAlignment="1" applyProtection="1">
      <alignment horizontal="left" vertical="top" wrapText="1"/>
      <protection locked="0"/>
    </xf>
    <xf numFmtId="0" fontId="81" fillId="0" borderId="81" xfId="3" applyFont="1" applyBorder="1" applyAlignment="1" applyProtection="1">
      <alignment horizontal="left" vertical="top" wrapText="1"/>
      <protection locked="0"/>
    </xf>
    <xf numFmtId="0" fontId="81" fillId="0" borderId="82" xfId="3" applyFont="1" applyBorder="1" applyAlignment="1" applyProtection="1">
      <alignment horizontal="left" vertical="top" wrapText="1"/>
      <protection locked="0"/>
    </xf>
    <xf numFmtId="184" fontId="81" fillId="6" borderId="83" xfId="3" applyNumberFormat="1" applyFont="1" applyFill="1" applyBorder="1" applyAlignment="1" applyProtection="1">
      <alignment horizontal="center" vertical="center" shrinkToFit="1"/>
      <protection locked="0"/>
    </xf>
    <xf numFmtId="184" fontId="81" fillId="6" borderId="84" xfId="3" applyNumberFormat="1" applyFont="1" applyFill="1" applyBorder="1" applyAlignment="1" applyProtection="1">
      <alignment horizontal="center" vertical="center" shrinkToFit="1"/>
      <protection locked="0"/>
    </xf>
    <xf numFmtId="184" fontId="81" fillId="6" borderId="85" xfId="3" applyNumberFormat="1" applyFont="1" applyFill="1" applyBorder="1" applyAlignment="1" applyProtection="1">
      <alignment horizontal="center" vertical="center" shrinkToFit="1"/>
      <protection locked="0"/>
    </xf>
    <xf numFmtId="9" fontId="81" fillId="0" borderId="84" xfId="3" applyNumberFormat="1" applyFont="1" applyBorder="1" applyAlignment="1">
      <alignment horizontal="center" vertical="center" shrinkToFit="1"/>
    </xf>
    <xf numFmtId="9" fontId="81" fillId="0" borderId="85" xfId="3" applyNumberFormat="1" applyFont="1" applyBorder="1" applyAlignment="1">
      <alignment horizontal="center" vertical="center" shrinkToFit="1"/>
    </xf>
    <xf numFmtId="9" fontId="81" fillId="6" borderId="84" xfId="3" applyNumberFormat="1" applyFont="1" applyFill="1" applyBorder="1" applyAlignment="1">
      <alignment horizontal="center" vertical="center" shrinkToFit="1"/>
    </xf>
    <xf numFmtId="9" fontId="81" fillId="6" borderId="85" xfId="3" applyNumberFormat="1" applyFont="1" applyFill="1" applyBorder="1" applyAlignment="1">
      <alignment horizontal="center" vertical="center" shrinkToFit="1"/>
    </xf>
    <xf numFmtId="0" fontId="81" fillId="0" borderId="83" xfId="3" applyFont="1" applyBorder="1" applyAlignment="1">
      <alignment horizontal="center" vertical="center" wrapText="1"/>
    </xf>
    <xf numFmtId="0" fontId="81" fillId="0" borderId="84" xfId="3" applyFont="1" applyBorder="1" applyAlignment="1">
      <alignment horizontal="center" vertical="center" wrapText="1"/>
    </xf>
    <xf numFmtId="0" fontId="81" fillId="0" borderId="85" xfId="3" applyFont="1" applyBorder="1" applyAlignment="1">
      <alignment horizontal="center" vertical="center" wrapText="1"/>
    </xf>
    <xf numFmtId="184" fontId="81" fillId="0" borderId="80" xfId="3" applyNumberFormat="1" applyFont="1" applyBorder="1" applyAlignment="1" applyProtection="1">
      <alignment horizontal="right" vertical="center" wrapText="1"/>
      <protection locked="0"/>
    </xf>
    <xf numFmtId="184" fontId="81" fillId="0" borderId="82" xfId="3" applyNumberFormat="1" applyFont="1" applyBorder="1" applyAlignment="1" applyProtection="1">
      <alignment horizontal="right" vertical="center" wrapText="1"/>
      <protection locked="0"/>
    </xf>
    <xf numFmtId="184" fontId="81" fillId="5" borderId="77" xfId="3" applyNumberFormat="1" applyFont="1" applyFill="1" applyBorder="1" applyAlignment="1" applyProtection="1">
      <alignment horizontal="right" vertical="center" wrapText="1"/>
      <protection locked="0"/>
    </xf>
    <xf numFmtId="184" fontId="81" fillId="5" borderId="0" xfId="3" applyNumberFormat="1" applyFont="1" applyFill="1" applyAlignment="1" applyProtection="1">
      <alignment horizontal="right" vertical="center" wrapText="1"/>
      <protection locked="0"/>
    </xf>
    <xf numFmtId="184" fontId="81" fillId="5" borderId="79" xfId="3" applyNumberFormat="1" applyFont="1" applyFill="1" applyBorder="1" applyAlignment="1" applyProtection="1">
      <alignment horizontal="right" vertical="center" wrapText="1"/>
      <protection locked="0"/>
    </xf>
    <xf numFmtId="184" fontId="81" fillId="0" borderId="77" xfId="3" applyNumberFormat="1" applyFont="1" applyBorder="1" applyAlignment="1" applyProtection="1">
      <alignment horizontal="right" vertical="center" wrapText="1"/>
      <protection locked="0"/>
    </xf>
    <xf numFmtId="184" fontId="81" fillId="0" borderId="0" xfId="3" applyNumberFormat="1" applyFont="1" applyAlignment="1" applyProtection="1">
      <alignment horizontal="right" vertical="center" wrapText="1"/>
      <protection locked="0"/>
    </xf>
    <xf numFmtId="184" fontId="81" fillId="0" borderId="79" xfId="3" applyNumberFormat="1" applyFont="1" applyBorder="1" applyAlignment="1" applyProtection="1">
      <alignment horizontal="right" vertical="center" wrapText="1"/>
      <protection locked="0"/>
    </xf>
    <xf numFmtId="184" fontId="81" fillId="0" borderId="77" xfId="3" applyNumberFormat="1" applyFont="1" applyBorder="1" applyAlignment="1" applyProtection="1">
      <alignment horizontal="right" vertical="center" shrinkToFit="1"/>
      <protection locked="0"/>
    </xf>
    <xf numFmtId="184" fontId="81" fillId="0" borderId="0" xfId="3" applyNumberFormat="1" applyFont="1" applyAlignment="1" applyProtection="1">
      <alignment horizontal="right" vertical="center" shrinkToFit="1"/>
      <protection locked="0"/>
    </xf>
    <xf numFmtId="184" fontId="81" fillId="0" borderId="79" xfId="3" applyNumberFormat="1" applyFont="1" applyBorder="1" applyAlignment="1" applyProtection="1">
      <alignment horizontal="right" vertical="center" shrinkToFit="1"/>
      <protection locked="0"/>
    </xf>
    <xf numFmtId="184" fontId="81" fillId="0" borderId="81" xfId="3" applyNumberFormat="1" applyFont="1" applyBorder="1" applyAlignment="1" applyProtection="1">
      <alignment horizontal="right" vertical="center" shrinkToFit="1"/>
      <protection locked="0"/>
    </xf>
    <xf numFmtId="184" fontId="81" fillId="0" borderId="82" xfId="3" applyNumberFormat="1" applyFont="1" applyBorder="1" applyAlignment="1" applyProtection="1">
      <alignment horizontal="right" vertical="center" shrinkToFit="1"/>
      <protection locked="0"/>
    </xf>
    <xf numFmtId="0" fontId="86" fillId="0" borderId="0" xfId="3" applyFont="1" applyAlignment="1">
      <alignment horizontal="left" vertical="center" wrapText="1"/>
    </xf>
    <xf numFmtId="0" fontId="87" fillId="7" borderId="74" xfId="3" applyFont="1" applyFill="1" applyBorder="1" applyAlignment="1">
      <alignment horizontal="center" vertical="center"/>
    </xf>
    <xf numFmtId="0" fontId="87" fillId="7" borderId="75" xfId="3" applyFont="1" applyFill="1" applyBorder="1" applyAlignment="1">
      <alignment horizontal="center" vertical="center"/>
    </xf>
    <xf numFmtId="0" fontId="87" fillId="7" borderId="76" xfId="3" applyFont="1" applyFill="1" applyBorder="1" applyAlignment="1">
      <alignment horizontal="center" vertical="center"/>
    </xf>
    <xf numFmtId="0" fontId="78" fillId="0" borderId="0" xfId="3" applyFont="1" applyAlignment="1">
      <alignment horizontal="center" vertical="top"/>
    </xf>
    <xf numFmtId="0" fontId="79" fillId="0" borderId="0" xfId="3" applyFont="1" applyAlignment="1">
      <alignment horizontal="center" vertical="top"/>
    </xf>
    <xf numFmtId="180" fontId="81" fillId="0" borderId="0" xfId="3" applyNumberFormat="1" applyFont="1" applyAlignment="1">
      <alignment horizontal="left" vertical="center" shrinkToFit="1"/>
    </xf>
    <xf numFmtId="181" fontId="81" fillId="0" borderId="0" xfId="3" applyNumberFormat="1" applyFont="1" applyAlignment="1">
      <alignment horizontal="left" vertical="center" shrinkToFit="1"/>
    </xf>
    <xf numFmtId="0" fontId="81" fillId="0" borderId="0" xfId="3" applyFont="1" applyAlignment="1" applyProtection="1">
      <alignment horizontal="left" vertical="center" wrapText="1"/>
      <protection locked="0"/>
    </xf>
    <xf numFmtId="0" fontId="83" fillId="6" borderId="0" xfId="3" applyFont="1" applyFill="1" applyAlignment="1">
      <alignment horizontal="center" vertical="center"/>
    </xf>
    <xf numFmtId="182" fontId="83" fillId="6" borderId="0" xfId="3" applyNumberFormat="1" applyFont="1" applyFill="1" applyAlignment="1">
      <alignment horizontal="center" vertical="center" shrinkToFit="1"/>
    </xf>
    <xf numFmtId="0" fontId="81" fillId="6" borderId="78" xfId="3" applyFont="1" applyFill="1" applyBorder="1" applyAlignment="1">
      <alignment horizontal="center" vertical="center"/>
    </xf>
    <xf numFmtId="0" fontId="81" fillId="6" borderId="0" xfId="3" applyFont="1" applyFill="1" applyAlignment="1">
      <alignment horizontal="center" vertical="center"/>
    </xf>
    <xf numFmtId="0" fontId="84" fillId="6" borderId="0" xfId="3" applyFont="1" applyFill="1" applyAlignment="1" applyProtection="1">
      <alignment horizontal="center" vertical="center" wrapText="1"/>
      <protection locked="0"/>
    </xf>
    <xf numFmtId="0" fontId="85" fillId="6" borderId="0" xfId="3" applyFont="1" applyFill="1" applyAlignment="1">
      <alignment horizontal="center" vertical="center"/>
    </xf>
    <xf numFmtId="183" fontId="85" fillId="6" borderId="0" xfId="3" applyNumberFormat="1" applyFont="1" applyFill="1" applyAlignment="1">
      <alignment horizontal="left" vertical="center" shrinkToFit="1"/>
    </xf>
    <xf numFmtId="0" fontId="81" fillId="7" borderId="0" xfId="3" applyFont="1" applyFill="1">
      <alignment vertical="center"/>
    </xf>
    <xf numFmtId="184" fontId="82" fillId="0" borderId="0" xfId="3" applyNumberFormat="1" applyFont="1" applyAlignment="1">
      <alignment horizontal="right" vertical="center" shrinkToFit="1"/>
    </xf>
    <xf numFmtId="184" fontId="82" fillId="0" borderId="101" xfId="3" applyNumberFormat="1" applyFont="1" applyBorder="1" applyAlignment="1">
      <alignment horizontal="right" vertical="center" shrinkToFit="1"/>
    </xf>
    <xf numFmtId="0" fontId="82" fillId="0" borderId="95" xfId="3" applyFont="1" applyBorder="1" applyAlignment="1" applyProtection="1">
      <alignment horizontal="left" vertical="top" wrapText="1"/>
      <protection locked="0"/>
    </xf>
    <xf numFmtId="0" fontId="82" fillId="0" borderId="96" xfId="3" applyFont="1" applyBorder="1" applyAlignment="1" applyProtection="1">
      <alignment horizontal="left" vertical="top" wrapText="1"/>
      <protection locked="0"/>
    </xf>
    <xf numFmtId="0" fontId="82" fillId="0" borderId="99" xfId="3" applyFont="1" applyBorder="1" applyAlignment="1" applyProtection="1">
      <alignment horizontal="left" vertical="top" wrapText="1"/>
      <protection locked="0"/>
    </xf>
    <xf numFmtId="0" fontId="82" fillId="0" borderId="100" xfId="3" applyFont="1" applyBorder="1" applyAlignment="1" applyProtection="1">
      <alignment horizontal="left" vertical="top" wrapText="1"/>
      <protection locked="0"/>
    </xf>
    <xf numFmtId="0" fontId="82" fillId="0" borderId="0" xfId="3" applyFont="1" applyAlignment="1" applyProtection="1">
      <alignment horizontal="left" vertical="top" wrapText="1"/>
      <protection locked="0"/>
    </xf>
    <xf numFmtId="0" fontId="82" fillId="0" borderId="101" xfId="3" applyFont="1" applyBorder="1" applyAlignment="1" applyProtection="1">
      <alignment horizontal="left" vertical="top" wrapText="1"/>
      <protection locked="0"/>
    </xf>
    <xf numFmtId="0" fontId="82" fillId="0" borderId="104" xfId="3" applyFont="1" applyBorder="1" applyAlignment="1" applyProtection="1">
      <alignment horizontal="left" vertical="top" wrapText="1"/>
      <protection locked="0"/>
    </xf>
    <xf numFmtId="0" fontId="82" fillId="0" borderId="91" xfId="3" applyFont="1" applyBorder="1" applyAlignment="1" applyProtection="1">
      <alignment horizontal="left" vertical="top" wrapText="1"/>
      <protection locked="0"/>
    </xf>
    <xf numFmtId="0" fontId="82" fillId="0" borderId="105" xfId="3" applyFont="1" applyBorder="1" applyAlignment="1" applyProtection="1">
      <alignment horizontal="left" vertical="top" wrapText="1"/>
      <protection locked="0"/>
    </xf>
    <xf numFmtId="0" fontId="82" fillId="0" borderId="95" xfId="3" applyFont="1" applyBorder="1" applyAlignment="1">
      <alignment horizontal="center" vertical="center" wrapText="1"/>
    </xf>
    <xf numFmtId="0" fontId="82" fillId="0" borderId="96" xfId="3" applyFont="1" applyBorder="1" applyAlignment="1">
      <alignment horizontal="center" vertical="center" wrapText="1"/>
    </xf>
    <xf numFmtId="0" fontId="82" fillId="0" borderId="98" xfId="3" applyFont="1" applyBorder="1" applyAlignment="1">
      <alignment horizontal="center" vertical="center" wrapText="1"/>
    </xf>
    <xf numFmtId="184" fontId="82" fillId="0" borderId="97" xfId="3" applyNumberFormat="1" applyFont="1" applyBorder="1" applyAlignment="1">
      <alignment horizontal="right" vertical="center" shrinkToFit="1"/>
    </xf>
    <xf numFmtId="184" fontId="82" fillId="0" borderId="96" xfId="3" applyNumberFormat="1" applyFont="1" applyBorder="1" applyAlignment="1">
      <alignment horizontal="right" vertical="center" shrinkToFit="1"/>
    </xf>
    <xf numFmtId="184" fontId="82" fillId="0" borderId="99" xfId="3" applyNumberFormat="1" applyFont="1" applyBorder="1" applyAlignment="1">
      <alignment horizontal="right" vertical="center" shrinkToFit="1"/>
    </xf>
    <xf numFmtId="0" fontId="82" fillId="0" borderId="100" xfId="3" applyFont="1" applyBorder="1" applyAlignment="1">
      <alignment horizontal="center" vertical="center" wrapText="1"/>
    </xf>
    <xf numFmtId="0" fontId="82" fillId="0" borderId="0" xfId="3" applyFont="1" applyAlignment="1">
      <alignment horizontal="center" vertical="center" wrapText="1"/>
    </xf>
    <xf numFmtId="0" fontId="82" fillId="0" borderId="79" xfId="3" applyFont="1" applyBorder="1" applyAlignment="1">
      <alignment horizontal="center" vertical="center" wrapText="1"/>
    </xf>
    <xf numFmtId="184" fontId="82" fillId="0" borderId="77" xfId="3" applyNumberFormat="1" applyFont="1" applyBorder="1" applyAlignment="1">
      <alignment horizontal="right" vertical="center" shrinkToFit="1"/>
    </xf>
    <xf numFmtId="0" fontId="82" fillId="0" borderId="104" xfId="3" applyFont="1" applyBorder="1" applyAlignment="1">
      <alignment horizontal="center" vertical="center" wrapText="1"/>
    </xf>
    <xf numFmtId="0" fontId="82" fillId="0" borderId="91" xfId="3" applyFont="1" applyBorder="1" applyAlignment="1">
      <alignment horizontal="center" vertical="center" wrapText="1"/>
    </xf>
    <xf numFmtId="0" fontId="82" fillId="0" borderId="103" xfId="3" applyFont="1" applyBorder="1" applyAlignment="1">
      <alignment horizontal="center" vertical="center" wrapText="1"/>
    </xf>
    <xf numFmtId="184" fontId="82" fillId="0" borderId="102" xfId="3" applyNumberFormat="1" applyFont="1" applyBorder="1" applyAlignment="1">
      <alignment horizontal="right" vertical="center" shrinkToFit="1"/>
    </xf>
    <xf numFmtId="184" fontId="82" fillId="0" borderId="91" xfId="3" applyNumberFormat="1" applyFont="1" applyBorder="1" applyAlignment="1">
      <alignment horizontal="right" vertical="center" shrinkToFit="1"/>
    </xf>
    <xf numFmtId="184" fontId="82" fillId="0" borderId="105" xfId="3" applyNumberFormat="1" applyFont="1" applyBorder="1" applyAlignment="1">
      <alignment horizontal="right" vertical="center" shrinkToFit="1"/>
    </xf>
    <xf numFmtId="187" fontId="82" fillId="0" borderId="100" xfId="3" applyNumberFormat="1" applyFont="1" applyBorder="1" applyAlignment="1" applyProtection="1">
      <alignment horizontal="right" vertical="center" shrinkToFit="1"/>
      <protection locked="0"/>
    </xf>
    <xf numFmtId="187" fontId="82" fillId="0" borderId="0" xfId="3" applyNumberFormat="1" applyFont="1" applyAlignment="1" applyProtection="1">
      <alignment horizontal="right" vertical="center" shrinkToFit="1"/>
      <protection locked="0"/>
    </xf>
    <xf numFmtId="184" fontId="82" fillId="0" borderId="102" xfId="3" applyNumberFormat="1" applyFont="1" applyBorder="1" applyAlignment="1" applyProtection="1">
      <alignment horizontal="right" vertical="center" shrinkToFit="1"/>
      <protection locked="0"/>
    </xf>
    <xf numFmtId="184" fontId="82" fillId="0" borderId="91" xfId="3" applyNumberFormat="1" applyFont="1" applyBorder="1" applyAlignment="1" applyProtection="1">
      <alignment horizontal="right" vertical="center" shrinkToFit="1"/>
      <protection locked="0"/>
    </xf>
    <xf numFmtId="184" fontId="82" fillId="0" borderId="103" xfId="3" applyNumberFormat="1" applyFont="1" applyBorder="1" applyAlignment="1" applyProtection="1">
      <alignment horizontal="right" vertical="center" shrinkToFit="1"/>
      <protection locked="0"/>
    </xf>
    <xf numFmtId="184" fontId="82" fillId="0" borderId="91" xfId="3" applyNumberFormat="1" applyFont="1" applyBorder="1" applyAlignment="1" applyProtection="1">
      <alignment horizontal="right" vertical="center"/>
      <protection locked="0"/>
    </xf>
    <xf numFmtId="184" fontId="82" fillId="0" borderId="77" xfId="3" applyNumberFormat="1" applyFont="1" applyBorder="1" applyAlignment="1" applyProtection="1">
      <alignment horizontal="right" vertical="center" shrinkToFit="1"/>
      <protection locked="0"/>
    </xf>
    <xf numFmtId="184" fontId="82" fillId="0" borderId="0" xfId="3" applyNumberFormat="1" applyFont="1" applyAlignment="1" applyProtection="1">
      <alignment horizontal="right" vertical="center" shrinkToFit="1"/>
      <protection locked="0"/>
    </xf>
    <xf numFmtId="184" fontId="82" fillId="0" borderId="79" xfId="3" applyNumberFormat="1" applyFont="1" applyBorder="1" applyAlignment="1" applyProtection="1">
      <alignment horizontal="right" vertical="center" shrinkToFit="1"/>
      <protection locked="0"/>
    </xf>
    <xf numFmtId="184" fontId="82" fillId="0" borderId="0" xfId="3" applyNumberFormat="1" applyFont="1" applyAlignment="1" applyProtection="1">
      <alignment horizontal="right" vertical="center"/>
      <protection locked="0"/>
    </xf>
    <xf numFmtId="0" fontId="78" fillId="0" borderId="0" xfId="3" applyFont="1" applyAlignment="1">
      <alignment horizontal="center" vertical="center"/>
    </xf>
    <xf numFmtId="185" fontId="82" fillId="0" borderId="0" xfId="3" applyNumberFormat="1" applyFont="1" applyAlignment="1">
      <alignment horizontal="left" vertical="top" shrinkToFit="1"/>
    </xf>
    <xf numFmtId="181" fontId="82" fillId="0" borderId="0" xfId="3" applyNumberFormat="1" applyFont="1" applyAlignment="1">
      <alignment horizontal="left" vertical="top" shrinkToFit="1"/>
    </xf>
    <xf numFmtId="0" fontId="77" fillId="0" borderId="0" xfId="3" applyFont="1" applyAlignment="1">
      <alignment horizontal="left" vertical="center" wrapText="1"/>
    </xf>
    <xf numFmtId="0" fontId="85" fillId="0" borderId="0" xfId="3" applyFont="1" applyAlignment="1">
      <alignment horizontal="left" vertical="center" wrapText="1"/>
    </xf>
    <xf numFmtId="0" fontId="92" fillId="7" borderId="96" xfId="3" applyFont="1" applyFill="1" applyBorder="1" applyAlignment="1">
      <alignment horizontal="center" vertical="center"/>
    </xf>
    <xf numFmtId="0" fontId="92" fillId="7" borderId="99" xfId="3" applyFont="1" applyFill="1" applyBorder="1" applyAlignment="1">
      <alignment horizontal="center" vertical="center"/>
    </xf>
    <xf numFmtId="0" fontId="92" fillId="7" borderId="95" xfId="3" applyFont="1" applyFill="1" applyBorder="1" applyAlignment="1">
      <alignment horizontal="center" vertical="center"/>
    </xf>
    <xf numFmtId="0" fontId="92" fillId="7" borderId="97" xfId="3" applyFont="1" applyFill="1" applyBorder="1" applyAlignment="1">
      <alignment horizontal="center" vertical="center"/>
    </xf>
    <xf numFmtId="0" fontId="92" fillId="7" borderId="98" xfId="3" applyFont="1" applyFill="1" applyBorder="1" applyAlignment="1">
      <alignment horizontal="center" vertical="center"/>
    </xf>
    <xf numFmtId="191" fontId="101" fillId="0" borderId="108" xfId="3" applyNumberFormat="1" applyFont="1" applyBorder="1" applyAlignment="1" applyProtection="1">
      <alignment horizontal="left" vertical="top" wrapText="1"/>
      <protection locked="0"/>
    </xf>
    <xf numFmtId="191" fontId="101" fillId="0" borderId="109" xfId="3" applyNumberFormat="1" applyFont="1" applyBorder="1" applyAlignment="1" applyProtection="1">
      <alignment horizontal="left" vertical="top" wrapText="1"/>
      <protection locked="0"/>
    </xf>
    <xf numFmtId="191" fontId="101" fillId="0" borderId="110" xfId="3" applyNumberFormat="1" applyFont="1" applyBorder="1" applyAlignment="1" applyProtection="1">
      <alignment horizontal="left" vertical="top" wrapText="1"/>
      <protection locked="0"/>
    </xf>
    <xf numFmtId="191" fontId="101" fillId="0" borderId="111" xfId="3" applyNumberFormat="1" applyFont="1" applyBorder="1" applyAlignment="1" applyProtection="1">
      <alignment horizontal="left" vertical="top" wrapText="1"/>
      <protection locked="0"/>
    </xf>
    <xf numFmtId="191" fontId="101" fillId="0" borderId="0" xfId="3" applyNumberFormat="1" applyFont="1" applyAlignment="1" applyProtection="1">
      <alignment horizontal="left" vertical="top" wrapText="1"/>
      <protection locked="0"/>
    </xf>
    <xf numFmtId="191" fontId="101" fillId="0" borderId="112" xfId="3" applyNumberFormat="1" applyFont="1" applyBorder="1" applyAlignment="1" applyProtection="1">
      <alignment horizontal="left" vertical="top" wrapText="1"/>
      <protection locked="0"/>
    </xf>
    <xf numFmtId="191" fontId="101" fillId="0" borderId="113" xfId="3" applyNumberFormat="1" applyFont="1" applyBorder="1" applyAlignment="1" applyProtection="1">
      <alignment horizontal="left" vertical="top" wrapText="1"/>
      <protection locked="0"/>
    </xf>
    <xf numFmtId="191" fontId="101" fillId="0" borderId="106" xfId="3" applyNumberFormat="1" applyFont="1" applyBorder="1" applyAlignment="1" applyProtection="1">
      <alignment horizontal="left" vertical="top" wrapText="1"/>
      <protection locked="0"/>
    </xf>
    <xf numFmtId="191" fontId="101" fillId="0" borderId="114" xfId="3" applyNumberFormat="1" applyFont="1" applyBorder="1" applyAlignment="1" applyProtection="1">
      <alignment horizontal="left" vertical="top" wrapText="1"/>
      <protection locked="0"/>
    </xf>
    <xf numFmtId="0" fontId="50" fillId="0" borderId="0" xfId="3" applyFont="1" applyAlignment="1">
      <alignment horizontal="center" vertical="center"/>
    </xf>
    <xf numFmtId="0" fontId="99" fillId="10" borderId="115" xfId="3" applyFont="1" applyFill="1" applyBorder="1" applyAlignment="1">
      <alignment horizontal="distributed" vertical="top"/>
    </xf>
    <xf numFmtId="0" fontId="99" fillId="10" borderId="118" xfId="3" applyFont="1" applyFill="1" applyBorder="1" applyAlignment="1">
      <alignment horizontal="distributed" vertical="top"/>
    </xf>
    <xf numFmtId="0" fontId="99" fillId="10" borderId="119" xfId="3" applyFont="1" applyFill="1" applyBorder="1" applyAlignment="1">
      <alignment horizontal="distributed" vertical="top"/>
    </xf>
    <xf numFmtId="184" fontId="77" fillId="0" borderId="115" xfId="3" applyNumberFormat="1" applyFont="1" applyBorder="1" applyAlignment="1">
      <alignment horizontal="right" vertical="top"/>
    </xf>
    <xf numFmtId="0" fontId="77" fillId="0" borderId="118" xfId="3" applyFont="1" applyBorder="1" applyAlignment="1">
      <alignment horizontal="right" vertical="top"/>
    </xf>
    <xf numFmtId="0" fontId="77" fillId="0" borderId="119" xfId="3" applyFont="1" applyBorder="1" applyAlignment="1">
      <alignment horizontal="right" vertical="top"/>
    </xf>
    <xf numFmtId="0" fontId="99" fillId="10" borderId="115" xfId="3" applyFont="1" applyFill="1" applyBorder="1" applyAlignment="1">
      <alignment horizontal="distributed" vertical="top" indent="3"/>
    </xf>
    <xf numFmtId="0" fontId="99" fillId="10" borderId="118" xfId="3" applyFont="1" applyFill="1" applyBorder="1" applyAlignment="1">
      <alignment horizontal="distributed" vertical="top" indent="3"/>
    </xf>
    <xf numFmtId="0" fontId="99" fillId="10" borderId="119" xfId="3" applyFont="1" applyFill="1" applyBorder="1" applyAlignment="1">
      <alignment horizontal="distributed" vertical="top" indent="3"/>
    </xf>
    <xf numFmtId="3" fontId="100" fillId="0" borderId="115" xfId="3" applyNumberFormat="1" applyFont="1" applyBorder="1" applyAlignment="1">
      <alignment horizontal="center" vertical="top"/>
    </xf>
    <xf numFmtId="3" fontId="100" fillId="0" borderId="118" xfId="3" applyNumberFormat="1" applyFont="1" applyBorder="1" applyAlignment="1">
      <alignment horizontal="center" vertical="top"/>
    </xf>
    <xf numFmtId="3" fontId="100" fillId="0" borderId="119" xfId="3" applyNumberFormat="1" applyFont="1" applyBorder="1" applyAlignment="1">
      <alignment horizontal="center" vertical="top"/>
    </xf>
    <xf numFmtId="184" fontId="77" fillId="11" borderId="113" xfId="3" applyNumberFormat="1" applyFont="1" applyFill="1" applyBorder="1" applyAlignment="1">
      <alignment horizontal="right" vertical="top"/>
    </xf>
    <xf numFmtId="184" fontId="77" fillId="11" borderId="106" xfId="3" applyNumberFormat="1" applyFont="1" applyFill="1" applyBorder="1" applyAlignment="1">
      <alignment horizontal="right" vertical="top"/>
    </xf>
    <xf numFmtId="184" fontId="77" fillId="11" borderId="114" xfId="3" applyNumberFormat="1" applyFont="1" applyFill="1" applyBorder="1" applyAlignment="1">
      <alignment horizontal="right" vertical="top"/>
    </xf>
    <xf numFmtId="0" fontId="99" fillId="10" borderId="113" xfId="3" applyFont="1" applyFill="1" applyBorder="1" applyAlignment="1">
      <alignment horizontal="distributed" vertical="top" indent="1"/>
    </xf>
    <xf numFmtId="0" fontId="99" fillId="10" borderId="106" xfId="3" applyFont="1" applyFill="1" applyBorder="1" applyAlignment="1">
      <alignment horizontal="distributed" vertical="top" indent="1"/>
    </xf>
    <xf numFmtId="0" fontId="99" fillId="10" borderId="118" xfId="3" applyFont="1" applyFill="1" applyBorder="1" applyAlignment="1">
      <alignment horizontal="distributed" vertical="top" indent="1"/>
    </xf>
    <xf numFmtId="0" fontId="99" fillId="10" borderId="119" xfId="3" applyFont="1" applyFill="1" applyBorder="1" applyAlignment="1">
      <alignment horizontal="distributed" vertical="top" indent="1"/>
    </xf>
    <xf numFmtId="9" fontId="77" fillId="0" borderId="115" xfId="3" applyNumberFormat="1" applyFont="1" applyBorder="1" applyAlignment="1">
      <alignment horizontal="right" vertical="top"/>
    </xf>
    <xf numFmtId="9" fontId="77" fillId="0" borderId="118" xfId="3" applyNumberFormat="1" applyFont="1" applyBorder="1" applyAlignment="1">
      <alignment horizontal="right" vertical="top"/>
    </xf>
    <xf numFmtId="9" fontId="77" fillId="0" borderId="119" xfId="3" applyNumberFormat="1" applyFont="1" applyBorder="1" applyAlignment="1">
      <alignment horizontal="right" vertical="top"/>
    </xf>
    <xf numFmtId="0" fontId="99" fillId="10" borderId="115" xfId="3" applyFont="1" applyFill="1" applyBorder="1" applyAlignment="1">
      <alignment horizontal="distributed" vertical="top" indent="1"/>
    </xf>
    <xf numFmtId="184" fontId="77" fillId="0" borderId="118" xfId="3" applyNumberFormat="1" applyFont="1" applyBorder="1" applyAlignment="1">
      <alignment horizontal="right" vertical="top"/>
    </xf>
    <xf numFmtId="184" fontId="77" fillId="0" borderId="119" xfId="3" applyNumberFormat="1" applyFont="1" applyBorder="1" applyAlignment="1">
      <alignment horizontal="right" vertical="top"/>
    </xf>
    <xf numFmtId="191" fontId="77" fillId="11" borderId="113" xfId="3" applyNumberFormat="1" applyFont="1" applyFill="1" applyBorder="1" applyAlignment="1" applyProtection="1">
      <alignment horizontal="center" vertical="top"/>
      <protection locked="0"/>
    </xf>
    <xf numFmtId="191" fontId="77" fillId="11" borderId="122" xfId="3" applyNumberFormat="1" applyFont="1" applyFill="1" applyBorder="1" applyAlignment="1" applyProtection="1">
      <alignment horizontal="center" vertical="top"/>
      <protection locked="0"/>
    </xf>
    <xf numFmtId="191" fontId="77" fillId="11" borderId="123" xfId="3" applyNumberFormat="1" applyFont="1" applyFill="1" applyBorder="1" applyAlignment="1" applyProtection="1">
      <alignment horizontal="right" vertical="top"/>
      <protection locked="0"/>
    </xf>
    <xf numFmtId="191" fontId="77" fillId="11" borderId="106" xfId="3" applyNumberFormat="1" applyFont="1" applyFill="1" applyBorder="1" applyAlignment="1" applyProtection="1">
      <alignment horizontal="right" vertical="top"/>
      <protection locked="0"/>
    </xf>
    <xf numFmtId="191" fontId="77" fillId="11" borderId="122" xfId="3" applyNumberFormat="1" applyFont="1" applyFill="1" applyBorder="1" applyAlignment="1" applyProtection="1">
      <alignment horizontal="right" vertical="top"/>
      <protection locked="0"/>
    </xf>
    <xf numFmtId="191" fontId="77" fillId="11" borderId="114" xfId="3" applyNumberFormat="1" applyFont="1" applyFill="1" applyBorder="1" applyAlignment="1" applyProtection="1">
      <alignment horizontal="right" vertical="top"/>
      <protection locked="0"/>
    </xf>
    <xf numFmtId="184" fontId="77" fillId="11" borderId="113" xfId="3" applyNumberFormat="1" applyFont="1" applyFill="1" applyBorder="1" applyAlignment="1" applyProtection="1">
      <alignment horizontal="right" vertical="top"/>
      <protection locked="0"/>
    </xf>
    <xf numFmtId="184" fontId="77" fillId="11" borderId="106" xfId="3" applyNumberFormat="1" applyFont="1" applyFill="1" applyBorder="1" applyAlignment="1" applyProtection="1">
      <alignment horizontal="right" vertical="top"/>
      <protection locked="0"/>
    </xf>
    <xf numFmtId="184" fontId="77" fillId="11" borderId="114" xfId="3" applyNumberFormat="1" applyFont="1" applyFill="1" applyBorder="1" applyAlignment="1" applyProtection="1">
      <alignment horizontal="right" vertical="top"/>
      <protection locked="0"/>
    </xf>
    <xf numFmtId="49" fontId="77" fillId="11" borderId="113" xfId="3" applyNumberFormat="1" applyFont="1" applyFill="1" applyBorder="1" applyAlignment="1" applyProtection="1">
      <alignment horizontal="right" vertical="top"/>
      <protection locked="0"/>
    </xf>
    <xf numFmtId="49" fontId="77" fillId="11" borderId="106" xfId="3" applyNumberFormat="1" applyFont="1" applyFill="1" applyBorder="1" applyAlignment="1" applyProtection="1">
      <alignment horizontal="right" vertical="top"/>
      <protection locked="0"/>
    </xf>
    <xf numFmtId="49" fontId="77" fillId="11" borderId="114" xfId="3" applyNumberFormat="1" applyFont="1" applyFill="1" applyBorder="1" applyAlignment="1" applyProtection="1">
      <alignment horizontal="right" vertical="top"/>
      <protection locked="0"/>
    </xf>
    <xf numFmtId="184" fontId="77" fillId="11" borderId="111" xfId="3" applyNumberFormat="1" applyFont="1" applyFill="1" applyBorder="1" applyAlignment="1">
      <alignment horizontal="right" vertical="top"/>
    </xf>
    <xf numFmtId="184" fontId="77" fillId="11" borderId="0" xfId="3" applyNumberFormat="1" applyFont="1" applyFill="1" applyAlignment="1">
      <alignment horizontal="right" vertical="top"/>
    </xf>
    <xf numFmtId="184" fontId="77" fillId="11" borderId="112" xfId="3" applyNumberFormat="1" applyFont="1" applyFill="1" applyBorder="1" applyAlignment="1">
      <alignment horizontal="right" vertical="top"/>
    </xf>
    <xf numFmtId="191" fontId="77" fillId="0" borderId="111" xfId="3" applyNumberFormat="1" applyFont="1" applyBorder="1" applyAlignment="1" applyProtection="1">
      <alignment horizontal="center" vertical="top"/>
      <protection locked="0"/>
    </xf>
    <xf numFmtId="191" fontId="77" fillId="0" borderId="79" xfId="3" applyNumberFormat="1" applyFont="1" applyBorder="1" applyAlignment="1" applyProtection="1">
      <alignment horizontal="center" vertical="top"/>
      <protection locked="0"/>
    </xf>
    <xf numFmtId="191" fontId="77" fillId="0" borderId="77" xfId="3" applyNumberFormat="1" applyFont="1" applyBorder="1" applyAlignment="1" applyProtection="1">
      <alignment horizontal="right" vertical="top"/>
      <protection locked="0"/>
    </xf>
    <xf numFmtId="191" fontId="77" fillId="0" borderId="0" xfId="3" applyNumberFormat="1" applyFont="1" applyAlignment="1" applyProtection="1">
      <alignment horizontal="right" vertical="top"/>
      <protection locked="0"/>
    </xf>
    <xf numFmtId="191" fontId="77" fillId="0" borderId="79" xfId="3" applyNumberFormat="1" applyFont="1" applyBorder="1" applyAlignment="1" applyProtection="1">
      <alignment horizontal="right" vertical="top"/>
      <protection locked="0"/>
    </xf>
    <xf numFmtId="191" fontId="77" fillId="0" borderId="112" xfId="3" applyNumberFormat="1" applyFont="1" applyBorder="1" applyAlignment="1" applyProtection="1">
      <alignment horizontal="right" vertical="top"/>
      <protection locked="0"/>
    </xf>
    <xf numFmtId="184" fontId="77" fillId="0" borderId="111" xfId="3" applyNumberFormat="1" applyFont="1" applyBorder="1" applyAlignment="1" applyProtection="1">
      <alignment horizontal="right" vertical="top"/>
      <protection locked="0"/>
    </xf>
    <xf numFmtId="184" fontId="77" fillId="0" borderId="0" xfId="3" applyNumberFormat="1" applyFont="1" applyAlignment="1" applyProtection="1">
      <alignment horizontal="right" vertical="top"/>
      <protection locked="0"/>
    </xf>
    <xf numFmtId="184" fontId="77" fillId="0" borderId="112" xfId="3" applyNumberFormat="1" applyFont="1" applyBorder="1" applyAlignment="1" applyProtection="1">
      <alignment horizontal="right" vertical="top"/>
      <protection locked="0"/>
    </xf>
    <xf numFmtId="49" fontId="77" fillId="0" borderId="111" xfId="3" applyNumberFormat="1" applyFont="1" applyBorder="1" applyAlignment="1" applyProtection="1">
      <alignment horizontal="right" vertical="top"/>
      <protection locked="0"/>
    </xf>
    <xf numFmtId="49" fontId="77" fillId="0" borderId="0" xfId="3" applyNumberFormat="1" applyFont="1" applyAlignment="1" applyProtection="1">
      <alignment horizontal="right" vertical="top"/>
      <protection locked="0"/>
    </xf>
    <xf numFmtId="49" fontId="77" fillId="0" borderId="112" xfId="3" applyNumberFormat="1" applyFont="1" applyBorder="1" applyAlignment="1" applyProtection="1">
      <alignment horizontal="right" vertical="top"/>
      <protection locked="0"/>
    </xf>
    <xf numFmtId="184" fontId="77" fillId="0" borderId="111" xfId="3" applyNumberFormat="1" applyFont="1" applyBorder="1" applyAlignment="1">
      <alignment horizontal="right" vertical="top"/>
    </xf>
    <xf numFmtId="184" fontId="77" fillId="0" borderId="0" xfId="3" applyNumberFormat="1" applyFont="1" applyAlignment="1">
      <alignment horizontal="right" vertical="top"/>
    </xf>
    <xf numFmtId="184" fontId="77" fillId="0" borderId="112" xfId="3" applyNumberFormat="1" applyFont="1" applyBorder="1" applyAlignment="1">
      <alignment horizontal="right" vertical="top"/>
    </xf>
    <xf numFmtId="191" fontId="77" fillId="11" borderId="111" xfId="3" applyNumberFormat="1" applyFont="1" applyFill="1" applyBorder="1" applyAlignment="1" applyProtection="1">
      <alignment horizontal="center" vertical="top"/>
      <protection locked="0"/>
    </xf>
    <xf numFmtId="191" fontId="77" fillId="11" borderId="79" xfId="3" applyNumberFormat="1" applyFont="1" applyFill="1" applyBorder="1" applyAlignment="1" applyProtection="1">
      <alignment horizontal="center" vertical="top"/>
      <protection locked="0"/>
    </xf>
    <xf numFmtId="191" fontId="77" fillId="11" borderId="77" xfId="3" applyNumberFormat="1" applyFont="1" applyFill="1" applyBorder="1" applyAlignment="1" applyProtection="1">
      <alignment horizontal="right" vertical="top"/>
      <protection locked="0"/>
    </xf>
    <xf numFmtId="191" fontId="77" fillId="11" borderId="0" xfId="3" applyNumberFormat="1" applyFont="1" applyFill="1" applyAlignment="1" applyProtection="1">
      <alignment horizontal="right" vertical="top"/>
      <protection locked="0"/>
    </xf>
    <xf numFmtId="191" fontId="77" fillId="11" borderId="79" xfId="3" applyNumberFormat="1" applyFont="1" applyFill="1" applyBorder="1" applyAlignment="1" applyProtection="1">
      <alignment horizontal="right" vertical="top"/>
      <protection locked="0"/>
    </xf>
    <xf numFmtId="191" fontId="77" fillId="11" borderId="112" xfId="3" applyNumberFormat="1" applyFont="1" applyFill="1" applyBorder="1" applyAlignment="1" applyProtection="1">
      <alignment horizontal="right" vertical="top"/>
      <protection locked="0"/>
    </xf>
    <xf numFmtId="184" fontId="77" fillId="11" borderId="111" xfId="3" applyNumberFormat="1" applyFont="1" applyFill="1" applyBorder="1" applyAlignment="1" applyProtection="1">
      <alignment horizontal="right" vertical="top"/>
      <protection locked="0"/>
    </xf>
    <xf numFmtId="184" fontId="77" fillId="11" borderId="0" xfId="3" applyNumberFormat="1" applyFont="1" applyFill="1" applyAlignment="1" applyProtection="1">
      <alignment horizontal="right" vertical="top"/>
      <protection locked="0"/>
    </xf>
    <xf numFmtId="184" fontId="77" fillId="11" borderId="112" xfId="3" applyNumberFormat="1" applyFont="1" applyFill="1" applyBorder="1" applyAlignment="1" applyProtection="1">
      <alignment horizontal="right" vertical="top"/>
      <protection locked="0"/>
    </xf>
    <xf numFmtId="49" fontId="77" fillId="11" borderId="111" xfId="3" applyNumberFormat="1" applyFont="1" applyFill="1" applyBorder="1" applyAlignment="1" applyProtection="1">
      <alignment horizontal="right" vertical="top"/>
      <protection locked="0"/>
    </xf>
    <xf numFmtId="49" fontId="77" fillId="11" borderId="0" xfId="3" applyNumberFormat="1" applyFont="1" applyFill="1" applyAlignment="1" applyProtection="1">
      <alignment horizontal="right" vertical="top"/>
      <protection locked="0"/>
    </xf>
    <xf numFmtId="49" fontId="77" fillId="11" borderId="112" xfId="3" applyNumberFormat="1" applyFont="1" applyFill="1" applyBorder="1" applyAlignment="1" applyProtection="1">
      <alignment horizontal="right" vertical="top"/>
      <protection locked="0"/>
    </xf>
    <xf numFmtId="0" fontId="99" fillId="10" borderId="115" xfId="3" applyFont="1" applyFill="1" applyBorder="1" applyAlignment="1">
      <alignment horizontal="center" vertical="top"/>
    </xf>
    <xf numFmtId="0" fontId="99" fillId="10" borderId="118" xfId="3" applyFont="1" applyFill="1" applyBorder="1" applyAlignment="1">
      <alignment horizontal="center" vertical="top"/>
    </xf>
    <xf numFmtId="0" fontId="99" fillId="10" borderId="119" xfId="3" applyFont="1" applyFill="1" applyBorder="1" applyAlignment="1">
      <alignment horizontal="center" vertical="top"/>
    </xf>
    <xf numFmtId="191" fontId="77" fillId="0" borderId="108" xfId="3" applyNumberFormat="1" applyFont="1" applyBorder="1" applyAlignment="1" applyProtection="1">
      <alignment horizontal="center" vertical="top"/>
      <protection locked="0"/>
    </xf>
    <xf numFmtId="191" fontId="77" fillId="0" borderId="120" xfId="3" applyNumberFormat="1" applyFont="1" applyBorder="1" applyAlignment="1" applyProtection="1">
      <alignment horizontal="center" vertical="top"/>
      <protection locked="0"/>
    </xf>
    <xf numFmtId="191" fontId="77" fillId="0" borderId="121" xfId="3" applyNumberFormat="1" applyFont="1" applyBorder="1" applyAlignment="1" applyProtection="1">
      <alignment horizontal="right" vertical="top"/>
      <protection locked="0"/>
    </xf>
    <xf numFmtId="191" fontId="77" fillId="0" borderId="109" xfId="3" applyNumberFormat="1" applyFont="1" applyBorder="1" applyAlignment="1" applyProtection="1">
      <alignment horizontal="right" vertical="top"/>
      <protection locked="0"/>
    </xf>
    <xf numFmtId="191" fontId="77" fillId="0" borderId="120" xfId="3" applyNumberFormat="1" applyFont="1" applyBorder="1" applyAlignment="1" applyProtection="1">
      <alignment horizontal="right" vertical="top"/>
      <protection locked="0"/>
    </xf>
    <xf numFmtId="191" fontId="77" fillId="0" borderId="110" xfId="3" applyNumberFormat="1" applyFont="1" applyBorder="1" applyAlignment="1" applyProtection="1">
      <alignment horizontal="right" vertical="top"/>
      <protection locked="0"/>
    </xf>
    <xf numFmtId="0" fontId="77" fillId="0" borderId="111" xfId="3" applyFont="1" applyBorder="1" applyAlignment="1" applyProtection="1">
      <alignment horizontal="right" vertical="top"/>
      <protection locked="0"/>
    </xf>
    <xf numFmtId="0" fontId="77" fillId="0" borderId="0" xfId="3" applyFont="1" applyAlignment="1" applyProtection="1">
      <alignment horizontal="right" vertical="top"/>
      <protection locked="0"/>
    </xf>
    <xf numFmtId="0" fontId="77" fillId="0" borderId="112" xfId="3" applyFont="1" applyBorder="1" applyAlignment="1" applyProtection="1">
      <alignment horizontal="right" vertical="top"/>
      <protection locked="0"/>
    </xf>
    <xf numFmtId="0" fontId="77" fillId="0" borderId="0" xfId="3" applyFont="1" applyAlignment="1" applyProtection="1">
      <alignment horizontal="left" vertical="top"/>
      <protection locked="0"/>
    </xf>
    <xf numFmtId="0" fontId="99" fillId="10" borderId="117" xfId="3" applyFont="1" applyFill="1" applyBorder="1" applyAlignment="1">
      <alignment horizontal="center" vertical="top"/>
    </xf>
    <xf numFmtId="0" fontId="99" fillId="10" borderId="116" xfId="3" applyFont="1" applyFill="1" applyBorder="1" applyAlignment="1">
      <alignment horizontal="center" vertical="top"/>
    </xf>
    <xf numFmtId="0" fontId="50" fillId="0" borderId="0" xfId="3" applyFont="1" applyAlignment="1">
      <alignment horizontal="left" vertical="center"/>
    </xf>
    <xf numFmtId="0" fontId="94" fillId="0" borderId="0" xfId="3" applyFont="1" applyAlignment="1">
      <alignment horizontal="distributed" vertical="center" indent="1"/>
    </xf>
    <xf numFmtId="188" fontId="85" fillId="0" borderId="106" xfId="3" quotePrefix="1" applyNumberFormat="1" applyFont="1" applyBorder="1" applyAlignment="1">
      <alignment horizontal="left" vertical="top"/>
    </xf>
    <xf numFmtId="188" fontId="85" fillId="0" borderId="106" xfId="3" applyNumberFormat="1" applyFont="1" applyBorder="1" applyAlignment="1">
      <alignment horizontal="left" vertical="top"/>
    </xf>
    <xf numFmtId="183" fontId="85" fillId="0" borderId="0" xfId="3" applyNumberFormat="1" applyFont="1" applyAlignment="1">
      <alignment horizontal="right" vertical="top"/>
    </xf>
    <xf numFmtId="189" fontId="96" fillId="9" borderId="108" xfId="3" applyNumberFormat="1" applyFont="1" applyFill="1" applyBorder="1" applyAlignment="1">
      <alignment horizontal="distributed" vertical="center" indent="1"/>
    </xf>
    <xf numFmtId="189" fontId="96" fillId="9" borderId="109" xfId="3" applyNumberFormat="1" applyFont="1" applyFill="1" applyBorder="1" applyAlignment="1">
      <alignment horizontal="distributed" vertical="center" indent="1"/>
    </xf>
    <xf numFmtId="189" fontId="96" fillId="9" borderId="111" xfId="3" applyNumberFormat="1" applyFont="1" applyFill="1" applyBorder="1" applyAlignment="1">
      <alignment horizontal="distributed" vertical="center" indent="1"/>
    </xf>
    <xf numFmtId="189" fontId="96" fillId="9" borderId="0" xfId="3" applyNumberFormat="1" applyFont="1" applyFill="1" applyAlignment="1">
      <alignment horizontal="distributed" vertical="center" indent="1"/>
    </xf>
    <xf numFmtId="189" fontId="96" fillId="9" borderId="113" xfId="3" applyNumberFormat="1" applyFont="1" applyFill="1" applyBorder="1" applyAlignment="1">
      <alignment horizontal="distributed" vertical="center" indent="1"/>
    </xf>
    <xf numFmtId="189" fontId="96" fillId="9" borderId="106" xfId="3" applyNumberFormat="1" applyFont="1" applyFill="1" applyBorder="1" applyAlignment="1">
      <alignment horizontal="distributed" vertical="center" indent="1"/>
    </xf>
    <xf numFmtId="190" fontId="97" fillId="0" borderId="109" xfId="3" applyNumberFormat="1" applyFont="1" applyBorder="1" applyAlignment="1">
      <alignment horizontal="right" vertical="center" wrapText="1"/>
    </xf>
    <xf numFmtId="190" fontId="97" fillId="0" borderId="110" xfId="3" applyNumberFormat="1" applyFont="1" applyBorder="1" applyAlignment="1">
      <alignment horizontal="right" vertical="center" wrapText="1"/>
    </xf>
    <xf numFmtId="190" fontId="97" fillId="0" borderId="0" xfId="3" applyNumberFormat="1" applyFont="1" applyAlignment="1">
      <alignment horizontal="right" vertical="center" wrapText="1"/>
    </xf>
    <xf numFmtId="190" fontId="97" fillId="0" borderId="112" xfId="3" applyNumberFormat="1" applyFont="1" applyBorder="1" applyAlignment="1">
      <alignment horizontal="right" vertical="center" wrapText="1"/>
    </xf>
    <xf numFmtId="190" fontId="97" fillId="0" borderId="106" xfId="3" applyNumberFormat="1" applyFont="1" applyBorder="1" applyAlignment="1">
      <alignment horizontal="right" vertical="center" wrapText="1"/>
    </xf>
    <xf numFmtId="190" fontId="97" fillId="0" borderId="114" xfId="3" applyNumberFormat="1" applyFont="1" applyBorder="1" applyAlignment="1">
      <alignment horizontal="right" vertical="center" wrapText="1"/>
    </xf>
    <xf numFmtId="0" fontId="98" fillId="0" borderId="0" xfId="3" applyFont="1" applyAlignment="1">
      <alignment horizontal="center" vertical="top" wrapText="1"/>
    </xf>
    <xf numFmtId="0" fontId="99" fillId="0" borderId="0" xfId="3" applyFont="1" applyAlignment="1">
      <alignment horizontal="center" vertical="top" wrapText="1"/>
    </xf>
    <xf numFmtId="0" fontId="98" fillId="0" borderId="108" xfId="3" applyFont="1" applyBorder="1" applyAlignment="1">
      <alignment horizontal="center" vertical="top" wrapText="1"/>
    </xf>
    <xf numFmtId="0" fontId="99" fillId="0" borderId="109" xfId="3" applyFont="1" applyBorder="1" applyAlignment="1">
      <alignment horizontal="center" vertical="top" wrapText="1"/>
    </xf>
    <xf numFmtId="0" fontId="99" fillId="0" borderId="110" xfId="3" applyFont="1" applyBorder="1" applyAlignment="1">
      <alignment horizontal="center" vertical="top" wrapText="1"/>
    </xf>
    <xf numFmtId="0" fontId="99" fillId="0" borderId="111" xfId="3" applyFont="1" applyBorder="1" applyAlignment="1">
      <alignment horizontal="center" vertical="top" wrapText="1"/>
    </xf>
    <xf numFmtId="0" fontId="99" fillId="0" borderId="112" xfId="3" applyFont="1" applyBorder="1" applyAlignment="1">
      <alignment horizontal="center" vertical="top" wrapText="1"/>
    </xf>
    <xf numFmtId="0" fontId="99" fillId="0" borderId="113" xfId="3" applyFont="1" applyBorder="1" applyAlignment="1">
      <alignment horizontal="center" vertical="top" wrapText="1"/>
    </xf>
    <xf numFmtId="0" fontId="99" fillId="0" borderId="106" xfId="3" applyFont="1" applyBorder="1" applyAlignment="1">
      <alignment horizontal="center" vertical="top" wrapText="1"/>
    </xf>
    <xf numFmtId="0" fontId="99" fillId="0" borderId="114" xfId="3" applyFont="1" applyBorder="1" applyAlignment="1">
      <alignment horizontal="center" vertical="top" wrapText="1"/>
    </xf>
    <xf numFmtId="0" fontId="82" fillId="0" borderId="0" xfId="3" applyFont="1" applyAlignment="1" applyProtection="1">
      <alignment horizontal="right" vertical="top"/>
      <protection locked="0"/>
    </xf>
    <xf numFmtId="0" fontId="63" fillId="0" borderId="0" xfId="3" applyFont="1" applyAlignment="1">
      <alignment horizontal="left" vertical="center" wrapText="1"/>
    </xf>
    <xf numFmtId="0" fontId="62" fillId="0" borderId="40" xfId="3" applyFont="1" applyBorder="1" applyAlignment="1">
      <alignment horizontal="left" vertical="center"/>
    </xf>
    <xf numFmtId="0" fontId="52" fillId="0" borderId="41" xfId="3" applyFont="1" applyBorder="1" applyAlignment="1">
      <alignment horizontal="left" vertical="center"/>
    </xf>
    <xf numFmtId="0" fontId="52" fillId="0" borderId="42" xfId="3" applyFont="1" applyBorder="1" applyAlignment="1">
      <alignment horizontal="left" vertical="center"/>
    </xf>
    <xf numFmtId="0" fontId="52" fillId="0" borderId="44" xfId="3" applyFont="1" applyBorder="1" applyAlignment="1">
      <alignment horizontal="left" vertical="center"/>
    </xf>
    <xf numFmtId="0" fontId="52" fillId="0" borderId="45" xfId="3" applyFont="1" applyBorder="1" applyAlignment="1">
      <alignment horizontal="left" vertical="center"/>
    </xf>
    <xf numFmtId="0" fontId="52" fillId="0" borderId="46" xfId="3" applyFont="1" applyBorder="1" applyAlignment="1">
      <alignment horizontal="left" vertical="center"/>
    </xf>
    <xf numFmtId="0" fontId="57" fillId="0" borderId="50" xfId="3" applyFont="1" applyBorder="1" applyAlignment="1">
      <alignment horizontal="left" vertical="center"/>
    </xf>
    <xf numFmtId="0" fontId="57" fillId="0" borderId="48" xfId="3" applyFont="1" applyBorder="1" applyAlignment="1">
      <alignment horizontal="left" vertical="center"/>
    </xf>
    <xf numFmtId="0" fontId="67" fillId="0" borderId="48" xfId="3" applyFont="1" applyBorder="1" applyAlignment="1">
      <alignment horizontal="right" vertical="center"/>
    </xf>
    <xf numFmtId="0" fontId="67" fillId="0" borderId="47" xfId="3" applyFont="1" applyBorder="1" applyAlignment="1">
      <alignment horizontal="right" vertical="center"/>
    </xf>
    <xf numFmtId="0" fontId="57" fillId="0" borderId="52" xfId="3" applyFont="1" applyBorder="1" applyAlignment="1">
      <alignment horizontal="left" vertical="center"/>
    </xf>
    <xf numFmtId="0" fontId="57" fillId="0" borderId="53" xfId="3" applyFont="1" applyBorder="1" applyAlignment="1">
      <alignment horizontal="left" vertical="center"/>
    </xf>
    <xf numFmtId="0" fontId="68" fillId="0" borderId="58" xfId="3" applyFont="1" applyBorder="1" applyAlignment="1">
      <alignment horizontal="left" vertical="center"/>
    </xf>
    <xf numFmtId="0" fontId="26" fillId="0" borderId="59" xfId="3" applyBorder="1" applyAlignment="1">
      <alignment horizontal="left" vertical="center"/>
    </xf>
    <xf numFmtId="0" fontId="26" fillId="0" borderId="60" xfId="3" applyBorder="1" applyAlignment="1">
      <alignment horizontal="left" vertical="center"/>
    </xf>
    <xf numFmtId="0" fontId="26" fillId="0" borderId="62" xfId="3" applyBorder="1" applyAlignment="1">
      <alignment horizontal="left" vertical="center"/>
    </xf>
    <xf numFmtId="0" fontId="26" fillId="0" borderId="63" xfId="3" applyBorder="1" applyAlignment="1">
      <alignment horizontal="left" vertical="center"/>
    </xf>
    <xf numFmtId="0" fontId="26" fillId="0" borderId="64" xfId="3" applyBorder="1" applyAlignment="1">
      <alignment horizontal="left" vertical="center"/>
    </xf>
    <xf numFmtId="0" fontId="73" fillId="0" borderId="48" xfId="3" applyFont="1" applyBorder="1" applyAlignment="1">
      <alignment horizontal="right" vertical="center"/>
    </xf>
    <xf numFmtId="0" fontId="153" fillId="0" borderId="0" xfId="10" applyFont="1" applyAlignment="1">
      <alignment horizontal="center" vertical="center"/>
    </xf>
    <xf numFmtId="0" fontId="154" fillId="0" borderId="185" xfId="10" applyFont="1" applyBorder="1" applyAlignment="1">
      <alignment horizontal="center" vertical="center"/>
    </xf>
    <xf numFmtId="0" fontId="155" fillId="0" borderId="0" xfId="10" applyFont="1" applyAlignment="1">
      <alignment horizontal="center"/>
    </xf>
    <xf numFmtId="0" fontId="155" fillId="0" borderId="0" xfId="10" applyFont="1" applyAlignment="1">
      <alignment horizontal="left"/>
    </xf>
    <xf numFmtId="14" fontId="153" fillId="0" borderId="0" xfId="10" applyNumberFormat="1" applyFont="1" applyAlignment="1">
      <alignment horizontal="center"/>
    </xf>
    <xf numFmtId="0" fontId="153" fillId="0" borderId="0" xfId="10" applyFont="1" applyAlignment="1">
      <alignment horizontal="left" vertical="top" wrapText="1"/>
    </xf>
    <xf numFmtId="0" fontId="153" fillId="0" borderId="0" xfId="10" applyFont="1" applyAlignment="1">
      <alignment horizontal="left"/>
    </xf>
    <xf numFmtId="0" fontId="153" fillId="0" borderId="0" xfId="10" applyFont="1" applyAlignment="1">
      <alignment horizontal="left" vertical="center"/>
    </xf>
    <xf numFmtId="0" fontId="153" fillId="0" borderId="0" xfId="10" applyFont="1" applyAlignment="1">
      <alignment vertical="top" wrapText="1"/>
    </xf>
    <xf numFmtId="0" fontId="153" fillId="0" borderId="186" xfId="10" applyFont="1" applyBorder="1" applyAlignment="1">
      <alignment horizontal="center" vertical="center"/>
    </xf>
    <xf numFmtId="0" fontId="153" fillId="0" borderId="193" xfId="10" applyFont="1" applyBorder="1" applyAlignment="1">
      <alignment horizontal="left" vertical="center" wrapText="1"/>
    </xf>
    <xf numFmtId="0" fontId="153" fillId="0" borderId="194" xfId="10" applyFont="1" applyBorder="1" applyAlignment="1">
      <alignment horizontal="left" vertical="center" wrapText="1"/>
    </xf>
    <xf numFmtId="0" fontId="153" fillId="0" borderId="195" xfId="10" applyFont="1" applyBorder="1" applyAlignment="1">
      <alignment horizontal="left" vertical="center" wrapText="1"/>
    </xf>
    <xf numFmtId="0" fontId="156" fillId="0" borderId="0" xfId="10" applyFont="1" applyAlignment="1">
      <alignment horizontal="center"/>
    </xf>
    <xf numFmtId="0" fontId="156" fillId="0" borderId="185" xfId="10" applyFont="1" applyBorder="1" applyAlignment="1">
      <alignment horizontal="center"/>
    </xf>
    <xf numFmtId="204" fontId="154" fillId="0" borderId="0" xfId="10" applyNumberFormat="1" applyFont="1" applyAlignment="1">
      <alignment horizontal="right"/>
    </xf>
    <xf numFmtId="204" fontId="154" fillId="0" borderId="185" xfId="10" applyNumberFormat="1" applyFont="1" applyBorder="1" applyAlignment="1">
      <alignment horizontal="right"/>
    </xf>
    <xf numFmtId="0" fontId="157" fillId="5" borderId="188" xfId="10" applyFont="1" applyFill="1" applyBorder="1" applyAlignment="1">
      <alignment horizontal="center" vertical="center"/>
    </xf>
    <xf numFmtId="0" fontId="157" fillId="5" borderId="189" xfId="10" applyFont="1" applyFill="1" applyBorder="1" applyAlignment="1">
      <alignment horizontal="center" vertical="center"/>
    </xf>
    <xf numFmtId="0" fontId="153" fillId="0" borderId="191" xfId="10" applyFont="1" applyBorder="1" applyAlignment="1">
      <alignment horizontal="left" vertical="center" wrapText="1"/>
    </xf>
    <xf numFmtId="0" fontId="153" fillId="0" borderId="201" xfId="10" applyFont="1" applyBorder="1" applyAlignment="1">
      <alignment horizontal="left" vertical="top" wrapText="1"/>
    </xf>
    <xf numFmtId="0" fontId="153" fillId="0" borderId="202" xfId="10" applyFont="1" applyBorder="1" applyAlignment="1">
      <alignment horizontal="left" vertical="top" wrapText="1"/>
    </xf>
    <xf numFmtId="0" fontId="153" fillId="0" borderId="203" xfId="10" applyFont="1" applyBorder="1" applyAlignment="1">
      <alignment horizontal="left" vertical="top" wrapText="1"/>
    </xf>
    <xf numFmtId="0" fontId="153" fillId="0" borderId="196" xfId="10" applyFont="1" applyBorder="1" applyAlignment="1">
      <alignment horizontal="left" vertical="center" wrapText="1"/>
    </xf>
    <xf numFmtId="0" fontId="153" fillId="0" borderId="197" xfId="10" applyFont="1" applyBorder="1" applyAlignment="1">
      <alignment horizontal="center" vertical="center"/>
    </xf>
    <xf numFmtId="0" fontId="153" fillId="0" borderId="198" xfId="10" applyFont="1" applyBorder="1" applyAlignment="1">
      <alignment horizontal="center" vertical="center"/>
    </xf>
    <xf numFmtId="0" fontId="153" fillId="0" borderId="200" xfId="10" applyFont="1" applyBorder="1" applyAlignment="1">
      <alignment horizontal="center" vertical="center"/>
    </xf>
    <xf numFmtId="0" fontId="157" fillId="5" borderId="201" xfId="10" applyFont="1" applyFill="1" applyBorder="1" applyAlignment="1">
      <alignment horizontal="center" vertical="center"/>
    </xf>
    <xf numFmtId="0" fontId="157" fillId="5" borderId="202" xfId="10" applyFont="1" applyFill="1" applyBorder="1" applyAlignment="1">
      <alignment horizontal="center" vertical="center"/>
    </xf>
    <xf numFmtId="0" fontId="157" fillId="5" borderId="203" xfId="10" applyFont="1" applyFill="1" applyBorder="1" applyAlignment="1">
      <alignment horizontal="center" vertical="center"/>
    </xf>
    <xf numFmtId="183" fontId="140" fillId="0" borderId="6" xfId="6" applyNumberFormat="1" applyFont="1" applyBorder="1" applyAlignment="1">
      <alignment horizontal="center" vertical="center"/>
    </xf>
    <xf numFmtId="0" fontId="142" fillId="0" borderId="2" xfId="6" applyFont="1" applyBorder="1" applyAlignment="1">
      <alignment horizontal="center" vertical="center"/>
    </xf>
    <xf numFmtId="0" fontId="142" fillId="0" borderId="3" xfId="6" applyFont="1" applyBorder="1" applyAlignment="1">
      <alignment horizontal="center" vertical="center"/>
    </xf>
    <xf numFmtId="0" fontId="142" fillId="0" borderId="5" xfId="6" applyFont="1" applyBorder="1" applyAlignment="1">
      <alignment horizontal="center" vertical="center"/>
    </xf>
    <xf numFmtId="0" fontId="142" fillId="0" borderId="6" xfId="6" applyFont="1" applyBorder="1" applyAlignment="1">
      <alignment horizontal="center" vertical="center"/>
    </xf>
    <xf numFmtId="193" fontId="144" fillId="0" borderId="2" xfId="6" applyNumberFormat="1" applyFont="1" applyBorder="1" applyAlignment="1">
      <alignment horizontal="center"/>
    </xf>
    <xf numFmtId="193" fontId="144" fillId="0" borderId="3" xfId="6" applyNumberFormat="1" applyFont="1" applyBorder="1" applyAlignment="1">
      <alignment horizontal="center"/>
    </xf>
    <xf numFmtId="193" fontId="144" fillId="0" borderId="4" xfId="6" applyNumberFormat="1" applyFont="1" applyBorder="1" applyAlignment="1">
      <alignment horizontal="center"/>
    </xf>
    <xf numFmtId="193" fontId="144" fillId="0" borderId="5" xfId="6" applyNumberFormat="1" applyFont="1" applyBorder="1" applyAlignment="1">
      <alignment horizontal="center"/>
    </xf>
    <xf numFmtId="193" fontId="144" fillId="0" borderId="6" xfId="6" applyNumberFormat="1" applyFont="1" applyBorder="1" applyAlignment="1">
      <alignment horizontal="center"/>
    </xf>
    <xf numFmtId="193" fontId="144" fillId="0" borderId="7" xfId="6" applyNumberFormat="1" applyFont="1" applyBorder="1" applyAlignment="1">
      <alignment horizontal="center"/>
    </xf>
    <xf numFmtId="0" fontId="142" fillId="0" borderId="0" xfId="6" applyFont="1" applyAlignment="1">
      <alignment horizontal="left" vertical="center"/>
    </xf>
    <xf numFmtId="0" fontId="145" fillId="0" borderId="152" xfId="6" applyFont="1" applyBorder="1" applyAlignment="1">
      <alignment horizontal="center" vertical="center"/>
    </xf>
    <xf numFmtId="0" fontId="145" fillId="0" borderId="146" xfId="6" applyFont="1" applyBorder="1" applyAlignment="1">
      <alignment horizontal="center" vertical="center"/>
    </xf>
    <xf numFmtId="0" fontId="145" fillId="0" borderId="3" xfId="6" applyFont="1" applyBorder="1" applyAlignment="1">
      <alignment horizontal="center" vertical="center"/>
    </xf>
    <xf numFmtId="0" fontId="145" fillId="0" borderId="147" xfId="6" applyFont="1" applyBorder="1" applyAlignment="1">
      <alignment horizontal="center" vertical="center"/>
    </xf>
    <xf numFmtId="0" fontId="145" fillId="0" borderId="148" xfId="6" applyFont="1" applyBorder="1" applyAlignment="1">
      <alignment horizontal="center" vertical="center"/>
    </xf>
    <xf numFmtId="192" fontId="143" fillId="0" borderId="0" xfId="6" applyNumberFormat="1" applyFont="1" applyAlignment="1">
      <alignment horizontal="center"/>
    </xf>
    <xf numFmtId="192" fontId="143" fillId="0" borderId="149" xfId="6" applyNumberFormat="1" applyFont="1" applyBorder="1" applyAlignment="1">
      <alignment horizontal="center"/>
    </xf>
    <xf numFmtId="194" fontId="143" fillId="0" borderId="167" xfId="6" applyNumberFormat="1" applyFont="1" applyBorder="1" applyAlignment="1">
      <alignment horizontal="right" indent="1"/>
    </xf>
    <xf numFmtId="194" fontId="143" fillId="0" borderId="166" xfId="6" applyNumberFormat="1" applyFont="1" applyBorder="1" applyAlignment="1">
      <alignment horizontal="right" indent="1"/>
    </xf>
    <xf numFmtId="0" fontId="142" fillId="0" borderId="157" xfId="6" applyFont="1" applyBorder="1" applyAlignment="1">
      <alignment horizontal="left" vertical="center" indent="1"/>
    </xf>
    <xf numFmtId="0" fontId="142" fillId="0" borderId="21" xfId="6" applyFont="1" applyBorder="1" applyAlignment="1">
      <alignment horizontal="left" vertical="center" indent="1"/>
    </xf>
    <xf numFmtId="0" fontId="142" fillId="0" borderId="158" xfId="6" applyFont="1" applyBorder="1" applyAlignment="1">
      <alignment horizontal="right" vertical="center" indent="1"/>
    </xf>
    <xf numFmtId="0" fontId="142" fillId="0" borderId="159" xfId="6" applyFont="1" applyBorder="1" applyAlignment="1">
      <alignment horizontal="right" vertical="center" indent="1"/>
    </xf>
    <xf numFmtId="0" fontId="142" fillId="0" borderId="21" xfId="6" applyFont="1" applyBorder="1" applyAlignment="1">
      <alignment horizontal="right" vertical="center" indent="1"/>
    </xf>
    <xf numFmtId="0" fontId="142" fillId="0" borderId="160" xfId="6" applyFont="1" applyBorder="1" applyAlignment="1">
      <alignment horizontal="right" vertical="center" indent="1"/>
    </xf>
    <xf numFmtId="0" fontId="142" fillId="0" borderId="161" xfId="6" applyFont="1" applyBorder="1" applyAlignment="1">
      <alignment horizontal="right" vertical="center" indent="1"/>
    </xf>
    <xf numFmtId="192" fontId="143" fillId="0" borderId="16" xfId="6" applyNumberFormat="1" applyFont="1" applyBorder="1" applyAlignment="1">
      <alignment horizontal="center"/>
    </xf>
    <xf numFmtId="192" fontId="143" fillId="0" borderId="164" xfId="6" applyNumberFormat="1" applyFont="1" applyBorder="1" applyAlignment="1">
      <alignment horizontal="center"/>
    </xf>
    <xf numFmtId="49" fontId="143" fillId="0" borderId="169" xfId="6" applyNumberFormat="1" applyFont="1" applyBorder="1" applyAlignment="1">
      <alignment horizontal="left"/>
    </xf>
    <xf numFmtId="49" fontId="143" fillId="0" borderId="170" xfId="6" applyNumberFormat="1" applyFont="1" applyBorder="1" applyAlignment="1">
      <alignment horizontal="left"/>
    </xf>
    <xf numFmtId="49" fontId="143" fillId="0" borderId="171" xfId="6" applyNumberFormat="1" applyFont="1" applyBorder="1" applyAlignment="1">
      <alignment horizontal="left"/>
    </xf>
    <xf numFmtId="194" fontId="143" fillId="0" borderId="174" xfId="6" applyNumberFormat="1" applyFont="1" applyBorder="1" applyAlignment="1">
      <alignment horizontal="right" indent="1"/>
    </xf>
    <xf numFmtId="194" fontId="143" fillId="0" borderId="173" xfId="6" applyNumberFormat="1" applyFont="1" applyBorder="1" applyAlignment="1">
      <alignment horizontal="right" indent="1"/>
    </xf>
    <xf numFmtId="202" fontId="140" fillId="0" borderId="0" xfId="6" applyNumberFormat="1" applyFont="1" applyAlignment="1">
      <alignment horizontal="left"/>
    </xf>
    <xf numFmtId="195" fontId="148" fillId="0" borderId="181" xfId="6" applyNumberFormat="1" applyFont="1" applyBorder="1" applyAlignment="1">
      <alignment horizontal="center"/>
    </xf>
    <xf numFmtId="195" fontId="148" fillId="0" borderId="182" xfId="6" applyNumberFormat="1" applyFont="1" applyBorder="1" applyAlignment="1">
      <alignment horizontal="center"/>
    </xf>
    <xf numFmtId="195" fontId="148" fillId="0" borderId="183" xfId="6" applyNumberFormat="1" applyFont="1" applyBorder="1" applyAlignment="1">
      <alignment horizontal="center"/>
    </xf>
    <xf numFmtId="195" fontId="148" fillId="0" borderId="184" xfId="6" applyNumberFormat="1" applyFont="1" applyBorder="1" applyAlignment="1">
      <alignment horizontal="center"/>
    </xf>
    <xf numFmtId="5" fontId="148" fillId="0" borderId="172" xfId="6" applyNumberFormat="1" applyFont="1" applyBorder="1" applyAlignment="1">
      <alignment horizontal="right" indent="1"/>
    </xf>
    <xf numFmtId="5" fontId="148" fillId="0" borderId="171" xfId="6" applyNumberFormat="1" applyFont="1" applyBorder="1" applyAlignment="1">
      <alignment horizontal="right" indent="1"/>
    </xf>
    <xf numFmtId="5" fontId="148" fillId="0" borderId="170" xfId="6" applyNumberFormat="1" applyFont="1" applyBorder="1" applyAlignment="1">
      <alignment horizontal="right" indent="1"/>
    </xf>
    <xf numFmtId="5" fontId="148" fillId="0" borderId="174" xfId="6" applyNumberFormat="1" applyFont="1" applyBorder="1" applyAlignment="1">
      <alignment horizontal="right" indent="1"/>
    </xf>
    <xf numFmtId="5" fontId="148" fillId="0" borderId="173" xfId="6" applyNumberFormat="1" applyFont="1" applyBorder="1" applyAlignment="1">
      <alignment horizontal="right" indent="1"/>
    </xf>
    <xf numFmtId="0" fontId="129" fillId="0" borderId="0" xfId="3" applyFont="1" applyAlignment="1">
      <alignment horizontal="center"/>
    </xf>
    <xf numFmtId="192" fontId="130" fillId="0" borderId="6" xfId="3" applyNumberFormat="1" applyFont="1" applyBorder="1" applyAlignment="1">
      <alignment horizontal="center" vertical="center"/>
    </xf>
    <xf numFmtId="187" fontId="26" fillId="0" borderId="10" xfId="3" applyNumberFormat="1" applyBorder="1" applyAlignment="1">
      <alignment horizontal="center" vertical="center"/>
    </xf>
    <xf numFmtId="0" fontId="60" fillId="0" borderId="3" xfId="3" applyFont="1" applyBorder="1" applyAlignment="1">
      <alignment horizontal="center" vertical="center"/>
    </xf>
    <xf numFmtId="0" fontId="60" fillId="0" borderId="6" xfId="3" applyFont="1" applyBorder="1" applyAlignment="1">
      <alignment horizontal="center" vertical="center"/>
    </xf>
    <xf numFmtId="178" fontId="34" fillId="0" borderId="2" xfId="0" applyNumberFormat="1" applyFont="1" applyBorder="1" applyAlignment="1">
      <alignment horizontal="center" vertical="center"/>
    </xf>
    <xf numFmtId="178" fontId="34" fillId="0" borderId="4" xfId="0" applyNumberFormat="1" applyFont="1" applyBorder="1" applyAlignment="1">
      <alignment horizontal="center" vertical="center"/>
    </xf>
    <xf numFmtId="0" fontId="34" fillId="0" borderId="8" xfId="0" applyFont="1" applyBorder="1" applyAlignment="1">
      <alignment horizontal="center" vertical="center"/>
    </xf>
    <xf numFmtId="0" fontId="34" fillId="0" borderId="9" xfId="0" applyFont="1" applyBorder="1" applyAlignment="1">
      <alignment horizontal="center" vertical="center"/>
    </xf>
    <xf numFmtId="177" fontId="34" fillId="0" borderId="2" xfId="0" applyNumberFormat="1" applyFont="1" applyBorder="1" applyAlignment="1">
      <alignment horizontal="right" vertical="center"/>
    </xf>
    <xf numFmtId="177" fontId="34" fillId="0" borderId="4" xfId="0" applyNumberFormat="1" applyFont="1" applyBorder="1" applyAlignment="1">
      <alignment horizontal="right" vertical="center"/>
    </xf>
    <xf numFmtId="0" fontId="31" fillId="0" borderId="0" xfId="0" applyFont="1" applyAlignment="1">
      <alignment horizontal="center" vertical="center"/>
    </xf>
    <xf numFmtId="0" fontId="34" fillId="0" borderId="10" xfId="0" applyFont="1" applyBorder="1" applyAlignment="1">
      <alignment horizontal="center" vertical="center"/>
    </xf>
    <xf numFmtId="0" fontId="28" fillId="0" borderId="8" xfId="0" applyFont="1" applyBorder="1" applyAlignment="1">
      <alignment horizontal="center" vertical="top"/>
    </xf>
    <xf numFmtId="0" fontId="28" fillId="0" borderId="9" xfId="0" applyFont="1" applyBorder="1" applyAlignment="1">
      <alignment horizontal="center" vertical="top"/>
    </xf>
    <xf numFmtId="0" fontId="30" fillId="0" borderId="8" xfId="0" applyFont="1" applyBorder="1" applyAlignment="1">
      <alignment horizontal="left" vertical="center" wrapText="1"/>
    </xf>
    <xf numFmtId="0" fontId="30" fillId="0" borderId="10" xfId="0" applyFont="1" applyBorder="1" applyAlignment="1">
      <alignment horizontal="left" vertical="center"/>
    </xf>
    <xf numFmtId="0" fontId="30" fillId="0" borderId="9" xfId="0" applyFont="1" applyBorder="1" applyAlignment="1">
      <alignment horizontal="left" vertical="center"/>
    </xf>
    <xf numFmtId="177" fontId="28" fillId="0" borderId="8" xfId="0" applyNumberFormat="1" applyFont="1" applyBorder="1" applyAlignment="1">
      <alignment horizontal="right" vertical="center"/>
    </xf>
    <xf numFmtId="177" fontId="28" fillId="0" borderId="9" xfId="0" applyNumberFormat="1" applyFont="1" applyBorder="1" applyAlignment="1">
      <alignment horizontal="right" vertical="center"/>
    </xf>
    <xf numFmtId="177" fontId="35" fillId="0" borderId="8" xfId="0" applyNumberFormat="1" applyFont="1" applyBorder="1" applyAlignment="1">
      <alignment horizontal="right" vertical="center"/>
    </xf>
    <xf numFmtId="177" fontId="35" fillId="0" borderId="9" xfId="0" applyNumberFormat="1" applyFont="1" applyBorder="1" applyAlignment="1">
      <alignment horizontal="right" vertical="center"/>
    </xf>
    <xf numFmtId="178" fontId="34" fillId="0" borderId="8" xfId="0" applyNumberFormat="1" applyFont="1" applyBorder="1" applyAlignment="1">
      <alignment horizontal="center" vertical="center"/>
    </xf>
    <xf numFmtId="178" fontId="34" fillId="0" borderId="9" xfId="0" applyNumberFormat="1" applyFont="1" applyBorder="1" applyAlignment="1">
      <alignment horizontal="center" vertical="center"/>
    </xf>
    <xf numFmtId="177" fontId="34" fillId="0" borderId="8" xfId="0" applyNumberFormat="1" applyFont="1" applyBorder="1" applyAlignment="1">
      <alignment horizontal="right" vertical="center"/>
    </xf>
    <xf numFmtId="177" fontId="34" fillId="0" borderId="9" xfId="0" applyNumberFormat="1" applyFont="1" applyBorder="1" applyAlignment="1">
      <alignment horizontal="right" vertical="center"/>
    </xf>
    <xf numFmtId="177" fontId="29" fillId="0" borderId="8" xfId="0" applyNumberFormat="1" applyFont="1" applyBorder="1" applyAlignment="1">
      <alignment horizontal="right" vertical="center"/>
    </xf>
    <xf numFmtId="177" fontId="29" fillId="0" borderId="9" xfId="0" applyNumberFormat="1" applyFont="1" applyBorder="1" applyAlignment="1">
      <alignment horizontal="right" vertical="center"/>
    </xf>
    <xf numFmtId="178" fontId="34" fillId="0" borderId="8" xfId="8" applyNumberFormat="1" applyFont="1" applyBorder="1" applyAlignment="1">
      <alignment horizontal="center" vertical="center"/>
    </xf>
    <xf numFmtId="178" fontId="34" fillId="0" borderId="9" xfId="8" applyNumberFormat="1" applyFont="1" applyBorder="1" applyAlignment="1">
      <alignment horizontal="center" vertical="center"/>
    </xf>
    <xf numFmtId="177" fontId="34" fillId="0" borderId="8" xfId="8" applyNumberFormat="1" applyFont="1" applyBorder="1" applyAlignment="1">
      <alignment horizontal="right" vertical="center"/>
    </xf>
    <xf numFmtId="177" fontId="34" fillId="0" borderId="9" xfId="8" applyNumberFormat="1" applyFont="1" applyBorder="1" applyAlignment="1">
      <alignment horizontal="right" vertical="center"/>
    </xf>
    <xf numFmtId="0" fontId="34" fillId="0" borderId="8" xfId="8" applyFont="1" applyBorder="1" applyAlignment="1">
      <alignment horizontal="center" vertical="center"/>
    </xf>
    <xf numFmtId="0" fontId="34" fillId="0" borderId="9" xfId="8" applyFont="1" applyBorder="1" applyAlignment="1">
      <alignment horizontal="center" vertical="center"/>
    </xf>
    <xf numFmtId="0" fontId="34" fillId="0" borderId="10" xfId="8" applyFont="1" applyBorder="1" applyAlignment="1">
      <alignment horizontal="center" vertical="center"/>
    </xf>
    <xf numFmtId="187" fontId="28" fillId="0" borderId="8" xfId="8" applyNumberFormat="1" applyFont="1" applyBorder="1" applyAlignment="1">
      <alignment horizontal="center" vertical="center"/>
    </xf>
    <xf numFmtId="187" fontId="28" fillId="0" borderId="9" xfId="8" applyNumberFormat="1" applyFont="1" applyBorder="1" applyAlignment="1">
      <alignment horizontal="center" vertical="center"/>
    </xf>
    <xf numFmtId="0" fontId="29" fillId="0" borderId="8" xfId="8" applyFont="1" applyBorder="1" applyAlignment="1">
      <alignment horizontal="left" vertical="center" wrapText="1"/>
    </xf>
    <xf numFmtId="0" fontId="29" fillId="0" borderId="10" xfId="8" applyFont="1" applyBorder="1" applyAlignment="1">
      <alignment horizontal="left" vertical="center" wrapText="1"/>
    </xf>
    <xf numFmtId="0" fontId="29" fillId="0" borderId="9" xfId="8" applyFont="1" applyBorder="1" applyAlignment="1">
      <alignment horizontal="left" vertical="center" wrapText="1"/>
    </xf>
    <xf numFmtId="0" fontId="31" fillId="0" borderId="0" xfId="8" applyFont="1" applyAlignment="1">
      <alignment horizontal="center" vertical="center"/>
    </xf>
    <xf numFmtId="177" fontId="28" fillId="0" borderId="8" xfId="8" applyNumberFormat="1" applyFont="1" applyBorder="1" applyAlignment="1">
      <alignment horizontal="right" vertical="center"/>
    </xf>
    <xf numFmtId="177" fontId="28" fillId="0" borderId="9" xfId="8" applyNumberFormat="1" applyFont="1" applyBorder="1" applyAlignment="1">
      <alignment horizontal="right" vertical="center"/>
    </xf>
    <xf numFmtId="177" fontId="35" fillId="0" borderId="8" xfId="8" applyNumberFormat="1" applyFont="1" applyBorder="1" applyAlignment="1">
      <alignment horizontal="right" vertical="center"/>
    </xf>
    <xf numFmtId="177" fontId="35" fillId="0" borderId="9" xfId="8" applyNumberFormat="1" applyFont="1" applyBorder="1" applyAlignment="1">
      <alignment horizontal="right" vertical="center"/>
    </xf>
    <xf numFmtId="0" fontId="32" fillId="4" borderId="0" xfId="8" applyFont="1" applyFill="1" applyAlignment="1">
      <alignment horizontal="right" vertical="center"/>
    </xf>
    <xf numFmtId="177" fontId="32" fillId="4" borderId="0" xfId="8" applyNumberFormat="1" applyFont="1" applyFill="1" applyAlignment="1">
      <alignment horizontal="center" vertical="center"/>
    </xf>
    <xf numFmtId="0" fontId="29" fillId="0" borderId="10" xfId="8" applyFont="1" applyBorder="1" applyAlignment="1">
      <alignment horizontal="left" vertical="center"/>
    </xf>
    <xf numFmtId="0" fontId="29" fillId="0" borderId="9" xfId="8" applyFont="1" applyBorder="1" applyAlignment="1">
      <alignment horizontal="left" vertical="center"/>
    </xf>
    <xf numFmtId="0" fontId="34" fillId="0" borderId="8" xfId="8" applyFont="1" applyBorder="1" applyAlignment="1">
      <alignment horizontal="left" vertical="center" wrapText="1"/>
    </xf>
    <xf numFmtId="0" fontId="34" fillId="0" borderId="10" xfId="8" applyFont="1" applyBorder="1" applyAlignment="1">
      <alignment horizontal="left" vertical="center" wrapText="1"/>
    </xf>
    <xf numFmtId="0" fontId="34" fillId="0" borderId="9" xfId="8" applyFont="1" applyBorder="1" applyAlignment="1">
      <alignment horizontal="left" vertical="center" wrapText="1"/>
    </xf>
    <xf numFmtId="178" fontId="34" fillId="0" borderId="2" xfId="8" applyNumberFormat="1" applyFont="1" applyBorder="1" applyAlignment="1">
      <alignment horizontal="center" vertical="center"/>
    </xf>
    <xf numFmtId="178" fontId="34" fillId="0" borderId="4" xfId="8" applyNumberFormat="1" applyFont="1" applyBorder="1" applyAlignment="1">
      <alignment horizontal="center" vertical="center"/>
    </xf>
    <xf numFmtId="177" fontId="34" fillId="0" borderId="2" xfId="8" applyNumberFormat="1" applyFont="1" applyBorder="1" applyAlignment="1">
      <alignment horizontal="right" vertical="center"/>
    </xf>
    <xf numFmtId="177" fontId="34" fillId="0" borderId="4" xfId="8" applyNumberFormat="1" applyFont="1" applyBorder="1" applyAlignment="1">
      <alignment horizontal="right" vertical="center"/>
    </xf>
    <xf numFmtId="179" fontId="70" fillId="0" borderId="0" xfId="11" applyNumberFormat="1" applyFont="1" applyAlignment="1">
      <alignment horizontal="left" vertical="center"/>
    </xf>
    <xf numFmtId="0" fontId="70" fillId="0" borderId="0" xfId="11" applyFont="1" applyAlignment="1">
      <alignment horizontal="left" vertical="center"/>
    </xf>
    <xf numFmtId="0" fontId="70" fillId="0" borderId="21" xfId="11" applyFont="1" applyBorder="1" applyAlignment="1">
      <alignment horizontal="left" vertical="center"/>
    </xf>
    <xf numFmtId="0" fontId="50" fillId="0" borderId="0" xfId="11" applyFont="1" applyAlignment="1">
      <alignment horizontal="right" vertical="center"/>
    </xf>
    <xf numFmtId="176" fontId="50" fillId="0" borderId="0" xfId="11" applyNumberFormat="1" applyFont="1" applyAlignment="1">
      <alignment horizontal="center" vertical="center"/>
    </xf>
    <xf numFmtId="176" fontId="50" fillId="0" borderId="19" xfId="11" applyNumberFormat="1" applyFont="1" applyBorder="1" applyAlignment="1">
      <alignment horizontal="center" vertical="center"/>
    </xf>
    <xf numFmtId="0" fontId="50" fillId="0" borderId="1" xfId="11" applyFont="1" applyBorder="1" applyAlignment="1">
      <alignment horizontal="center" vertical="center" shrinkToFit="1"/>
    </xf>
    <xf numFmtId="176" fontId="50" fillId="0" borderId="8" xfId="11" applyNumberFormat="1" applyFont="1" applyBorder="1" applyAlignment="1">
      <alignment horizontal="center" vertical="center" shrinkToFit="1"/>
    </xf>
    <xf numFmtId="176" fontId="50" fillId="0" borderId="10" xfId="11" applyNumberFormat="1" applyFont="1" applyBorder="1" applyAlignment="1">
      <alignment horizontal="center" vertical="center" shrinkToFit="1"/>
    </xf>
    <xf numFmtId="176" fontId="50" fillId="0" borderId="9" xfId="11" applyNumberFormat="1" applyFont="1" applyBorder="1" applyAlignment="1">
      <alignment horizontal="center" vertical="center" shrinkToFit="1"/>
    </xf>
    <xf numFmtId="0" fontId="50" fillId="0" borderId="23" xfId="11" applyFont="1" applyBorder="1" applyAlignment="1">
      <alignment horizontal="center" vertical="center"/>
    </xf>
    <xf numFmtId="0" fontId="50" fillId="0" borderId="24" xfId="11" applyFont="1" applyBorder="1" applyAlignment="1">
      <alignment horizontal="center" vertical="center"/>
    </xf>
    <xf numFmtId="0" fontId="50" fillId="0" borderId="25" xfId="11" applyFont="1" applyBorder="1" applyAlignment="1">
      <alignment horizontal="center" vertical="center"/>
    </xf>
    <xf numFmtId="49" fontId="50" fillId="0" borderId="27" xfId="11" applyNumberFormat="1" applyFont="1" applyBorder="1" applyAlignment="1">
      <alignment horizontal="center" vertical="center"/>
    </xf>
    <xf numFmtId="49" fontId="50" fillId="0" borderId="28" xfId="11" applyNumberFormat="1" applyFont="1" applyBorder="1" applyAlignment="1">
      <alignment horizontal="center" vertical="center"/>
    </xf>
    <xf numFmtId="0" fontId="50" fillId="0" borderId="28" xfId="11" applyFont="1" applyBorder="1" applyAlignment="1">
      <alignment horizontal="left" vertical="center" wrapText="1" shrinkToFit="1"/>
    </xf>
    <xf numFmtId="3" fontId="50" fillId="0" borderId="28" xfId="11" applyNumberFormat="1" applyFont="1" applyBorder="1" applyAlignment="1">
      <alignment horizontal="center" vertical="center"/>
    </xf>
    <xf numFmtId="179" fontId="50" fillId="0" borderId="37" xfId="11" applyNumberFormat="1" applyFont="1" applyBorder="1" applyAlignment="1">
      <alignment horizontal="center" vertical="center"/>
    </xf>
    <xf numFmtId="179" fontId="50" fillId="0" borderId="31" xfId="11" applyNumberFormat="1" applyFont="1" applyBorder="1" applyAlignment="1">
      <alignment horizontal="center" vertical="center"/>
    </xf>
    <xf numFmtId="49" fontId="50" fillId="0" borderId="32" xfId="11" applyNumberFormat="1" applyFont="1" applyBorder="1" applyAlignment="1">
      <alignment horizontal="center" vertical="center"/>
    </xf>
    <xf numFmtId="49" fontId="50" fillId="0" borderId="1" xfId="11" applyNumberFormat="1" applyFont="1" applyBorder="1" applyAlignment="1">
      <alignment horizontal="center" vertical="center"/>
    </xf>
    <xf numFmtId="0" fontId="50" fillId="0" borderId="1" xfId="11" applyFont="1" applyBorder="1" applyAlignment="1">
      <alignment horizontal="left" vertical="center" wrapText="1" shrinkToFit="1"/>
    </xf>
    <xf numFmtId="3" fontId="50" fillId="0" borderId="1" xfId="11" applyNumberFormat="1" applyFont="1" applyBorder="1" applyAlignment="1">
      <alignment horizontal="center" vertical="center"/>
    </xf>
    <xf numFmtId="179" fontId="50" fillId="0" borderId="39" xfId="11" applyNumberFormat="1" applyFont="1" applyBorder="1" applyAlignment="1">
      <alignment horizontal="center" vertical="center"/>
    </xf>
    <xf numFmtId="179" fontId="50" fillId="0" borderId="34" xfId="11" applyNumberFormat="1" applyFont="1" applyBorder="1" applyAlignment="1">
      <alignment horizontal="center" vertical="center"/>
    </xf>
    <xf numFmtId="0" fontId="50" fillId="0" borderId="35" xfId="11" applyFont="1" applyBorder="1" applyAlignment="1">
      <alignment horizontal="right" vertical="center"/>
    </xf>
    <xf numFmtId="0" fontId="50" fillId="0" borderId="3" xfId="11" applyFont="1" applyBorder="1" applyAlignment="1">
      <alignment horizontal="right" vertical="center"/>
    </xf>
    <xf numFmtId="0" fontId="50" fillId="0" borderId="36" xfId="11" applyFont="1" applyBorder="1" applyAlignment="1">
      <alignment horizontal="right" vertical="center"/>
    </xf>
    <xf numFmtId="179" fontId="50" fillId="0" borderId="3" xfId="11" applyNumberFormat="1" applyFont="1" applyBorder="1" applyAlignment="1">
      <alignment horizontal="center" vertical="center"/>
    </xf>
    <xf numFmtId="179" fontId="50" fillId="0" borderId="36" xfId="11" applyNumberFormat="1" applyFont="1" applyBorder="1" applyAlignment="1">
      <alignment horizontal="center" vertical="center"/>
    </xf>
    <xf numFmtId="179" fontId="50" fillId="4" borderId="23" xfId="11" applyNumberFormat="1" applyFont="1" applyFill="1" applyBorder="1" applyAlignment="1">
      <alignment horizontal="center" vertical="center"/>
    </xf>
    <xf numFmtId="179" fontId="50" fillId="4" borderId="25" xfId="11" applyNumberFormat="1" applyFont="1" applyFill="1" applyBorder="1" applyAlignment="1">
      <alignment horizontal="center" vertical="center"/>
    </xf>
    <xf numFmtId="179" fontId="50" fillId="4" borderId="30" xfId="11" applyNumberFormat="1" applyFont="1" applyFill="1" applyBorder="1" applyAlignment="1">
      <alignment horizontal="center" vertical="center"/>
    </xf>
    <xf numFmtId="179" fontId="50" fillId="4" borderId="31" xfId="11" applyNumberFormat="1" applyFont="1" applyFill="1" applyBorder="1" applyAlignment="1">
      <alignment horizontal="center" vertical="center"/>
    </xf>
    <xf numFmtId="0" fontId="50" fillId="0" borderId="227" xfId="11" applyFont="1" applyBorder="1" applyAlignment="1">
      <alignment horizontal="left" vertical="center"/>
    </xf>
    <xf numFmtId="0" fontId="50" fillId="0" borderId="228" xfId="11" applyFont="1" applyBorder="1" applyAlignment="1">
      <alignment horizontal="left" vertical="center"/>
    </xf>
    <xf numFmtId="0" fontId="50" fillId="0" borderId="229" xfId="11" applyFont="1" applyBorder="1" applyAlignment="1">
      <alignment horizontal="left" vertical="center"/>
    </xf>
    <xf numFmtId="179" fontId="50" fillId="0" borderId="228" xfId="11" applyNumberFormat="1" applyFont="1" applyBorder="1" applyAlignment="1">
      <alignment horizontal="center" vertical="center"/>
    </xf>
    <xf numFmtId="179" fontId="50" fillId="0" borderId="229" xfId="11" applyNumberFormat="1" applyFont="1" applyBorder="1" applyAlignment="1">
      <alignment horizontal="center" vertical="center"/>
    </xf>
    <xf numFmtId="0" fontId="50" fillId="4" borderId="124" xfId="5" applyFont="1" applyFill="1" applyBorder="1" applyAlignment="1">
      <alignment horizontal="right" vertical="center"/>
    </xf>
    <xf numFmtId="0" fontId="50" fillId="4" borderId="125" xfId="5" applyFont="1" applyFill="1" applyBorder="1" applyAlignment="1">
      <alignment horizontal="right" vertical="center"/>
    </xf>
    <xf numFmtId="0" fontId="50" fillId="4" borderId="126" xfId="5" applyFont="1" applyFill="1" applyBorder="1" applyAlignment="1">
      <alignment horizontal="right" vertical="center"/>
    </xf>
    <xf numFmtId="179" fontId="50" fillId="4" borderId="127" xfId="5" applyNumberFormat="1" applyFont="1" applyFill="1" applyBorder="1" applyAlignment="1">
      <alignment horizontal="center" vertical="center"/>
    </xf>
    <xf numFmtId="179" fontId="50" fillId="4" borderId="126" xfId="5" applyNumberFormat="1" applyFont="1" applyFill="1" applyBorder="1" applyAlignment="1">
      <alignment horizontal="center" vertical="center"/>
    </xf>
    <xf numFmtId="0" fontId="50" fillId="0" borderId="39" xfId="5" applyFont="1" applyBorder="1" applyAlignment="1">
      <alignment horizontal="left" vertical="center" wrapText="1" shrinkToFit="1"/>
    </xf>
    <xf numFmtId="0" fontId="50" fillId="0" borderId="10" xfId="5" applyFont="1" applyBorder="1" applyAlignment="1">
      <alignment horizontal="left" vertical="center" wrapText="1" shrinkToFit="1"/>
    </xf>
    <xf numFmtId="0" fontId="50" fillId="0" borderId="9" xfId="5" applyFont="1" applyBorder="1" applyAlignment="1">
      <alignment horizontal="left" vertical="center" wrapText="1" shrinkToFit="1"/>
    </xf>
    <xf numFmtId="3" fontId="50" fillId="0" borderId="8" xfId="5" applyNumberFormat="1" applyFont="1" applyBorder="1" applyAlignment="1">
      <alignment horizontal="center" vertical="center" wrapText="1"/>
    </xf>
    <xf numFmtId="3" fontId="50" fillId="0" borderId="9" xfId="5" applyNumberFormat="1" applyFont="1" applyBorder="1" applyAlignment="1">
      <alignment horizontal="center" vertical="center" wrapText="1"/>
    </xf>
    <xf numFmtId="3" fontId="50" fillId="0" borderId="39" xfId="5" applyNumberFormat="1" applyFont="1" applyBorder="1" applyAlignment="1">
      <alignment horizontal="center" vertical="center" wrapText="1"/>
    </xf>
    <xf numFmtId="3" fontId="50" fillId="0" borderId="34" xfId="5" applyNumberFormat="1" applyFont="1" applyBorder="1" applyAlignment="1">
      <alignment horizontal="center" vertical="center" wrapText="1"/>
    </xf>
    <xf numFmtId="0" fontId="50" fillId="4" borderId="32" xfId="5" applyFont="1" applyFill="1" applyBorder="1" applyAlignment="1">
      <alignment horizontal="right" vertical="center"/>
    </xf>
    <xf numFmtId="0" fontId="50" fillId="4" borderId="1" xfId="5" applyFont="1" applyFill="1" applyBorder="1" applyAlignment="1">
      <alignment horizontal="right" vertical="center"/>
    </xf>
    <xf numFmtId="0" fontId="50" fillId="4" borderId="33" xfId="5" applyFont="1" applyFill="1" applyBorder="1" applyAlignment="1">
      <alignment horizontal="right" vertical="center"/>
    </xf>
    <xf numFmtId="179" fontId="50" fillId="4" borderId="9" xfId="5" applyNumberFormat="1" applyFont="1" applyFill="1" applyBorder="1" applyAlignment="1">
      <alignment horizontal="center" vertical="center"/>
    </xf>
    <xf numFmtId="179" fontId="50" fillId="4" borderId="33" xfId="5" applyNumberFormat="1" applyFont="1" applyFill="1" applyBorder="1" applyAlignment="1">
      <alignment horizontal="center" vertical="center"/>
    </xf>
    <xf numFmtId="0" fontId="50" fillId="0" borderId="0" xfId="5" applyFont="1" applyAlignment="1">
      <alignment horizontal="right" vertical="center"/>
    </xf>
    <xf numFmtId="176" fontId="50" fillId="0" borderId="0" xfId="5" applyNumberFormat="1" applyFont="1" applyAlignment="1">
      <alignment horizontal="center" vertical="center"/>
    </xf>
    <xf numFmtId="0" fontId="50" fillId="4" borderId="23" xfId="5" applyFont="1" applyFill="1" applyBorder="1" applyAlignment="1">
      <alignment horizontal="center" vertical="center"/>
    </xf>
    <xf numFmtId="0" fontId="50" fillId="4" borderId="25" xfId="5" applyFont="1" applyFill="1" applyBorder="1" applyAlignment="1">
      <alignment horizontal="center" vertical="center"/>
    </xf>
    <xf numFmtId="0" fontId="50" fillId="4" borderId="24" xfId="5" applyFont="1" applyFill="1" applyBorder="1" applyAlignment="1">
      <alignment horizontal="center" vertical="center"/>
    </xf>
    <xf numFmtId="0" fontId="50" fillId="0" borderId="37" xfId="5" applyFont="1" applyBorder="1" applyAlignment="1">
      <alignment horizontal="left" vertical="center" wrapText="1" shrinkToFit="1"/>
    </xf>
    <xf numFmtId="0" fontId="50" fillId="0" borderId="30" xfId="5" applyFont="1" applyBorder="1" applyAlignment="1">
      <alignment horizontal="left" vertical="center" wrapText="1" shrinkToFit="1"/>
    </xf>
    <xf numFmtId="0" fontId="50" fillId="0" borderId="38" xfId="5" applyFont="1" applyBorder="1" applyAlignment="1">
      <alignment horizontal="left" vertical="center" wrapText="1" shrinkToFit="1"/>
    </xf>
    <xf numFmtId="3" fontId="50" fillId="0" borderId="57" xfId="5" applyNumberFormat="1" applyFont="1" applyBorder="1" applyAlignment="1">
      <alignment horizontal="center" vertical="center" wrapText="1"/>
    </xf>
    <xf numFmtId="3" fontId="50" fillId="0" borderId="38" xfId="5" applyNumberFormat="1" applyFont="1" applyBorder="1" applyAlignment="1">
      <alignment horizontal="center" vertical="center" wrapText="1"/>
    </xf>
    <xf numFmtId="3" fontId="50" fillId="0" borderId="37" xfId="5" applyNumberFormat="1" applyFont="1" applyBorder="1" applyAlignment="1">
      <alignment horizontal="center" vertical="center" wrapText="1"/>
    </xf>
    <xf numFmtId="3" fontId="50" fillId="0" borderId="31" xfId="5" applyNumberFormat="1" applyFont="1" applyBorder="1" applyAlignment="1">
      <alignment horizontal="center" vertical="center" wrapText="1"/>
    </xf>
    <xf numFmtId="179" fontId="50" fillId="4" borderId="23" xfId="5" applyNumberFormat="1" applyFont="1" applyFill="1" applyBorder="1" applyAlignment="1">
      <alignment horizontal="center" vertical="center"/>
    </xf>
    <xf numFmtId="179" fontId="50" fillId="4" borderId="25" xfId="5" applyNumberFormat="1" applyFont="1" applyFill="1" applyBorder="1" applyAlignment="1">
      <alignment horizontal="center" vertical="center"/>
    </xf>
    <xf numFmtId="179" fontId="50" fillId="4" borderId="16" xfId="5" applyNumberFormat="1" applyFont="1" applyFill="1" applyBorder="1" applyAlignment="1">
      <alignment horizontal="center" vertical="center"/>
    </xf>
    <xf numFmtId="179" fontId="50" fillId="4" borderId="17" xfId="5" applyNumberFormat="1" applyFont="1" applyFill="1" applyBorder="1" applyAlignment="1">
      <alignment horizontal="center" vertical="center"/>
    </xf>
    <xf numFmtId="0" fontId="50" fillId="0" borderId="20" xfId="5" applyFont="1" applyBorder="1" applyAlignment="1">
      <alignment horizontal="left" vertical="center"/>
    </xf>
    <xf numFmtId="0" fontId="50" fillId="0" borderId="21" xfId="5" applyFont="1" applyBorder="1" applyAlignment="1">
      <alignment horizontal="left" vertical="center"/>
    </xf>
    <xf numFmtId="0" fontId="50" fillId="0" borderId="22" xfId="5" applyFont="1" applyBorder="1" applyAlignment="1">
      <alignment horizontal="left" vertical="center"/>
    </xf>
    <xf numFmtId="0" fontId="50" fillId="0" borderId="32" xfId="5" applyFont="1" applyBorder="1" applyAlignment="1">
      <alignment horizontal="center" vertical="center"/>
    </xf>
    <xf numFmtId="0" fontId="50" fillId="0" borderId="1" xfId="5" applyFont="1" applyBorder="1" applyAlignment="1">
      <alignment horizontal="center" vertical="center"/>
    </xf>
    <xf numFmtId="0" fontId="50" fillId="0" borderId="1" xfId="5" applyFont="1" applyBorder="1" applyAlignment="1">
      <alignment horizontal="left" vertical="center" wrapText="1" shrinkToFit="1"/>
    </xf>
    <xf numFmtId="3" fontId="50" fillId="0" borderId="1" xfId="5" applyNumberFormat="1" applyFont="1" applyBorder="1" applyAlignment="1">
      <alignment horizontal="center" vertical="center"/>
    </xf>
    <xf numFmtId="179" fontId="50" fillId="0" borderId="39" xfId="5" applyNumberFormat="1" applyFont="1" applyBorder="1" applyAlignment="1">
      <alignment horizontal="center" vertical="center"/>
    </xf>
    <xf numFmtId="179" fontId="50" fillId="0" borderId="34" xfId="5" applyNumberFormat="1" applyFont="1" applyBorder="1" applyAlignment="1">
      <alignment horizontal="center" vertical="center"/>
    </xf>
    <xf numFmtId="0" fontId="50" fillId="0" borderId="35" xfId="5" applyFont="1" applyBorder="1" applyAlignment="1">
      <alignment horizontal="right" vertical="center"/>
    </xf>
    <xf numFmtId="0" fontId="50" fillId="0" borderId="3" xfId="5" applyFont="1" applyBorder="1" applyAlignment="1">
      <alignment horizontal="right" vertical="center"/>
    </xf>
    <xf numFmtId="0" fontId="50" fillId="0" borderId="36" xfId="5" applyFont="1" applyBorder="1" applyAlignment="1">
      <alignment horizontal="right" vertical="center"/>
    </xf>
    <xf numFmtId="179" fontId="50" fillId="0" borderId="3" xfId="5" applyNumberFormat="1" applyFont="1" applyBorder="1" applyAlignment="1">
      <alignment horizontal="center" vertical="center"/>
    </xf>
    <xf numFmtId="179" fontId="50" fillId="0" borderId="36" xfId="5" applyNumberFormat="1" applyFont="1" applyBorder="1" applyAlignment="1">
      <alignment horizontal="center" vertical="center"/>
    </xf>
    <xf numFmtId="0" fontId="50" fillId="0" borderId="23" xfId="5" applyFont="1" applyBorder="1" applyAlignment="1">
      <alignment horizontal="center" vertical="center"/>
    </xf>
    <xf numFmtId="0" fontId="50" fillId="0" borderId="24" xfId="5" applyFont="1" applyBorder="1" applyAlignment="1">
      <alignment horizontal="center" vertical="center"/>
    </xf>
    <xf numFmtId="0" fontId="50" fillId="0" borderId="25" xfId="5" applyFont="1" applyBorder="1" applyAlignment="1">
      <alignment horizontal="center" vertical="center"/>
    </xf>
    <xf numFmtId="0" fontId="50" fillId="0" borderId="27" xfId="5" applyFont="1" applyBorder="1" applyAlignment="1">
      <alignment horizontal="center" vertical="center"/>
    </xf>
    <xf numFmtId="0" fontId="50" fillId="0" borderId="28" xfId="5" applyFont="1" applyBorder="1" applyAlignment="1">
      <alignment horizontal="center" vertical="center"/>
    </xf>
    <xf numFmtId="0" fontId="50" fillId="0" borderId="28" xfId="5" applyFont="1" applyBorder="1" applyAlignment="1">
      <alignment horizontal="left" vertical="center" wrapText="1" shrinkToFit="1"/>
    </xf>
    <xf numFmtId="3" fontId="50" fillId="0" borderId="28" xfId="5" applyNumberFormat="1" applyFont="1" applyBorder="1" applyAlignment="1">
      <alignment horizontal="center" vertical="center"/>
    </xf>
    <xf numFmtId="179" fontId="50" fillId="0" borderId="37" xfId="5" applyNumberFormat="1" applyFont="1" applyBorder="1" applyAlignment="1">
      <alignment horizontal="center" vertical="center"/>
    </xf>
    <xf numFmtId="179" fontId="50" fillId="0" borderId="31" xfId="5" applyNumberFormat="1" applyFont="1" applyBorder="1" applyAlignment="1">
      <alignment horizontal="center" vertical="center"/>
    </xf>
    <xf numFmtId="179" fontId="70" fillId="0" borderId="0" xfId="5" applyNumberFormat="1" applyFont="1" applyAlignment="1">
      <alignment horizontal="left" vertical="center"/>
    </xf>
    <xf numFmtId="0" fontId="70" fillId="0" borderId="0" xfId="5" applyFont="1" applyAlignment="1">
      <alignment horizontal="left" vertical="center"/>
    </xf>
    <xf numFmtId="0" fontId="70" fillId="0" borderId="21" xfId="5" applyFont="1" applyBorder="1" applyAlignment="1">
      <alignment horizontal="left" vertical="center"/>
    </xf>
    <xf numFmtId="176" fontId="50" fillId="0" borderId="19" xfId="5" applyNumberFormat="1" applyFont="1" applyBorder="1" applyAlignment="1">
      <alignment horizontal="center" vertical="center"/>
    </xf>
    <xf numFmtId="0" fontId="50" fillId="0" borderId="1" xfId="5" applyFont="1" applyBorder="1" applyAlignment="1">
      <alignment horizontal="center" vertical="center" shrinkToFit="1"/>
    </xf>
    <xf numFmtId="176" fontId="50" fillId="0" borderId="1" xfId="5" applyNumberFormat="1" applyFont="1" applyBorder="1" applyAlignment="1">
      <alignment horizontal="center" vertical="center"/>
    </xf>
    <xf numFmtId="41" fontId="50" fillId="4" borderId="23" xfId="3" applyNumberFormat="1" applyFont="1" applyFill="1" applyBorder="1" applyAlignment="1">
      <alignment horizontal="center" vertical="center"/>
    </xf>
    <xf numFmtId="41" fontId="50" fillId="4" borderId="25" xfId="3" applyNumberFormat="1" applyFont="1" applyFill="1" applyBorder="1" applyAlignment="1">
      <alignment horizontal="center" vertical="center"/>
    </xf>
    <xf numFmtId="0" fontId="50" fillId="0" borderId="20" xfId="3" applyFont="1" applyBorder="1" applyAlignment="1">
      <alignment horizontal="left" vertical="center"/>
    </xf>
    <xf numFmtId="0" fontId="50" fillId="0" borderId="21" xfId="3" applyFont="1" applyBorder="1" applyAlignment="1">
      <alignment horizontal="left" vertical="center"/>
    </xf>
    <xf numFmtId="0" fontId="50" fillId="0" borderId="22" xfId="3" applyFont="1" applyBorder="1" applyAlignment="1">
      <alignment horizontal="left" vertical="center"/>
    </xf>
    <xf numFmtId="41" fontId="50" fillId="0" borderId="21" xfId="3" applyNumberFormat="1" applyFont="1" applyBorder="1" applyAlignment="1">
      <alignment horizontal="center" vertical="center"/>
    </xf>
    <xf numFmtId="41" fontId="50" fillId="0" borderId="22" xfId="3" applyNumberFormat="1" applyFont="1" applyBorder="1" applyAlignment="1">
      <alignment horizontal="center" vertical="center"/>
    </xf>
    <xf numFmtId="0" fontId="50" fillId="0" borderId="35" xfId="3" applyFont="1" applyBorder="1" applyAlignment="1">
      <alignment horizontal="right" vertical="center"/>
    </xf>
    <xf numFmtId="0" fontId="50" fillId="0" borderId="3" xfId="3" applyFont="1" applyBorder="1" applyAlignment="1">
      <alignment horizontal="right" vertical="center"/>
    </xf>
    <xf numFmtId="0" fontId="50" fillId="0" borderId="36" xfId="3" applyFont="1" applyBorder="1" applyAlignment="1">
      <alignment horizontal="right" vertical="center"/>
    </xf>
    <xf numFmtId="41" fontId="50" fillId="0" borderId="3" xfId="3" applyNumberFormat="1" applyFont="1" applyBorder="1" applyAlignment="1">
      <alignment horizontal="center" vertical="center"/>
    </xf>
    <xf numFmtId="41" fontId="50" fillId="0" borderId="36" xfId="3" applyNumberFormat="1" applyFont="1" applyBorder="1" applyAlignment="1">
      <alignment horizontal="center" vertical="center"/>
    </xf>
    <xf numFmtId="41" fontId="50" fillId="4" borderId="16" xfId="3" applyNumberFormat="1" applyFont="1" applyFill="1" applyBorder="1" applyAlignment="1">
      <alignment horizontal="center" vertical="center"/>
    </xf>
    <xf numFmtId="41" fontId="50" fillId="4" borderId="17" xfId="3" applyNumberFormat="1" applyFont="1" applyFill="1" applyBorder="1" applyAlignment="1">
      <alignment horizontal="center" vertical="center"/>
    </xf>
    <xf numFmtId="0" fontId="50" fillId="0" borderId="32" xfId="3" applyFont="1" applyBorder="1" applyAlignment="1">
      <alignment horizontal="center" vertical="center"/>
    </xf>
    <xf numFmtId="0" fontId="50" fillId="0" borderId="1" xfId="3" applyFont="1" applyBorder="1" applyAlignment="1">
      <alignment horizontal="center" vertical="center"/>
    </xf>
    <xf numFmtId="3" fontId="50" fillId="0" borderId="1" xfId="3" applyNumberFormat="1" applyFont="1" applyBorder="1" applyAlignment="1">
      <alignment horizontal="center" vertical="center"/>
    </xf>
    <xf numFmtId="41" fontId="50" fillId="0" borderId="39" xfId="3" applyNumberFormat="1" applyFont="1" applyBorder="1" applyAlignment="1">
      <alignment horizontal="center" vertical="center"/>
    </xf>
    <xf numFmtId="41" fontId="50" fillId="0" borderId="34" xfId="3" applyNumberFormat="1" applyFont="1" applyBorder="1" applyAlignment="1">
      <alignment horizontal="center" vertical="center"/>
    </xf>
    <xf numFmtId="0" fontId="50" fillId="0" borderId="27" xfId="3" applyFont="1" applyBorder="1" applyAlignment="1">
      <alignment horizontal="center" vertical="center"/>
    </xf>
    <xf numFmtId="0" fontId="50" fillId="0" borderId="28" xfId="3" applyFont="1" applyBorder="1" applyAlignment="1">
      <alignment horizontal="center" vertical="center"/>
    </xf>
    <xf numFmtId="3" fontId="50" fillId="0" borderId="28" xfId="3" applyNumberFormat="1" applyFont="1" applyBorder="1" applyAlignment="1">
      <alignment horizontal="center" vertical="center"/>
    </xf>
    <xf numFmtId="41" fontId="50" fillId="0" borderId="30" xfId="3" applyNumberFormat="1" applyFont="1" applyBorder="1" applyAlignment="1">
      <alignment horizontal="center" vertical="center"/>
    </xf>
    <xf numFmtId="41" fontId="50" fillId="0" borderId="31" xfId="3" applyNumberFormat="1" applyFont="1" applyBorder="1" applyAlignment="1">
      <alignment horizontal="center" vertical="center"/>
    </xf>
    <xf numFmtId="0" fontId="50" fillId="0" borderId="1" xfId="3" applyFont="1" applyBorder="1" applyAlignment="1">
      <alignment horizontal="center" vertical="center" shrinkToFit="1"/>
    </xf>
    <xf numFmtId="0" fontId="50" fillId="0" borderId="21" xfId="3" applyFont="1" applyBorder="1" applyAlignment="1">
      <alignment horizontal="center" vertical="center"/>
    </xf>
    <xf numFmtId="0" fontId="50" fillId="0" borderId="23" xfId="3" applyFont="1" applyBorder="1" applyAlignment="1">
      <alignment horizontal="center" vertical="center"/>
    </xf>
    <xf numFmtId="0" fontId="50" fillId="0" borderId="24" xfId="3" applyFont="1" applyBorder="1" applyAlignment="1">
      <alignment horizontal="center" vertical="center"/>
    </xf>
    <xf numFmtId="0" fontId="50" fillId="0" borderId="25" xfId="3" applyFont="1" applyBorder="1" applyAlignment="1">
      <alignment horizontal="center" vertical="center"/>
    </xf>
    <xf numFmtId="0" fontId="53" fillId="0" borderId="15" xfId="3" applyFont="1" applyBorder="1" applyAlignment="1">
      <alignment horizontal="center" vertical="center"/>
    </xf>
    <xf numFmtId="0" fontId="53" fillId="0" borderId="16" xfId="3" applyFont="1" applyBorder="1" applyAlignment="1">
      <alignment horizontal="center" vertical="center"/>
    </xf>
    <xf numFmtId="0" fontId="53" fillId="0" borderId="17" xfId="3" applyFont="1" applyBorder="1" applyAlignment="1">
      <alignment horizontal="center" vertical="center"/>
    </xf>
    <xf numFmtId="0" fontId="53" fillId="0" borderId="18" xfId="3" applyFont="1" applyBorder="1" applyAlignment="1">
      <alignment horizontal="center" vertical="center"/>
    </xf>
    <xf numFmtId="0" fontId="53" fillId="0" borderId="0" xfId="3" applyFont="1" applyAlignment="1">
      <alignment horizontal="center" vertical="center"/>
    </xf>
    <xf numFmtId="0" fontId="53" fillId="0" borderId="19" xfId="3" applyFont="1" applyBorder="1" applyAlignment="1">
      <alignment horizontal="center" vertical="center"/>
    </xf>
    <xf numFmtId="0" fontId="53" fillId="0" borderId="20" xfId="3" applyFont="1" applyBorder="1" applyAlignment="1">
      <alignment horizontal="center" vertical="center"/>
    </xf>
    <xf numFmtId="0" fontId="53" fillId="0" borderId="21" xfId="3" applyFont="1" applyBorder="1" applyAlignment="1">
      <alignment horizontal="center" vertical="center"/>
    </xf>
    <xf numFmtId="0" fontId="53" fillId="0" borderId="22" xfId="3" applyFont="1" applyBorder="1" applyAlignment="1">
      <alignment horizontal="center" vertical="center"/>
    </xf>
    <xf numFmtId="0" fontId="50" fillId="0" borderId="0" xfId="3" applyFont="1" applyAlignment="1">
      <alignment horizontal="left" vertical="center" wrapText="1"/>
    </xf>
    <xf numFmtId="177" fontId="70" fillId="0" borderId="0" xfId="19" applyNumberFormat="1" applyFont="1" applyAlignment="1">
      <alignment horizontal="left" vertical="center"/>
    </xf>
    <xf numFmtId="177" fontId="70" fillId="0" borderId="21" xfId="19" applyNumberFormat="1" applyFont="1" applyBorder="1" applyAlignment="1">
      <alignment horizontal="left" vertical="center"/>
    </xf>
    <xf numFmtId="0" fontId="50" fillId="0" borderId="0" xfId="19" applyFont="1" applyAlignment="1">
      <alignment horizontal="right" vertical="center"/>
    </xf>
    <xf numFmtId="176" fontId="50" fillId="0" borderId="0" xfId="19" applyNumberFormat="1" applyFont="1" applyAlignment="1">
      <alignment horizontal="center" vertical="center"/>
    </xf>
    <xf numFmtId="176" fontId="50" fillId="0" borderId="19" xfId="19" applyNumberFormat="1" applyFont="1" applyBorder="1" applyAlignment="1">
      <alignment horizontal="center" vertical="center"/>
    </xf>
    <xf numFmtId="0" fontId="50" fillId="0" borderId="1" xfId="19" applyFont="1" applyBorder="1" applyAlignment="1">
      <alignment horizontal="center" vertical="center" shrinkToFit="1"/>
    </xf>
    <xf numFmtId="176" fontId="50" fillId="0" borderId="8" xfId="19" applyNumberFormat="1" applyFont="1" applyBorder="1" applyAlignment="1">
      <alignment horizontal="center" vertical="center" shrinkToFit="1"/>
    </xf>
    <xf numFmtId="176" fontId="50" fillId="0" borderId="10" xfId="19" applyNumberFormat="1" applyFont="1" applyBorder="1" applyAlignment="1">
      <alignment horizontal="center" vertical="center" shrinkToFit="1"/>
    </xf>
    <xf numFmtId="176" fontId="50" fillId="0" borderId="9" xfId="19" applyNumberFormat="1" applyFont="1" applyBorder="1" applyAlignment="1">
      <alignment horizontal="center" vertical="center" shrinkToFit="1"/>
    </xf>
    <xf numFmtId="0" fontId="50" fillId="0" borderId="23" xfId="19" applyFont="1" applyBorder="1" applyAlignment="1">
      <alignment horizontal="center" vertical="center"/>
    </xf>
    <xf numFmtId="0" fontId="50" fillId="0" borderId="24" xfId="19" applyFont="1" applyBorder="1" applyAlignment="1">
      <alignment horizontal="center" vertical="center"/>
    </xf>
    <xf numFmtId="0" fontId="50" fillId="0" borderId="25" xfId="19" applyFont="1" applyBorder="1" applyAlignment="1">
      <alignment horizontal="center" vertical="center"/>
    </xf>
    <xf numFmtId="49" fontId="50" fillId="0" borderId="27" xfId="19" applyNumberFormat="1" applyFont="1" applyBorder="1" applyAlignment="1">
      <alignment horizontal="center" vertical="center"/>
    </xf>
    <xf numFmtId="49" fontId="50" fillId="0" borderId="28" xfId="19" applyNumberFormat="1" applyFont="1" applyBorder="1" applyAlignment="1">
      <alignment horizontal="center" vertical="center"/>
    </xf>
    <xf numFmtId="0" fontId="50" fillId="0" borderId="28" xfId="19" applyFont="1" applyBorder="1" applyAlignment="1">
      <alignment horizontal="left" vertical="center" wrapText="1" shrinkToFit="1"/>
    </xf>
    <xf numFmtId="177" fontId="50" fillId="0" borderId="28" xfId="19" applyNumberFormat="1" applyFont="1" applyBorder="1" applyAlignment="1">
      <alignment horizontal="center" vertical="center"/>
    </xf>
    <xf numFmtId="177" fontId="50" fillId="0" borderId="37" xfId="19" applyNumberFormat="1" applyFont="1" applyBorder="1" applyAlignment="1">
      <alignment horizontal="center" vertical="center"/>
    </xf>
    <xf numFmtId="177" fontId="50" fillId="0" borderId="31" xfId="19" applyNumberFormat="1" applyFont="1" applyBorder="1" applyAlignment="1">
      <alignment horizontal="center" vertical="center"/>
    </xf>
    <xf numFmtId="49" fontId="50" fillId="0" borderId="32" xfId="19" applyNumberFormat="1" applyFont="1" applyBorder="1" applyAlignment="1">
      <alignment horizontal="center" vertical="center"/>
    </xf>
    <xf numFmtId="49" fontId="50" fillId="0" borderId="1" xfId="19" applyNumberFormat="1" applyFont="1" applyBorder="1" applyAlignment="1">
      <alignment horizontal="center" vertical="center"/>
    </xf>
    <xf numFmtId="0" fontId="50" fillId="0" borderId="1" xfId="19" applyFont="1" applyBorder="1" applyAlignment="1">
      <alignment horizontal="left" vertical="center" wrapText="1" shrinkToFit="1"/>
    </xf>
    <xf numFmtId="177" fontId="50" fillId="0" borderId="1" xfId="19" applyNumberFormat="1" applyFont="1" applyBorder="1" applyAlignment="1">
      <alignment horizontal="center" vertical="center"/>
    </xf>
    <xf numFmtId="177" fontId="50" fillId="0" borderId="39" xfId="19" applyNumberFormat="1" applyFont="1" applyBorder="1" applyAlignment="1">
      <alignment horizontal="center" vertical="center"/>
    </xf>
    <xf numFmtId="177" fontId="50" fillId="0" borderId="34" xfId="19" applyNumberFormat="1" applyFont="1" applyBorder="1" applyAlignment="1">
      <alignment horizontal="center" vertical="center"/>
    </xf>
    <xf numFmtId="3" fontId="50" fillId="0" borderId="1" xfId="19" applyNumberFormat="1" applyFont="1" applyBorder="1" applyAlignment="1">
      <alignment horizontal="center" vertical="center"/>
    </xf>
    <xf numFmtId="0" fontId="50" fillId="0" borderId="20" xfId="19" applyFont="1" applyBorder="1" applyAlignment="1">
      <alignment horizontal="left" vertical="center"/>
    </xf>
    <xf numFmtId="0" fontId="50" fillId="0" borderId="21" xfId="19" applyFont="1" applyBorder="1" applyAlignment="1">
      <alignment horizontal="left" vertical="center"/>
    </xf>
    <xf numFmtId="0" fontId="50" fillId="0" borderId="22" xfId="19" applyFont="1" applyBorder="1" applyAlignment="1">
      <alignment horizontal="left" vertical="center"/>
    </xf>
    <xf numFmtId="177" fontId="50" fillId="4" borderId="0" xfId="19" applyNumberFormat="1" applyFont="1" applyFill="1" applyAlignment="1">
      <alignment horizontal="center" vertical="center"/>
    </xf>
    <xf numFmtId="177" fontId="50" fillId="4" borderId="19" xfId="19" applyNumberFormat="1" applyFont="1" applyFill="1" applyBorder="1" applyAlignment="1">
      <alignment horizontal="center" vertical="center"/>
    </xf>
    <xf numFmtId="177" fontId="50" fillId="4" borderId="23" xfId="19" applyNumberFormat="1" applyFont="1" applyFill="1" applyBorder="1" applyAlignment="1">
      <alignment horizontal="center" vertical="center"/>
    </xf>
    <xf numFmtId="177" fontId="50" fillId="4" borderId="25" xfId="19" applyNumberFormat="1" applyFont="1" applyFill="1" applyBorder="1" applyAlignment="1">
      <alignment horizontal="center" vertical="center"/>
    </xf>
    <xf numFmtId="0" fontId="50" fillId="0" borderId="35" xfId="19" applyFont="1" applyBorder="1" applyAlignment="1">
      <alignment horizontal="right" vertical="center"/>
    </xf>
    <xf numFmtId="0" fontId="50" fillId="0" borderId="3" xfId="19" applyFont="1" applyBorder="1" applyAlignment="1">
      <alignment horizontal="right" vertical="center"/>
    </xf>
    <xf numFmtId="0" fontId="50" fillId="0" borderId="36" xfId="19" applyFont="1" applyBorder="1" applyAlignment="1">
      <alignment horizontal="right" vertical="center"/>
    </xf>
    <xf numFmtId="177" fontId="50" fillId="0" borderId="3" xfId="19" applyNumberFormat="1" applyFont="1" applyBorder="1" applyAlignment="1">
      <alignment horizontal="center" vertical="center"/>
    </xf>
    <xf numFmtId="177" fontId="50" fillId="0" borderId="36" xfId="19" applyNumberFormat="1" applyFont="1" applyBorder="1" applyAlignment="1">
      <alignment horizontal="center" vertical="center"/>
    </xf>
    <xf numFmtId="177" fontId="50" fillId="4" borderId="37" xfId="19" applyNumberFormat="1" applyFont="1" applyFill="1" applyBorder="1" applyAlignment="1">
      <alignment horizontal="center" vertical="center"/>
    </xf>
    <xf numFmtId="177" fontId="50" fillId="4" borderId="31" xfId="19" applyNumberFormat="1" applyFont="1" applyFill="1" applyBorder="1" applyAlignment="1">
      <alignment horizontal="center" vertical="center"/>
    </xf>
    <xf numFmtId="179" fontId="70" fillId="0" borderId="0" xfId="19" applyNumberFormat="1" applyFont="1" applyAlignment="1">
      <alignment horizontal="left" vertical="center"/>
    </xf>
    <xf numFmtId="0" fontId="70" fillId="0" borderId="0" xfId="19" applyFont="1" applyAlignment="1">
      <alignment horizontal="left" vertical="center"/>
    </xf>
    <xf numFmtId="0" fontId="70" fillId="0" borderId="21" xfId="19" applyFont="1" applyBorder="1" applyAlignment="1">
      <alignment horizontal="left" vertical="center"/>
    </xf>
    <xf numFmtId="176" fontId="50" fillId="0" borderId="1" xfId="19" applyNumberFormat="1" applyFont="1" applyBorder="1" applyAlignment="1">
      <alignment horizontal="center" vertical="center"/>
    </xf>
    <xf numFmtId="0" fontId="50" fillId="0" borderId="27" xfId="19" applyFont="1" applyBorder="1" applyAlignment="1">
      <alignment horizontal="center" vertical="center"/>
    </xf>
    <xf numFmtId="0" fontId="50" fillId="0" borderId="28" xfId="19" applyFont="1" applyBorder="1" applyAlignment="1">
      <alignment horizontal="center" vertical="center"/>
    </xf>
    <xf numFmtId="3" fontId="50" fillId="0" borderId="28" xfId="19" applyNumberFormat="1" applyFont="1" applyBorder="1" applyAlignment="1">
      <alignment horizontal="center" vertical="center"/>
    </xf>
    <xf numFmtId="179" fontId="50" fillId="0" borderId="37" xfId="19" applyNumberFormat="1" applyFont="1" applyBorder="1" applyAlignment="1">
      <alignment horizontal="center" vertical="center"/>
    </xf>
    <xf numFmtId="179" fontId="50" fillId="0" borderId="31" xfId="19" applyNumberFormat="1" applyFont="1" applyBorder="1" applyAlignment="1">
      <alignment horizontal="center" vertical="center"/>
    </xf>
    <xf numFmtId="0" fontId="50" fillId="0" borderId="32" xfId="19" applyFont="1" applyBorder="1" applyAlignment="1">
      <alignment horizontal="center" vertical="center"/>
    </xf>
    <xf numFmtId="0" fontId="50" fillId="0" borderId="1" xfId="19" applyFont="1" applyBorder="1" applyAlignment="1">
      <alignment horizontal="center" vertical="center"/>
    </xf>
    <xf numFmtId="179" fontId="50" fillId="0" borderId="39" xfId="19" applyNumberFormat="1" applyFont="1" applyBorder="1" applyAlignment="1">
      <alignment horizontal="center" vertical="center"/>
    </xf>
    <xf numFmtId="179" fontId="50" fillId="0" borderId="34" xfId="19" applyNumberFormat="1" applyFont="1" applyBorder="1" applyAlignment="1">
      <alignment horizontal="center" vertical="center"/>
    </xf>
    <xf numFmtId="179" fontId="50" fillId="4" borderId="23" xfId="19" applyNumberFormat="1" applyFont="1" applyFill="1" applyBorder="1" applyAlignment="1">
      <alignment horizontal="center" vertical="center"/>
    </xf>
    <xf numFmtId="179" fontId="50" fillId="4" borderId="25" xfId="19" applyNumberFormat="1" applyFont="1" applyFill="1" applyBorder="1" applyAlignment="1">
      <alignment horizontal="center" vertical="center"/>
    </xf>
    <xf numFmtId="179" fontId="50" fillId="0" borderId="227" xfId="19" applyNumberFormat="1" applyFont="1" applyBorder="1" applyAlignment="1">
      <alignment horizontal="center" vertical="center"/>
    </xf>
    <xf numFmtId="179" fontId="50" fillId="0" borderId="229" xfId="19" applyNumberFormat="1" applyFont="1" applyBorder="1" applyAlignment="1">
      <alignment horizontal="center" vertical="center"/>
    </xf>
    <xf numFmtId="179" fontId="50" fillId="4" borderId="16" xfId="19" applyNumberFormat="1" applyFont="1" applyFill="1" applyBorder="1" applyAlignment="1">
      <alignment horizontal="center" vertical="center"/>
    </xf>
    <xf numFmtId="179" fontId="50" fillId="4" borderId="17" xfId="19" applyNumberFormat="1" applyFont="1" applyFill="1" applyBorder="1" applyAlignment="1">
      <alignment horizontal="center" vertical="center"/>
    </xf>
    <xf numFmtId="0" fontId="50" fillId="4" borderId="23" xfId="19" applyFont="1" applyFill="1" applyBorder="1" applyAlignment="1">
      <alignment horizontal="center" vertical="center"/>
    </xf>
    <xf numFmtId="0" fontId="50" fillId="4" borderId="25" xfId="19" applyFont="1" applyFill="1" applyBorder="1" applyAlignment="1">
      <alignment horizontal="center" vertical="center"/>
    </xf>
    <xf numFmtId="0" fontId="50" fillId="4" borderId="24" xfId="19" applyFont="1" applyFill="1" applyBorder="1" applyAlignment="1">
      <alignment horizontal="center" vertical="center"/>
    </xf>
    <xf numFmtId="0" fontId="50" fillId="0" borderId="37" xfId="19" applyFont="1" applyBorder="1" applyAlignment="1">
      <alignment horizontal="left" vertical="center" wrapText="1" shrinkToFit="1"/>
    </xf>
    <xf numFmtId="0" fontId="50" fillId="0" borderId="30" xfId="19" applyFont="1" applyBorder="1" applyAlignment="1">
      <alignment horizontal="left" vertical="center" wrapText="1" shrinkToFit="1"/>
    </xf>
    <xf numFmtId="0" fontId="50" fillId="0" borderId="38" xfId="19" applyFont="1" applyBorder="1" applyAlignment="1">
      <alignment horizontal="left" vertical="center" wrapText="1" shrinkToFit="1"/>
    </xf>
    <xf numFmtId="3" fontId="50" fillId="0" borderId="57" xfId="19" applyNumberFormat="1" applyFont="1" applyBorder="1" applyAlignment="1">
      <alignment horizontal="center" vertical="center" wrapText="1"/>
    </xf>
    <xf numFmtId="3" fontId="50" fillId="0" borderId="38" xfId="19" applyNumberFormat="1" applyFont="1" applyBorder="1" applyAlignment="1">
      <alignment horizontal="center" vertical="center" wrapText="1"/>
    </xf>
    <xf numFmtId="3" fontId="50" fillId="0" borderId="37" xfId="19" applyNumberFormat="1" applyFont="1" applyBorder="1" applyAlignment="1">
      <alignment horizontal="center" vertical="center" wrapText="1"/>
    </xf>
    <xf numFmtId="3" fontId="50" fillId="0" borderId="31" xfId="19" applyNumberFormat="1" applyFont="1" applyBorder="1" applyAlignment="1">
      <alignment horizontal="center" vertical="center" wrapText="1"/>
    </xf>
    <xf numFmtId="0" fontId="50" fillId="0" borderId="39" xfId="19" applyFont="1" applyBorder="1" applyAlignment="1">
      <alignment horizontal="left" vertical="center" wrapText="1" shrinkToFit="1"/>
    </xf>
    <xf numFmtId="0" fontId="50" fillId="0" borderId="10" xfId="19" applyFont="1" applyBorder="1" applyAlignment="1">
      <alignment horizontal="left" vertical="center" wrapText="1" shrinkToFit="1"/>
    </xf>
    <xf numFmtId="0" fontId="50" fillId="0" borderId="9" xfId="19" applyFont="1" applyBorder="1" applyAlignment="1">
      <alignment horizontal="left" vertical="center" wrapText="1" shrinkToFit="1"/>
    </xf>
    <xf numFmtId="3" fontId="50" fillId="0" borderId="8" xfId="19" applyNumberFormat="1" applyFont="1" applyBorder="1" applyAlignment="1">
      <alignment horizontal="center" vertical="center" wrapText="1"/>
    </xf>
    <xf numFmtId="3" fontId="50" fillId="0" borderId="9" xfId="19" applyNumberFormat="1" applyFont="1" applyBorder="1" applyAlignment="1">
      <alignment horizontal="center" vertical="center" wrapText="1"/>
    </xf>
    <xf numFmtId="3" fontId="50" fillId="0" borderId="39" xfId="19" applyNumberFormat="1" applyFont="1" applyBorder="1" applyAlignment="1">
      <alignment horizontal="center" vertical="center" wrapText="1"/>
    </xf>
    <xf numFmtId="3" fontId="50" fillId="0" borderId="34" xfId="19" applyNumberFormat="1" applyFont="1" applyBorder="1" applyAlignment="1">
      <alignment horizontal="center" vertical="center" wrapText="1"/>
    </xf>
    <xf numFmtId="3" fontId="50" fillId="4" borderId="227" xfId="19" applyNumberFormat="1" applyFont="1" applyFill="1" applyBorder="1" applyAlignment="1">
      <alignment horizontal="center" vertical="center"/>
    </xf>
    <xf numFmtId="3" fontId="50" fillId="4" borderId="229" xfId="19" applyNumberFormat="1" applyFont="1" applyFill="1" applyBorder="1" applyAlignment="1">
      <alignment horizontal="center" vertical="center"/>
    </xf>
    <xf numFmtId="0" fontId="50" fillId="4" borderId="227" xfId="19" applyFont="1" applyFill="1" applyBorder="1" applyAlignment="1">
      <alignment horizontal="left" vertical="center"/>
    </xf>
    <xf numFmtId="0" fontId="50" fillId="4" borderId="228" xfId="19" applyFont="1" applyFill="1" applyBorder="1" applyAlignment="1">
      <alignment horizontal="left" vertical="center"/>
    </xf>
    <xf numFmtId="0" fontId="50" fillId="4" borderId="229" xfId="19" applyFont="1" applyFill="1" applyBorder="1" applyAlignment="1">
      <alignment horizontal="left" vertical="center"/>
    </xf>
    <xf numFmtId="214" fontId="50" fillId="0" borderId="0" xfId="19" applyNumberFormat="1" applyFont="1" applyAlignment="1">
      <alignment horizontal="left" vertical="center"/>
    </xf>
    <xf numFmtId="183" fontId="50" fillId="0" borderId="0" xfId="19" applyNumberFormat="1" applyFont="1" applyAlignment="1">
      <alignment horizontal="left" vertical="center"/>
    </xf>
    <xf numFmtId="0" fontId="50" fillId="0" borderId="0" xfId="19" applyFont="1">
      <alignment vertical="center"/>
    </xf>
    <xf numFmtId="0" fontId="50" fillId="0" borderId="39" xfId="19" applyFont="1" applyBorder="1" applyAlignment="1">
      <alignment horizontal="center" vertical="center"/>
    </xf>
    <xf numFmtId="0" fontId="50" fillId="0" borderId="10" xfId="19" applyFont="1" applyBorder="1" applyAlignment="1">
      <alignment horizontal="center" vertical="center"/>
    </xf>
    <xf numFmtId="0" fontId="50" fillId="0" borderId="9" xfId="19" applyFont="1" applyBorder="1" applyAlignment="1">
      <alignment horizontal="center" vertical="center"/>
    </xf>
    <xf numFmtId="0" fontId="50" fillId="0" borderId="8" xfId="19" applyFont="1" applyBorder="1" applyAlignment="1">
      <alignment horizontal="left" vertical="center" wrapText="1" shrinkToFit="1"/>
    </xf>
    <xf numFmtId="219" fontId="50" fillId="0" borderId="8" xfId="19" applyNumberFormat="1" applyFont="1" applyBorder="1" applyAlignment="1">
      <alignment horizontal="center" vertical="center"/>
    </xf>
    <xf numFmtId="219" fontId="50" fillId="0" borderId="9" xfId="19" applyNumberFormat="1" applyFont="1" applyBorder="1" applyAlignment="1">
      <alignment horizontal="center" vertical="center"/>
    </xf>
    <xf numFmtId="0" fontId="50" fillId="0" borderId="57" xfId="19" applyFont="1" applyBorder="1" applyAlignment="1">
      <alignment horizontal="left" vertical="center" wrapText="1" shrinkToFit="1"/>
    </xf>
    <xf numFmtId="219" fontId="50" fillId="0" borderId="28" xfId="19" applyNumberFormat="1" applyFont="1" applyBorder="1" applyAlignment="1">
      <alignment horizontal="center" vertical="center"/>
    </xf>
    <xf numFmtId="3" fontId="50" fillId="0" borderId="8" xfId="19" applyNumberFormat="1" applyFont="1" applyBorder="1" applyAlignment="1">
      <alignment horizontal="center" vertical="center"/>
    </xf>
    <xf numFmtId="3" fontId="50" fillId="0" borderId="9" xfId="19" applyNumberFormat="1" applyFont="1" applyBorder="1" applyAlignment="1">
      <alignment horizontal="center" vertical="center"/>
    </xf>
    <xf numFmtId="177" fontId="50" fillId="0" borderId="8" xfId="19" applyNumberFormat="1" applyFont="1" applyBorder="1" applyAlignment="1">
      <alignment horizontal="center" vertical="center"/>
    </xf>
    <xf numFmtId="177" fontId="50" fillId="0" borderId="9" xfId="19" applyNumberFormat="1" applyFont="1" applyBorder="1" applyAlignment="1">
      <alignment horizontal="center" vertical="center"/>
    </xf>
    <xf numFmtId="196" fontId="114" fillId="6" borderId="0" xfId="6" applyNumberFormat="1" applyFont="1" applyFill="1" applyAlignment="1">
      <alignment horizontal="right"/>
    </xf>
    <xf numFmtId="5" fontId="115" fillId="6" borderId="0" xfId="6" applyNumberFormat="1" applyFont="1" applyFill="1" applyAlignment="1">
      <alignment horizontal="right" indent="1"/>
    </xf>
    <xf numFmtId="9" fontId="106" fillId="6" borderId="132" xfId="6" applyNumberFormat="1" applyFont="1" applyFill="1" applyBorder="1" applyAlignment="1">
      <alignment horizontal="center"/>
    </xf>
    <xf numFmtId="9" fontId="106" fillId="6" borderId="133" xfId="6" applyNumberFormat="1" applyFont="1" applyFill="1" applyBorder="1" applyAlignment="1">
      <alignment horizontal="center"/>
    </xf>
    <xf numFmtId="196" fontId="114" fillId="6" borderId="135" xfId="6" applyNumberFormat="1" applyFont="1" applyFill="1" applyBorder="1" applyAlignment="1">
      <alignment horizontal="right"/>
    </xf>
    <xf numFmtId="5" fontId="115" fillId="6" borderId="135" xfId="6" applyNumberFormat="1" applyFont="1" applyFill="1" applyBorder="1" applyAlignment="1">
      <alignment horizontal="right" indent="1"/>
    </xf>
    <xf numFmtId="197" fontId="114" fillId="6" borderId="0" xfId="6" applyNumberFormat="1" applyFont="1" applyFill="1" applyAlignment="1">
      <alignment horizontal="right" shrinkToFit="1"/>
    </xf>
    <xf numFmtId="194" fontId="106" fillId="6" borderId="131" xfId="6" applyNumberFormat="1" applyFont="1" applyFill="1" applyBorder="1" applyAlignment="1">
      <alignment horizontal="right"/>
    </xf>
    <xf numFmtId="194" fontId="106" fillId="6" borderId="132" xfId="6" applyNumberFormat="1" applyFont="1" applyFill="1" applyBorder="1" applyAlignment="1">
      <alignment horizontal="right"/>
    </xf>
    <xf numFmtId="194" fontId="106" fillId="6" borderId="134" xfId="6" applyNumberFormat="1" applyFont="1" applyFill="1" applyBorder="1" applyAlignment="1">
      <alignment horizontal="right" indent="1"/>
    </xf>
    <xf numFmtId="192" fontId="106" fillId="6" borderId="132" xfId="6" applyNumberFormat="1" applyFont="1" applyFill="1" applyBorder="1" applyAlignment="1">
      <alignment horizontal="center"/>
    </xf>
    <xf numFmtId="192" fontId="106" fillId="6" borderId="133" xfId="6" applyNumberFormat="1" applyFont="1" applyFill="1" applyBorder="1" applyAlignment="1">
      <alignment horizontal="center"/>
    </xf>
    <xf numFmtId="197" fontId="114" fillId="6" borderId="0" xfId="6" applyNumberFormat="1" applyFont="1" applyFill="1" applyAlignment="1">
      <alignment horizontal="center" shrinkToFit="1"/>
    </xf>
    <xf numFmtId="183" fontId="106" fillId="6" borderId="131" xfId="6" applyNumberFormat="1" applyFont="1" applyFill="1" applyBorder="1" applyAlignment="1">
      <alignment horizontal="center" vertical="center" shrinkToFit="1"/>
    </xf>
    <xf numFmtId="183" fontId="106" fillId="6" borderId="133" xfId="6" applyNumberFormat="1" applyFont="1" applyFill="1" applyBorder="1" applyAlignment="1">
      <alignment horizontal="center" vertical="center" shrinkToFit="1"/>
    </xf>
    <xf numFmtId="194" fontId="106" fillId="6" borderId="131" xfId="6" applyNumberFormat="1" applyFont="1" applyFill="1" applyBorder="1" applyAlignment="1">
      <alignment horizontal="center"/>
    </xf>
    <xf numFmtId="194" fontId="106" fillId="6" borderId="132" xfId="6" applyNumberFormat="1" applyFont="1" applyFill="1" applyBorder="1" applyAlignment="1">
      <alignment horizontal="center"/>
    </xf>
    <xf numFmtId="192" fontId="85" fillId="6" borderId="131" xfId="6" applyNumberFormat="1" applyFont="1" applyFill="1" applyBorder="1" applyAlignment="1">
      <alignment vertical="center" wrapText="1"/>
    </xf>
    <xf numFmtId="192" fontId="85" fillId="6" borderId="132" xfId="6" applyNumberFormat="1" applyFont="1" applyFill="1" applyBorder="1" applyAlignment="1">
      <alignment vertical="center" wrapText="1"/>
    </xf>
    <xf numFmtId="192" fontId="85" fillId="6" borderId="133" xfId="6" applyNumberFormat="1" applyFont="1" applyFill="1" applyBorder="1" applyAlignment="1">
      <alignment vertical="center" wrapText="1"/>
    </xf>
    <xf numFmtId="0" fontId="112" fillId="12" borderId="130" xfId="6" applyFont="1" applyFill="1" applyBorder="1" applyAlignment="1">
      <alignment horizontal="center" vertical="center"/>
    </xf>
    <xf numFmtId="0" fontId="96" fillId="12" borderId="131" xfId="6" applyFont="1" applyFill="1" applyBorder="1" applyAlignment="1">
      <alignment horizontal="center" vertical="center"/>
    </xf>
    <xf numFmtId="0" fontId="96" fillId="12" borderId="132" xfId="6" applyFont="1" applyFill="1" applyBorder="1" applyAlignment="1">
      <alignment horizontal="center" vertical="center"/>
    </xf>
    <xf numFmtId="0" fontId="96" fillId="12" borderId="133" xfId="6" applyFont="1" applyFill="1" applyBorder="1" applyAlignment="1">
      <alignment horizontal="center" vertical="center"/>
    </xf>
    <xf numFmtId="0" fontId="96" fillId="12" borderId="134" xfId="6" applyFont="1" applyFill="1" applyBorder="1" applyAlignment="1">
      <alignment horizontal="center" vertical="center"/>
    </xf>
    <xf numFmtId="0" fontId="83" fillId="6" borderId="0" xfId="6" applyFont="1" applyFill="1" applyAlignment="1">
      <alignment horizontal="right"/>
    </xf>
    <xf numFmtId="0" fontId="110" fillId="0" borderId="0" xfId="6" applyFont="1" applyAlignment="1">
      <alignment horizontal="center"/>
    </xf>
    <xf numFmtId="0" fontId="110" fillId="0" borderId="129" xfId="6" applyFont="1" applyBorder="1" applyAlignment="1">
      <alignment horizontal="center"/>
    </xf>
    <xf numFmtId="193" fontId="111" fillId="6" borderId="0" xfId="6" applyNumberFormat="1" applyFont="1" applyFill="1" applyAlignment="1">
      <alignment horizontal="right"/>
    </xf>
    <xf numFmtId="193" fontId="111" fillId="6" borderId="129" xfId="6" applyNumberFormat="1" applyFont="1" applyFill="1" applyBorder="1" applyAlignment="1">
      <alignment horizontal="right"/>
    </xf>
    <xf numFmtId="0" fontId="112" fillId="12" borderId="130" xfId="6" applyFont="1" applyFill="1" applyBorder="1" applyAlignment="1">
      <alignment horizontal="left" vertical="center" indent="1"/>
    </xf>
    <xf numFmtId="0" fontId="83" fillId="6" borderId="0" xfId="6" applyFont="1" applyFill="1" applyAlignment="1">
      <alignment horizontal="right" vertical="center"/>
    </xf>
    <xf numFmtId="0" fontId="105" fillId="6" borderId="0" xfId="6" applyFont="1" applyFill="1" applyAlignment="1">
      <alignment horizontal="center" vertical="top"/>
    </xf>
    <xf numFmtId="0" fontId="84" fillId="6" borderId="0" xfId="6" applyFont="1" applyFill="1" applyAlignment="1">
      <alignment horizontal="left" vertical="top"/>
    </xf>
    <xf numFmtId="183" fontId="84" fillId="6" borderId="0" xfId="6" applyNumberFormat="1" applyFont="1" applyFill="1" applyAlignment="1">
      <alignment horizontal="left" vertical="top"/>
    </xf>
    <xf numFmtId="0" fontId="109" fillId="6" borderId="0" xfId="6" applyFont="1" applyFill="1" applyAlignment="1">
      <alignment horizontal="center"/>
    </xf>
    <xf numFmtId="0" fontId="109" fillId="6" borderId="128" xfId="6" applyFont="1" applyFill="1" applyBorder="1" applyAlignment="1">
      <alignment horizontal="center"/>
    </xf>
    <xf numFmtId="0" fontId="90" fillId="6" borderId="0" xfId="6" applyFont="1" applyFill="1" applyAlignment="1">
      <alignment horizontal="left"/>
    </xf>
    <xf numFmtId="9" fontId="106" fillId="6" borderId="0" xfId="6" applyNumberFormat="1" applyFont="1" applyFill="1" applyAlignment="1">
      <alignment horizontal="center"/>
    </xf>
    <xf numFmtId="192" fontId="106" fillId="6" borderId="0" xfId="6" applyNumberFormat="1" applyFont="1" applyFill="1" applyAlignment="1">
      <alignment horizontal="center"/>
    </xf>
    <xf numFmtId="197" fontId="114" fillId="6" borderId="0" xfId="6" applyNumberFormat="1" applyFont="1" applyFill="1" applyAlignment="1">
      <alignment horizontal="right"/>
    </xf>
    <xf numFmtId="199" fontId="106" fillId="6" borderId="0" xfId="6" applyNumberFormat="1" applyFont="1" applyFill="1" applyAlignment="1">
      <alignment horizontal="left"/>
    </xf>
    <xf numFmtId="192" fontId="106" fillId="6" borderId="139" xfId="6" applyNumberFormat="1" applyFont="1" applyFill="1" applyBorder="1" applyAlignment="1">
      <alignment horizontal="left" indent="1"/>
    </xf>
    <xf numFmtId="194" fontId="106" fillId="6" borderId="139" xfId="6" applyNumberFormat="1" applyFont="1" applyFill="1" applyBorder="1" applyAlignment="1">
      <alignment horizontal="right" indent="1"/>
    </xf>
    <xf numFmtId="183" fontId="106" fillId="6" borderId="0" xfId="6" applyNumberFormat="1" applyFont="1" applyFill="1" applyAlignment="1">
      <alignment horizontal="left"/>
    </xf>
    <xf numFmtId="49" fontId="106" fillId="6" borderId="134" xfId="6" applyNumberFormat="1" applyFont="1" applyFill="1" applyBorder="1" applyAlignment="1">
      <alignment horizontal="left" indent="1"/>
    </xf>
    <xf numFmtId="49" fontId="106" fillId="6" borderId="131" xfId="6" applyNumberFormat="1" applyFont="1" applyFill="1" applyBorder="1" applyAlignment="1">
      <alignment horizontal="left" indent="1"/>
    </xf>
    <xf numFmtId="49" fontId="106" fillId="6" borderId="132" xfId="6" applyNumberFormat="1" applyFont="1" applyFill="1" applyBorder="1" applyAlignment="1">
      <alignment horizontal="left" indent="1"/>
    </xf>
    <xf numFmtId="49" fontId="106" fillId="6" borderId="133" xfId="6" applyNumberFormat="1" applyFont="1" applyFill="1" applyBorder="1" applyAlignment="1">
      <alignment horizontal="left" indent="1"/>
    </xf>
    <xf numFmtId="194" fontId="106" fillId="6" borderId="131" xfId="6" applyNumberFormat="1" applyFont="1" applyFill="1" applyBorder="1" applyAlignment="1">
      <alignment horizontal="right" indent="1"/>
    </xf>
    <xf numFmtId="194" fontId="106" fillId="6" borderId="133" xfId="6" applyNumberFormat="1" applyFont="1" applyFill="1" applyBorder="1" applyAlignment="1">
      <alignment horizontal="right" indent="1"/>
    </xf>
    <xf numFmtId="192" fontId="106" fillId="6" borderId="134" xfId="6" applyNumberFormat="1" applyFont="1" applyFill="1" applyBorder="1" applyAlignment="1">
      <alignment horizontal="left" indent="1"/>
    </xf>
    <xf numFmtId="0" fontId="117" fillId="6" borderId="0" xfId="6" applyFont="1" applyFill="1" applyAlignment="1">
      <alignment horizontal="center" vertical="top"/>
    </xf>
    <xf numFmtId="0" fontId="118" fillId="6" borderId="0" xfId="6" applyFont="1" applyFill="1" applyAlignment="1">
      <alignment horizontal="center"/>
    </xf>
    <xf numFmtId="0" fontId="118" fillId="6" borderId="128" xfId="6" applyFont="1" applyFill="1" applyBorder="1" applyAlignment="1">
      <alignment horizontal="center"/>
    </xf>
    <xf numFmtId="0" fontId="83" fillId="6" borderId="0" xfId="6" applyFont="1" applyFill="1" applyAlignment="1">
      <alignment horizontal="left"/>
    </xf>
    <xf numFmtId="192" fontId="106" fillId="6" borderId="136" xfId="6" applyNumberFormat="1" applyFont="1" applyFill="1" applyBorder="1" applyAlignment="1">
      <alignment horizontal="left" indent="1"/>
    </xf>
    <xf numFmtId="192" fontId="106" fillId="6" borderId="137" xfId="6" applyNumberFormat="1" applyFont="1" applyFill="1" applyBorder="1" applyAlignment="1">
      <alignment horizontal="left" indent="1"/>
    </xf>
    <xf numFmtId="192" fontId="106" fillId="6" borderId="138" xfId="6" applyNumberFormat="1" applyFont="1" applyFill="1" applyBorder="1" applyAlignment="1">
      <alignment horizontal="left" indent="1"/>
    </xf>
    <xf numFmtId="0" fontId="119" fillId="6" borderId="140" xfId="6" applyFont="1" applyFill="1" applyBorder="1" applyAlignment="1">
      <alignment horizontal="left" vertical="center"/>
    </xf>
    <xf numFmtId="0" fontId="84" fillId="6" borderId="140" xfId="6" applyFont="1" applyFill="1" applyBorder="1" applyAlignment="1">
      <alignment horizontal="left" vertical="center"/>
    </xf>
    <xf numFmtId="0" fontId="84" fillId="6" borderId="128" xfId="6" applyFont="1" applyFill="1" applyBorder="1" applyAlignment="1">
      <alignment horizontal="left" vertical="center"/>
    </xf>
    <xf numFmtId="196" fontId="84" fillId="6" borderId="10" xfId="6" applyNumberFormat="1" applyFont="1" applyFill="1" applyBorder="1" applyAlignment="1">
      <alignment horizontal="right" vertical="top"/>
    </xf>
    <xf numFmtId="196" fontId="77" fillId="6" borderId="10" xfId="6" applyNumberFormat="1" applyFont="1" applyFill="1" applyBorder="1" applyAlignment="1">
      <alignment horizontal="left" vertical="top"/>
    </xf>
    <xf numFmtId="196" fontId="77" fillId="6" borderId="9" xfId="6" applyNumberFormat="1" applyFont="1" applyFill="1" applyBorder="1" applyAlignment="1">
      <alignment horizontal="left" vertical="top"/>
    </xf>
    <xf numFmtId="5" fontId="84" fillId="6" borderId="8" xfId="6" applyNumberFormat="1" applyFont="1" applyFill="1" applyBorder="1" applyAlignment="1">
      <alignment horizontal="right" vertical="top" indent="1"/>
    </xf>
    <xf numFmtId="5" fontId="84" fillId="6" borderId="10" xfId="6" applyNumberFormat="1" applyFont="1" applyFill="1" applyBorder="1" applyAlignment="1">
      <alignment horizontal="right" vertical="top" indent="1"/>
    </xf>
    <xf numFmtId="5" fontId="106" fillId="6" borderId="141" xfId="6" applyNumberFormat="1" applyFont="1" applyFill="1" applyBorder="1" applyAlignment="1">
      <alignment horizontal="right" vertical="center" indent="1"/>
    </xf>
    <xf numFmtId="5" fontId="106" fillId="6" borderId="142" xfId="6" applyNumberFormat="1" applyFont="1" applyFill="1" applyBorder="1" applyAlignment="1">
      <alignment horizontal="right" vertical="center" indent="1"/>
    </xf>
    <xf numFmtId="5" fontId="84" fillId="6" borderId="2" xfId="6" applyNumberFormat="1" applyFont="1" applyFill="1" applyBorder="1" applyAlignment="1">
      <alignment horizontal="right" vertical="top" indent="1"/>
    </xf>
    <xf numFmtId="5" fontId="84" fillId="6" borderId="3" xfId="6" applyNumberFormat="1" applyFont="1" applyFill="1" applyBorder="1" applyAlignment="1">
      <alignment horizontal="right" vertical="top" indent="1"/>
    </xf>
    <xf numFmtId="197" fontId="84" fillId="6" borderId="143" xfId="6" applyNumberFormat="1" applyFont="1" applyFill="1" applyBorder="1" applyAlignment="1">
      <alignment horizontal="right" vertical="top"/>
    </xf>
    <xf numFmtId="197" fontId="84" fillId="6" borderId="10" xfId="6" applyNumberFormat="1" applyFont="1" applyFill="1" applyBorder="1" applyAlignment="1">
      <alignment horizontal="right" vertical="top"/>
    </xf>
    <xf numFmtId="198" fontId="77" fillId="6" borderId="10" xfId="6" applyNumberFormat="1" applyFont="1" applyFill="1" applyBorder="1" applyAlignment="1">
      <alignment horizontal="left" vertical="top"/>
    </xf>
    <xf numFmtId="198" fontId="77" fillId="6" borderId="9" xfId="6" applyNumberFormat="1" applyFont="1" applyFill="1" applyBorder="1" applyAlignment="1">
      <alignment horizontal="left" vertical="top"/>
    </xf>
    <xf numFmtId="193" fontId="124" fillId="13" borderId="3" xfId="6" applyNumberFormat="1" applyFont="1" applyFill="1" applyBorder="1" applyAlignment="1">
      <alignment horizontal="center"/>
    </xf>
    <xf numFmtId="193" fontId="124" fillId="13" borderId="0" xfId="6" applyNumberFormat="1" applyFont="1" applyFill="1" applyAlignment="1">
      <alignment horizontal="center"/>
    </xf>
    <xf numFmtId="193" fontId="124" fillId="13" borderId="6" xfId="6" applyNumberFormat="1" applyFont="1" applyFill="1" applyBorder="1" applyAlignment="1">
      <alignment horizontal="center"/>
    </xf>
    <xf numFmtId="0" fontId="123" fillId="6" borderId="0" xfId="6" applyFont="1" applyFill="1" applyAlignment="1">
      <alignment horizontal="center" vertical="center"/>
    </xf>
    <xf numFmtId="0" fontId="120" fillId="6" borderId="0" xfId="6" applyFont="1" applyFill="1" applyAlignment="1">
      <alignment horizontal="center" vertical="top"/>
    </xf>
    <xf numFmtId="0" fontId="84" fillId="6" borderId="0" xfId="6" applyFont="1" applyFill="1" applyAlignment="1">
      <alignment horizontal="right" indent="1"/>
    </xf>
    <xf numFmtId="199" fontId="84" fillId="6" borderId="6" xfId="6" applyNumberFormat="1" applyFont="1" applyFill="1" applyBorder="1" applyAlignment="1">
      <alignment horizontal="right" indent="1"/>
    </xf>
    <xf numFmtId="0" fontId="91" fillId="6" borderId="0" xfId="6" applyFont="1" applyFill="1" applyAlignment="1">
      <alignment horizontal="center"/>
    </xf>
    <xf numFmtId="0" fontId="91" fillId="6" borderId="6" xfId="6" applyFont="1" applyFill="1" applyBorder="1" applyAlignment="1">
      <alignment horizontal="center"/>
    </xf>
    <xf numFmtId="0" fontId="197" fillId="6" borderId="0" xfId="24" applyFont="1" applyFill="1" applyAlignment="1">
      <alignment horizontal="left" vertical="center"/>
    </xf>
    <xf numFmtId="0" fontId="199" fillId="6" borderId="0" xfId="24" applyFont="1" applyFill="1" applyAlignment="1">
      <alignment horizontal="left"/>
    </xf>
    <xf numFmtId="0" fontId="200" fillId="6" borderId="0" xfId="24" applyFont="1" applyFill="1" applyAlignment="1">
      <alignment horizontal="right" vertical="center"/>
    </xf>
    <xf numFmtId="14" fontId="200" fillId="6" borderId="0" xfId="24" applyNumberFormat="1" applyFont="1" applyFill="1" applyAlignment="1">
      <alignment horizontal="right" vertical="center"/>
    </xf>
    <xf numFmtId="0" fontId="200" fillId="6" borderId="0" xfId="24" applyFont="1" applyFill="1" applyAlignment="1">
      <alignment horizontal="left" vertical="center"/>
    </xf>
    <xf numFmtId="0" fontId="202" fillId="6" borderId="0" xfId="24" applyFont="1" applyFill="1" applyAlignment="1">
      <alignment horizontal="left"/>
    </xf>
    <xf numFmtId="210" fontId="203" fillId="6" borderId="0" xfId="24" applyNumberFormat="1" applyFont="1" applyFill="1" applyAlignment="1">
      <alignment horizontal="right"/>
    </xf>
    <xf numFmtId="183" fontId="205" fillId="6" borderId="242" xfId="24" applyNumberFormat="1" applyFont="1" applyFill="1" applyBorder="1" applyAlignment="1">
      <alignment horizontal="center" vertical="center"/>
    </xf>
    <xf numFmtId="183" fontId="205" fillId="6" borderId="243" xfId="24" applyNumberFormat="1" applyFont="1" applyFill="1" applyBorder="1" applyAlignment="1">
      <alignment horizontal="center" vertical="center"/>
    </xf>
    <xf numFmtId="9" fontId="205" fillId="6" borderId="243" xfId="24" applyNumberFormat="1" applyFont="1" applyFill="1" applyBorder="1" applyAlignment="1">
      <alignment horizontal="left" vertical="center" indent="1"/>
    </xf>
    <xf numFmtId="211" fontId="205" fillId="6" borderId="243" xfId="24" applyNumberFormat="1" applyFont="1" applyFill="1" applyBorder="1" applyAlignment="1">
      <alignment horizontal="right" vertical="center" indent="1"/>
    </xf>
    <xf numFmtId="211" fontId="205" fillId="6" borderId="244" xfId="24" applyNumberFormat="1" applyFont="1" applyFill="1" applyBorder="1" applyAlignment="1">
      <alignment horizontal="right" vertical="center" indent="1"/>
    </xf>
    <xf numFmtId="183" fontId="205" fillId="19" borderId="267" xfId="24" applyNumberFormat="1" applyFont="1" applyFill="1" applyBorder="1" applyAlignment="1">
      <alignment horizontal="center" vertical="center"/>
    </xf>
    <xf numFmtId="183" fontId="205" fillId="19" borderId="245" xfId="24" applyNumberFormat="1" applyFont="1" applyFill="1" applyBorder="1" applyAlignment="1">
      <alignment horizontal="center" vertical="center"/>
    </xf>
    <xf numFmtId="9" fontId="205" fillId="19" borderId="247" xfId="24" applyNumberFormat="1" applyFont="1" applyFill="1" applyBorder="1" applyAlignment="1">
      <alignment horizontal="left" vertical="center" indent="1"/>
    </xf>
    <xf numFmtId="9" fontId="205" fillId="19" borderId="267" xfId="24" applyNumberFormat="1" applyFont="1" applyFill="1" applyBorder="1" applyAlignment="1">
      <alignment horizontal="left" vertical="center" indent="1"/>
    </xf>
    <xf numFmtId="9" fontId="205" fillId="19" borderId="245" xfId="24" applyNumberFormat="1" applyFont="1" applyFill="1" applyBorder="1" applyAlignment="1">
      <alignment horizontal="left" vertical="center" indent="1"/>
    </xf>
    <xf numFmtId="211" fontId="205" fillId="19" borderId="247" xfId="24" applyNumberFormat="1" applyFont="1" applyFill="1" applyBorder="1" applyAlignment="1">
      <alignment horizontal="right" vertical="center" indent="1"/>
    </xf>
    <xf numFmtId="211" fontId="205" fillId="19" borderId="245" xfId="24" applyNumberFormat="1" applyFont="1" applyFill="1" applyBorder="1" applyAlignment="1">
      <alignment horizontal="right" vertical="center" indent="1"/>
    </xf>
    <xf numFmtId="211" fontId="205" fillId="19" borderId="246" xfId="24" applyNumberFormat="1" applyFont="1" applyFill="1" applyBorder="1" applyAlignment="1">
      <alignment horizontal="right" vertical="center" indent="1"/>
    </xf>
    <xf numFmtId="0" fontId="202" fillId="6" borderId="238" xfId="24" applyFont="1" applyFill="1" applyBorder="1" applyAlignment="1">
      <alignment horizontal="left"/>
    </xf>
    <xf numFmtId="0" fontId="204" fillId="18" borderId="239" xfId="24" applyFont="1" applyFill="1" applyBorder="1" applyAlignment="1">
      <alignment horizontal="center" vertical="center"/>
    </xf>
    <xf numFmtId="0" fontId="204" fillId="18" borderId="240" xfId="24" applyFont="1" applyFill="1" applyBorder="1" applyAlignment="1">
      <alignment horizontal="center" vertical="center"/>
    </xf>
    <xf numFmtId="0" fontId="204" fillId="18" borderId="241" xfId="24" applyFont="1" applyFill="1" applyBorder="1" applyAlignment="1">
      <alignment horizontal="center" vertical="center"/>
    </xf>
    <xf numFmtId="183" fontId="205" fillId="6" borderId="267" xfId="24" applyNumberFormat="1" applyFont="1" applyFill="1" applyBorder="1" applyAlignment="1">
      <alignment horizontal="center" vertical="center"/>
    </xf>
    <xf numFmtId="183" fontId="205" fillId="6" borderId="245" xfId="24" applyNumberFormat="1" applyFont="1" applyFill="1" applyBorder="1" applyAlignment="1">
      <alignment horizontal="center" vertical="center"/>
    </xf>
    <xf numFmtId="9" fontId="205" fillId="6" borderId="247" xfId="24" applyNumberFormat="1" applyFont="1" applyFill="1" applyBorder="1" applyAlignment="1">
      <alignment horizontal="left" vertical="center" indent="1"/>
    </xf>
    <xf numFmtId="9" fontId="205" fillId="6" borderId="267" xfId="24" applyNumberFormat="1" applyFont="1" applyFill="1" applyBorder="1" applyAlignment="1">
      <alignment horizontal="left" vertical="center" indent="1"/>
    </xf>
    <xf numFmtId="9" fontId="205" fillId="6" borderId="245" xfId="24" applyNumberFormat="1" applyFont="1" applyFill="1" applyBorder="1" applyAlignment="1">
      <alignment horizontal="left" vertical="center" indent="1"/>
    </xf>
    <xf numFmtId="211" fontId="205" fillId="6" borderId="247" xfId="24" applyNumberFormat="1" applyFont="1" applyFill="1" applyBorder="1" applyAlignment="1">
      <alignment horizontal="right" vertical="center" indent="1"/>
    </xf>
    <xf numFmtId="211" fontId="205" fillId="6" borderId="245" xfId="24" applyNumberFormat="1" applyFont="1" applyFill="1" applyBorder="1" applyAlignment="1">
      <alignment horizontal="right" vertical="center" indent="1"/>
    </xf>
    <xf numFmtId="211" fontId="205" fillId="6" borderId="246" xfId="24" applyNumberFormat="1" applyFont="1" applyFill="1" applyBorder="1" applyAlignment="1">
      <alignment horizontal="right" vertical="center" indent="1"/>
    </xf>
    <xf numFmtId="0" fontId="205" fillId="19" borderId="247" xfId="24" applyFont="1" applyFill="1" applyBorder="1" applyAlignment="1">
      <alignment horizontal="left" vertical="center" indent="1"/>
    </xf>
    <xf numFmtId="0" fontId="205" fillId="19" borderId="267" xfId="24" applyFont="1" applyFill="1" applyBorder="1" applyAlignment="1">
      <alignment horizontal="left" vertical="center" indent="1"/>
    </xf>
    <xf numFmtId="0" fontId="205" fillId="19" borderId="245" xfId="24" applyFont="1" applyFill="1" applyBorder="1" applyAlignment="1">
      <alignment horizontal="left" vertical="center" indent="1"/>
    </xf>
    <xf numFmtId="0" fontId="205" fillId="6" borderId="247" xfId="24" applyFont="1" applyFill="1" applyBorder="1" applyAlignment="1">
      <alignment horizontal="left" vertical="center" indent="1"/>
    </xf>
    <xf numFmtId="0" fontId="205" fillId="6" borderId="267" xfId="24" applyFont="1" applyFill="1" applyBorder="1" applyAlignment="1">
      <alignment horizontal="left" vertical="center" indent="1"/>
    </xf>
    <xf numFmtId="0" fontId="205" fillId="6" borderId="245" xfId="24" applyFont="1" applyFill="1" applyBorder="1" applyAlignment="1">
      <alignment horizontal="left" vertical="center" indent="1"/>
    </xf>
    <xf numFmtId="0" fontId="205" fillId="6" borderId="250" xfId="24" applyFont="1" applyFill="1" applyBorder="1" applyAlignment="1">
      <alignment horizontal="left" vertical="center" indent="1"/>
    </xf>
    <xf numFmtId="0" fontId="205" fillId="6" borderId="268" xfId="24" applyFont="1" applyFill="1" applyBorder="1" applyAlignment="1">
      <alignment horizontal="left" vertical="center" indent="1"/>
    </xf>
    <xf numFmtId="0" fontId="205" fillId="6" borderId="248" xfId="24" applyFont="1" applyFill="1" applyBorder="1" applyAlignment="1">
      <alignment horizontal="left" vertical="center" indent="1"/>
    </xf>
    <xf numFmtId="211" fontId="205" fillId="6" borderId="250" xfId="24" applyNumberFormat="1" applyFont="1" applyFill="1" applyBorder="1" applyAlignment="1">
      <alignment horizontal="right" vertical="center" indent="1"/>
    </xf>
    <xf numFmtId="211" fontId="205" fillId="6" borderId="248" xfId="24" applyNumberFormat="1" applyFont="1" applyFill="1" applyBorder="1" applyAlignment="1">
      <alignment horizontal="right" vertical="center" indent="1"/>
    </xf>
    <xf numFmtId="211" fontId="205" fillId="6" borderId="249" xfId="24" applyNumberFormat="1" applyFont="1" applyFill="1" applyBorder="1" applyAlignment="1">
      <alignment horizontal="right" vertical="center" indent="1"/>
    </xf>
    <xf numFmtId="0" fontId="205" fillId="6" borderId="0" xfId="24" applyFont="1" applyFill="1" applyAlignment="1">
      <alignment horizontal="left" vertical="center"/>
    </xf>
    <xf numFmtId="0" fontId="206" fillId="6" borderId="242" xfId="24" applyFont="1" applyFill="1" applyBorder="1" applyAlignment="1">
      <alignment horizontal="center" vertical="center"/>
    </xf>
    <xf numFmtId="0" fontId="206" fillId="6" borderId="243" xfId="24" applyFont="1" applyFill="1" applyBorder="1" applyAlignment="1">
      <alignment horizontal="center" vertical="center"/>
    </xf>
    <xf numFmtId="0" fontId="207" fillId="18" borderId="0" xfId="24" applyFont="1" applyFill="1" applyAlignment="1">
      <alignment horizontal="left" vertical="center" indent="1"/>
    </xf>
    <xf numFmtId="0" fontId="209" fillId="6" borderId="257" xfId="24" applyFont="1" applyFill="1" applyBorder="1" applyAlignment="1">
      <alignment horizontal="left" vertical="top" wrapText="1" indent="1"/>
    </xf>
    <xf numFmtId="0" fontId="209" fillId="6" borderId="0" xfId="24" applyFont="1" applyFill="1" applyAlignment="1">
      <alignment horizontal="left" vertical="top" wrapText="1" indent="1"/>
    </xf>
    <xf numFmtId="0" fontId="209" fillId="6" borderId="258" xfId="24" applyFont="1" applyFill="1" applyBorder="1" applyAlignment="1">
      <alignment horizontal="left" vertical="top" wrapText="1" indent="1"/>
    </xf>
    <xf numFmtId="0" fontId="201" fillId="6" borderId="254" xfId="24" applyFont="1" applyFill="1" applyBorder="1" applyAlignment="1">
      <alignment horizontal="center" vertical="center"/>
    </xf>
    <xf numFmtId="0" fontId="201" fillId="6" borderId="255" xfId="24" applyFont="1" applyFill="1" applyBorder="1" applyAlignment="1">
      <alignment horizontal="center" vertical="center"/>
    </xf>
    <xf numFmtId="210" fontId="201" fillId="6" borderId="255" xfId="24" applyNumberFormat="1" applyFont="1" applyFill="1" applyBorder="1" applyAlignment="1">
      <alignment horizontal="right" vertical="center" indent="1"/>
    </xf>
    <xf numFmtId="210" fontId="201" fillId="6" borderId="256" xfId="24" applyNumberFormat="1" applyFont="1" applyFill="1" applyBorder="1" applyAlignment="1">
      <alignment horizontal="right" vertical="center" indent="1"/>
    </xf>
    <xf numFmtId="0" fontId="205" fillId="6" borderId="242" xfId="24" applyFont="1" applyFill="1" applyBorder="1" applyAlignment="1">
      <alignment horizontal="center" vertical="center"/>
    </xf>
    <xf numFmtId="0" fontId="205" fillId="6" borderId="243" xfId="24" applyFont="1" applyFill="1" applyBorder="1" applyAlignment="1">
      <alignment horizontal="center" vertical="center"/>
    </xf>
    <xf numFmtId="0" fontId="205" fillId="6" borderId="243" xfId="24" applyFont="1" applyFill="1" applyBorder="1" applyAlignment="1">
      <alignment horizontal="left" vertical="center" indent="1"/>
    </xf>
    <xf numFmtId="0" fontId="205" fillId="6" borderId="244" xfId="24" applyFont="1" applyFill="1" applyBorder="1" applyAlignment="1">
      <alignment horizontal="left" vertical="center" indent="1"/>
    </xf>
    <xf numFmtId="0" fontId="205" fillId="6" borderId="248" xfId="24" applyFont="1" applyFill="1" applyBorder="1" applyAlignment="1">
      <alignment horizontal="center" vertical="center"/>
    </xf>
    <xf numFmtId="0" fontId="205" fillId="6" borderId="249" xfId="24" applyFont="1" applyFill="1" applyBorder="1" applyAlignment="1">
      <alignment horizontal="center" vertical="center"/>
    </xf>
    <xf numFmtId="0" fontId="205" fillId="6" borderId="249" xfId="24" applyFont="1" applyFill="1" applyBorder="1" applyAlignment="1">
      <alignment horizontal="left" vertical="center" indent="1"/>
    </xf>
    <xf numFmtId="0" fontId="206" fillId="6" borderId="251" xfId="24" applyFont="1" applyFill="1" applyBorder="1" applyAlignment="1">
      <alignment horizontal="center" vertical="center"/>
    </xf>
    <xf numFmtId="0" fontId="206" fillId="6" borderId="252" xfId="24" applyFont="1" applyFill="1" applyBorder="1" applyAlignment="1">
      <alignment horizontal="center" vertical="center"/>
    </xf>
    <xf numFmtId="211" fontId="205" fillId="6" borderId="252" xfId="24" applyNumberFormat="1" applyFont="1" applyFill="1" applyBorder="1" applyAlignment="1">
      <alignment horizontal="right" vertical="center" indent="1"/>
    </xf>
    <xf numFmtId="211" fontId="205" fillId="6" borderId="253" xfId="24" applyNumberFormat="1" applyFont="1" applyFill="1" applyBorder="1" applyAlignment="1">
      <alignment horizontal="right" vertical="center" indent="1"/>
    </xf>
    <xf numFmtId="0" fontId="206" fillId="6" borderId="248" xfId="24" applyFont="1" applyFill="1" applyBorder="1" applyAlignment="1">
      <alignment horizontal="center" vertical="center"/>
    </xf>
    <xf numFmtId="0" fontId="206" fillId="6" borderId="249" xfId="24" applyFont="1" applyFill="1" applyBorder="1" applyAlignment="1">
      <alignment horizontal="center" vertical="center"/>
    </xf>
    <xf numFmtId="183" fontId="205" fillId="6" borderId="268" xfId="24" applyNumberFormat="1" applyFont="1" applyFill="1" applyBorder="1" applyAlignment="1">
      <alignment horizontal="center" vertical="center"/>
    </xf>
    <xf numFmtId="183" fontId="205" fillId="6" borderId="248" xfId="24" applyNumberFormat="1" applyFont="1" applyFill="1" applyBorder="1" applyAlignment="1">
      <alignment horizontal="center" vertical="center"/>
    </xf>
    <xf numFmtId="0" fontId="204" fillId="18" borderId="259" xfId="24" applyFont="1" applyFill="1" applyBorder="1" applyAlignment="1">
      <alignment horizontal="center" vertical="center"/>
    </xf>
    <xf numFmtId="0" fontId="204" fillId="18" borderId="260" xfId="24" applyFont="1" applyFill="1" applyBorder="1" applyAlignment="1">
      <alignment horizontal="center" vertical="center"/>
    </xf>
    <xf numFmtId="0" fontId="204" fillId="18" borderId="261" xfId="24" applyFont="1" applyFill="1" applyBorder="1" applyAlignment="1">
      <alignment horizontal="center" vertical="center"/>
    </xf>
    <xf numFmtId="183" fontId="205" fillId="19" borderId="246" xfId="24" applyNumberFormat="1" applyFont="1" applyFill="1" applyBorder="1" applyAlignment="1">
      <alignment horizontal="center" vertical="center"/>
    </xf>
    <xf numFmtId="9" fontId="205" fillId="19" borderId="246" xfId="24" applyNumberFormat="1" applyFont="1" applyFill="1" applyBorder="1" applyAlignment="1">
      <alignment horizontal="left" vertical="center" indent="1"/>
    </xf>
    <xf numFmtId="183" fontId="205" fillId="6" borderId="246" xfId="24" applyNumberFormat="1" applyFont="1" applyFill="1" applyBorder="1" applyAlignment="1">
      <alignment horizontal="center" vertical="center"/>
    </xf>
    <xf numFmtId="9" fontId="205" fillId="6" borderId="246" xfId="24" applyNumberFormat="1" applyFont="1" applyFill="1" applyBorder="1" applyAlignment="1">
      <alignment horizontal="left" vertical="center" indent="1"/>
    </xf>
    <xf numFmtId="0" fontId="205" fillId="19" borderId="246" xfId="24" applyFont="1" applyFill="1" applyBorder="1" applyAlignment="1">
      <alignment horizontal="left" vertical="center" indent="1"/>
    </xf>
    <xf numFmtId="0" fontId="205" fillId="6" borderId="246" xfId="24" applyFont="1" applyFill="1" applyBorder="1" applyAlignment="1">
      <alignment horizontal="left" vertical="center" indent="1"/>
    </xf>
    <xf numFmtId="183" fontId="205" fillId="6" borderId="249" xfId="24" applyNumberFormat="1" applyFont="1" applyFill="1" applyBorder="1" applyAlignment="1">
      <alignment horizontal="center" vertical="center"/>
    </xf>
    <xf numFmtId="0" fontId="212" fillId="6" borderId="262" xfId="24" applyFont="1" applyFill="1" applyBorder="1" applyAlignment="1">
      <alignment horizontal="center" vertical="center"/>
    </xf>
    <xf numFmtId="0" fontId="216" fillId="6" borderId="0" xfId="24" applyFont="1" applyFill="1" applyAlignment="1">
      <alignment horizontal="left" vertical="center"/>
    </xf>
    <xf numFmtId="0" fontId="216" fillId="6" borderId="263" xfId="24" applyFont="1" applyFill="1" applyBorder="1" applyAlignment="1">
      <alignment horizontal="left" vertical="center"/>
    </xf>
    <xf numFmtId="0" fontId="213" fillId="6" borderId="0" xfId="24" applyFont="1" applyFill="1" applyAlignment="1">
      <alignment horizontal="right" vertical="center"/>
    </xf>
    <xf numFmtId="210" fontId="217" fillId="6" borderId="0" xfId="24" applyNumberFormat="1" applyFont="1" applyFill="1" applyAlignment="1">
      <alignment horizontal="center" vertical="center"/>
    </xf>
    <xf numFmtId="210" fontId="217" fillId="6" borderId="262" xfId="24" applyNumberFormat="1" applyFont="1" applyFill="1" applyBorder="1" applyAlignment="1">
      <alignment horizontal="center" vertical="center"/>
    </xf>
    <xf numFmtId="210" fontId="216" fillId="6" borderId="0" xfId="24" applyNumberFormat="1" applyFont="1" applyFill="1" applyAlignment="1">
      <alignment horizontal="center" vertical="center"/>
    </xf>
    <xf numFmtId="210" fontId="216" fillId="6" borderId="262" xfId="24" applyNumberFormat="1" applyFont="1" applyFill="1" applyBorder="1" applyAlignment="1">
      <alignment horizontal="center" vertical="center"/>
    </xf>
    <xf numFmtId="211" fontId="220" fillId="6" borderId="264" xfId="24" applyNumberFormat="1" applyFont="1" applyFill="1" applyBorder="1" applyAlignment="1">
      <alignment horizontal="center" vertical="center" wrapText="1"/>
    </xf>
    <xf numFmtId="211" fontId="220" fillId="6" borderId="265" xfId="24" applyNumberFormat="1" applyFont="1" applyFill="1" applyBorder="1" applyAlignment="1">
      <alignment horizontal="center" vertical="center" wrapText="1"/>
    </xf>
    <xf numFmtId="211" fontId="220" fillId="6" borderId="266" xfId="24" applyNumberFormat="1" applyFont="1" applyFill="1" applyBorder="1" applyAlignment="1">
      <alignment horizontal="center" vertical="center" wrapText="1"/>
    </xf>
    <xf numFmtId="0" fontId="213" fillId="6" borderId="0" xfId="24" applyFont="1" applyFill="1" applyAlignment="1">
      <alignment horizontal="left" vertical="center"/>
    </xf>
    <xf numFmtId="211" fontId="213" fillId="6" borderId="0" xfId="24" applyNumberFormat="1" applyFont="1" applyFill="1" applyAlignment="1">
      <alignment horizontal="right" vertical="center"/>
    </xf>
    <xf numFmtId="0" fontId="215" fillId="6" borderId="0" xfId="24" applyFont="1" applyFill="1" applyAlignment="1">
      <alignment horizontal="left" vertical="center"/>
    </xf>
    <xf numFmtId="0" fontId="253" fillId="0" borderId="296" xfId="36" applyFont="1" applyBorder="1" applyAlignment="1">
      <alignment vertical="center" shrinkToFit="1"/>
    </xf>
    <xf numFmtId="0" fontId="2" fillId="0" borderId="296" xfId="36" applyBorder="1" applyAlignment="1">
      <alignment vertical="center" shrinkToFit="1"/>
    </xf>
    <xf numFmtId="0" fontId="254" fillId="0" borderId="0" xfId="36" applyFont="1" applyAlignment="1"/>
    <xf numFmtId="0" fontId="2" fillId="0" borderId="0" xfId="36">
      <alignment vertical="center"/>
    </xf>
    <xf numFmtId="0" fontId="250" fillId="0" borderId="0" xfId="36" applyFont="1" applyAlignment="1">
      <alignment horizontal="center" vertical="center"/>
    </xf>
    <xf numFmtId="0" fontId="251" fillId="0" borderId="296" xfId="36" applyFont="1" applyBorder="1" applyAlignment="1">
      <alignment vertical="center" shrinkToFit="1"/>
    </xf>
    <xf numFmtId="0" fontId="60" fillId="0" borderId="0" xfId="36" applyFont="1" applyAlignment="1">
      <alignment horizontal="right" vertical="center"/>
    </xf>
    <xf numFmtId="0" fontId="2" fillId="0" borderId="0" xfId="36" applyAlignment="1">
      <alignment horizontal="right" vertical="center"/>
    </xf>
    <xf numFmtId="0" fontId="252" fillId="0" borderId="297" xfId="36" applyFont="1" applyBorder="1" applyAlignment="1">
      <alignment shrinkToFit="1"/>
    </xf>
    <xf numFmtId="0" fontId="2" fillId="0" borderId="297" xfId="36" applyBorder="1" applyAlignment="1">
      <alignment vertical="center" shrinkToFit="1"/>
    </xf>
    <xf numFmtId="183" fontId="60" fillId="0" borderId="0" xfId="36" applyNumberFormat="1" applyFont="1">
      <alignment vertical="center"/>
    </xf>
    <xf numFmtId="0" fontId="60" fillId="0" borderId="0" xfId="36" applyFont="1">
      <alignment vertical="center"/>
    </xf>
    <xf numFmtId="14" fontId="2" fillId="0" borderId="0" xfId="36" applyNumberFormat="1" applyAlignment="1">
      <alignment horizontal="left" vertical="center"/>
    </xf>
    <xf numFmtId="0" fontId="2" fillId="0" borderId="0" xfId="36" applyAlignment="1">
      <alignment horizontal="left" vertical="center"/>
    </xf>
    <xf numFmtId="0" fontId="2" fillId="0" borderId="0" xfId="36" applyAlignment="1">
      <alignment vertical="center" shrinkToFit="1"/>
    </xf>
    <xf numFmtId="0" fontId="50" fillId="0" borderId="0" xfId="36" applyFont="1">
      <alignment vertical="center"/>
    </xf>
    <xf numFmtId="0" fontId="50" fillId="0" borderId="0" xfId="36" applyFont="1" applyAlignment="1">
      <alignment horizontal="left" vertical="center"/>
    </xf>
    <xf numFmtId="5" fontId="256" fillId="0" borderId="45" xfId="36" applyNumberFormat="1" applyFont="1" applyBorder="1" applyAlignment="1"/>
    <xf numFmtId="0" fontId="2" fillId="0" borderId="45" xfId="36" applyBorder="1" applyAlignment="1"/>
    <xf numFmtId="0" fontId="257" fillId="21" borderId="298" xfId="36" applyFont="1" applyFill="1" applyBorder="1" applyAlignment="1">
      <alignment horizontal="center" vertical="center" wrapText="1"/>
    </xf>
    <xf numFmtId="0" fontId="257" fillId="21" borderId="299" xfId="36" applyFont="1" applyFill="1" applyBorder="1" applyAlignment="1">
      <alignment horizontal="center" vertical="center"/>
    </xf>
    <xf numFmtId="0" fontId="257" fillId="21" borderId="299" xfId="36" applyFont="1" applyFill="1" applyBorder="1" applyAlignment="1">
      <alignment horizontal="center" vertical="center" wrapText="1"/>
    </xf>
    <xf numFmtId="0" fontId="257" fillId="21" borderId="219" xfId="36" applyFont="1" applyFill="1" applyBorder="1" applyAlignment="1">
      <alignment horizontal="center" vertical="center" wrapText="1"/>
    </xf>
    <xf numFmtId="0" fontId="257" fillId="21" borderId="0" xfId="36" applyFont="1" applyFill="1" applyAlignment="1">
      <alignment horizontal="center" vertical="center"/>
    </xf>
    <xf numFmtId="0" fontId="2" fillId="0" borderId="149" xfId="36" applyBorder="1">
      <alignment vertical="center"/>
    </xf>
    <xf numFmtId="5" fontId="50" fillId="0" borderId="300" xfId="36" applyNumberFormat="1" applyFont="1" applyBorder="1">
      <alignment vertical="center"/>
    </xf>
    <xf numFmtId="5" fontId="2" fillId="0" borderId="300" xfId="36" applyNumberFormat="1" applyBorder="1">
      <alignment vertical="center"/>
    </xf>
    <xf numFmtId="0" fontId="2" fillId="0" borderId="300" xfId="36" applyBorder="1">
      <alignment vertical="center"/>
    </xf>
    <xf numFmtId="5" fontId="254" fillId="0" borderId="300" xfId="36" applyNumberFormat="1" applyFont="1" applyBorder="1">
      <alignment vertical="center"/>
    </xf>
    <xf numFmtId="0" fontId="254" fillId="0" borderId="300" xfId="36" applyFont="1" applyBorder="1">
      <alignment vertical="center"/>
    </xf>
    <xf numFmtId="0" fontId="2" fillId="0" borderId="218" xfId="36" applyBorder="1">
      <alignment vertical="center"/>
    </xf>
    <xf numFmtId="0" fontId="2" fillId="21" borderId="0" xfId="36" applyFill="1">
      <alignment vertical="center"/>
    </xf>
    <xf numFmtId="0" fontId="257" fillId="21" borderId="0" xfId="36" applyFont="1" applyFill="1" applyAlignment="1">
      <alignment horizontal="right" vertical="center"/>
    </xf>
    <xf numFmtId="0" fontId="2" fillId="21" borderId="0" xfId="36" applyFill="1" applyAlignment="1">
      <alignment horizontal="right" vertical="center"/>
    </xf>
    <xf numFmtId="5" fontId="2" fillId="0" borderId="0" xfId="36" applyNumberFormat="1">
      <alignment vertical="center"/>
    </xf>
    <xf numFmtId="0" fontId="2" fillId="13" borderId="0" xfId="36" applyFill="1" applyAlignment="1">
      <alignment vertical="center" shrinkToFit="1"/>
    </xf>
    <xf numFmtId="5" fontId="2" fillId="13" borderId="0" xfId="36" applyNumberFormat="1" applyFill="1">
      <alignment vertical="center"/>
    </xf>
    <xf numFmtId="0" fontId="44" fillId="0" borderId="0" xfId="2" applyBorder="1" applyAlignment="1" applyProtection="1">
      <alignment horizontal="left" vertical="center"/>
      <protection locked="0"/>
    </xf>
    <xf numFmtId="5" fontId="2" fillId="0" borderId="45" xfId="36" applyNumberFormat="1" applyBorder="1">
      <alignment vertical="center"/>
    </xf>
    <xf numFmtId="0" fontId="2" fillId="0" borderId="45" xfId="36" applyBorder="1">
      <alignment vertical="center"/>
    </xf>
    <xf numFmtId="0" fontId="60" fillId="0" borderId="302" xfId="36" applyFont="1" applyBorder="1">
      <alignment vertical="center"/>
    </xf>
    <xf numFmtId="0" fontId="60" fillId="0" borderId="303" xfId="36" applyFont="1" applyBorder="1">
      <alignment vertical="center"/>
    </xf>
    <xf numFmtId="0" fontId="60" fillId="0" borderId="304" xfId="36" applyFont="1" applyBorder="1">
      <alignment vertical="center"/>
    </xf>
    <xf numFmtId="0" fontId="161" fillId="0" borderId="0" xfId="29" applyFont="1" applyBorder="1">
      <alignment vertical="center"/>
    </xf>
    <xf numFmtId="0" fontId="162" fillId="0" borderId="0" xfId="29" applyFont="1" applyBorder="1">
      <alignment vertical="center"/>
    </xf>
    <xf numFmtId="0" fontId="161" fillId="0" borderId="0" xfId="29" applyFont="1" applyBorder="1" applyAlignment="1">
      <alignment horizontal="right" vertical="center"/>
    </xf>
    <xf numFmtId="0" fontId="161" fillId="0" borderId="0" xfId="29" applyFont="1" applyBorder="1" applyAlignment="1">
      <alignment horizontal="right" vertical="center"/>
    </xf>
    <xf numFmtId="0" fontId="162" fillId="0" borderId="0" xfId="29" applyFont="1" applyBorder="1" applyAlignment="1">
      <alignment horizontal="right" vertical="center"/>
    </xf>
    <xf numFmtId="0" fontId="162" fillId="0" borderId="0" xfId="29" applyFont="1" applyBorder="1" applyAlignment="1">
      <alignment horizontal="left" vertical="center"/>
    </xf>
    <xf numFmtId="0" fontId="161" fillId="0" borderId="0" xfId="29" applyFont="1" applyBorder="1" applyAlignment="1">
      <alignment horizontal="center" vertical="center"/>
    </xf>
    <xf numFmtId="0" fontId="162" fillId="0" borderId="0" xfId="29" applyFont="1" applyBorder="1" applyAlignment="1">
      <alignment horizontal="center" vertical="center"/>
    </xf>
    <xf numFmtId="216" fontId="161" fillId="0" borderId="0" xfId="29" applyNumberFormat="1" applyFont="1" applyBorder="1">
      <alignment vertical="center"/>
    </xf>
    <xf numFmtId="14" fontId="161" fillId="0" borderId="0" xfId="29" applyNumberFormat="1" applyFont="1" applyBorder="1" applyAlignment="1">
      <alignment horizontal="center" vertical="center"/>
    </xf>
    <xf numFmtId="0" fontId="161" fillId="0" borderId="0" xfId="29" applyFont="1" applyBorder="1" applyAlignment="1">
      <alignment horizontal="center" vertical="center"/>
    </xf>
    <xf numFmtId="0" fontId="161" fillId="0" borderId="0" xfId="29" applyFont="1" applyBorder="1" applyAlignment="1">
      <alignment horizontal="centerContinuous" vertical="center"/>
    </xf>
    <xf numFmtId="0" fontId="161" fillId="0" borderId="0" xfId="29" applyFont="1" applyBorder="1" applyAlignment="1">
      <alignment vertical="top"/>
    </xf>
    <xf numFmtId="49" fontId="161" fillId="0" borderId="0" xfId="29" applyNumberFormat="1" applyFont="1" applyBorder="1" applyAlignment="1">
      <alignment horizontal="left" vertical="top"/>
    </xf>
    <xf numFmtId="212" fontId="161" fillId="0" borderId="0" xfId="29" applyNumberFormat="1" applyFont="1" applyBorder="1" applyAlignment="1">
      <alignment horizontal="centerContinuous" vertical="center"/>
    </xf>
    <xf numFmtId="0" fontId="161" fillId="0" borderId="0" xfId="29" applyFont="1" applyBorder="1" applyAlignment="1">
      <alignment horizontal="left" vertical="top"/>
    </xf>
    <xf numFmtId="0" fontId="161" fillId="0" borderId="0" xfId="29" applyFont="1" applyBorder="1" applyAlignment="1">
      <alignment horizontal="left" vertical="center"/>
    </xf>
    <xf numFmtId="206" fontId="161" fillId="0" borderId="0" xfId="29" applyNumberFormat="1" applyFont="1" applyBorder="1" applyAlignment="1">
      <alignment horizontal="center" vertical="center"/>
    </xf>
    <xf numFmtId="0" fontId="180" fillId="0" borderId="0" xfId="29" applyFont="1" applyBorder="1" applyAlignment="1">
      <alignment horizontal="center" vertical="center"/>
    </xf>
    <xf numFmtId="206" fontId="161" fillId="0" borderId="0" xfId="29" applyNumberFormat="1" applyFont="1" applyBorder="1" applyAlignment="1">
      <alignment vertical="top"/>
    </xf>
    <xf numFmtId="207" fontId="161" fillId="0" borderId="0" xfId="29" applyNumberFormat="1" applyFont="1" applyAlignment="1">
      <alignment horizontal="right" vertical="center"/>
    </xf>
  </cellXfs>
  <cellStyles count="37">
    <cellStyle name="パーセント" xfId="35" builtinId="5"/>
    <cellStyle name="ハイパーリンク" xfId="12" builtinId="8"/>
    <cellStyle name="ハイパーリンク 2" xfId="2" xr:uid="{CF946171-159B-44F6-AE73-C72F19304E14}"/>
    <cellStyle name="ハイパーリンク 3" xfId="7" xr:uid="{50F928CE-5462-4369-9809-98F0CF1D61D2}"/>
    <cellStyle name="ハイパーリンク 4" xfId="25" xr:uid="{F8438CFE-53E9-486B-B10C-D91F41336AFA}"/>
    <cellStyle name="桁区切り 2" xfId="4" xr:uid="{D720E218-0319-4803-99D6-BCD12CAE1DD1}"/>
    <cellStyle name="標準" xfId="0" builtinId="0"/>
    <cellStyle name="標準 10" xfId="18" xr:uid="{1DD8B79A-1813-4E10-86CB-BC92B2C78D70}"/>
    <cellStyle name="標準 10 2" xfId="28" xr:uid="{BD7EC2EF-30C0-4DEF-8079-901595D7BB13}"/>
    <cellStyle name="標準 10 3" xfId="31" xr:uid="{342F1F00-82AE-4597-B8E6-9828AAFAB0CF}"/>
    <cellStyle name="標準 11" xfId="22" xr:uid="{0655DB52-EDBF-44D5-B008-7BAD2AE58BCE}"/>
    <cellStyle name="標準 12" xfId="24" xr:uid="{26C731FB-5BBA-42E2-94ED-6909CAD96C41}"/>
    <cellStyle name="標準 13" xfId="36" xr:uid="{B7C7C190-35CF-454C-9E69-A4221A06ADD0}"/>
    <cellStyle name="標準 2" xfId="3" xr:uid="{E6040419-735F-4069-8D39-707BE89901F2}"/>
    <cellStyle name="標準 2 2" xfId="5" xr:uid="{CD375E92-8899-4D60-ABFF-C4FE3E30F521}"/>
    <cellStyle name="標準 2 2 2" xfId="11" xr:uid="{1B0FCCF7-BDB8-4F04-8379-12FEECC8243C}"/>
    <cellStyle name="標準 2 2 3" xfId="19" xr:uid="{7E47191D-9C2D-430F-BDC6-82F06BDCE129}"/>
    <cellStyle name="標準 2 3" xfId="6" xr:uid="{6BAC236D-4EFE-4C99-A6D1-AC2FFD612513}"/>
    <cellStyle name="標準 2 4" xfId="8" xr:uid="{7E7C52A9-CA98-4110-9788-03EE8F10F8CE}"/>
    <cellStyle name="標準 3" xfId="1" xr:uid="{7A4E61A8-3083-4C5F-B2F7-664D4AC88EC2}"/>
    <cellStyle name="標準 3 2" xfId="10" xr:uid="{1C7A36C7-1867-426B-8853-3712CC19EBF5}"/>
    <cellStyle name="標準 4" xfId="9" xr:uid="{9AE1FDBC-BBE7-4FF3-A76E-332E16193620}"/>
    <cellStyle name="標準 5" xfId="13" xr:uid="{16815114-9F2F-40E3-B76D-082392BA6AD7}"/>
    <cellStyle name="標準 6" xfId="14" xr:uid="{DFD9E4A0-2E0B-48B2-B1B3-2E7249B3A536}"/>
    <cellStyle name="標準 7" xfId="15" xr:uid="{BA84FD92-8E18-4B8E-ACB1-C8D25C293CCD}"/>
    <cellStyle name="標準 8" xfId="16" xr:uid="{7026C406-1098-4733-B799-6ABA9511A6CD}"/>
    <cellStyle name="標準 8 2" xfId="20" xr:uid="{2992BA6C-A8F9-4DD1-A7DC-89DEBF41E994}"/>
    <cellStyle name="標準 8 3" xfId="21" xr:uid="{BBED6DEA-3254-4864-80D4-350079851C64}"/>
    <cellStyle name="標準 8 3 2" xfId="27" xr:uid="{57E589ED-7E55-4A17-8B10-C7F509FBF11B}"/>
    <cellStyle name="標準 8 3 2 2" xfId="33" xr:uid="{61CBA9B2-896E-44F6-9F16-74ACB857C94C}"/>
    <cellStyle name="標準 8 3 3" xfId="30" xr:uid="{7D8C89CC-ABBC-4B24-8E33-FD0487A2CA66}"/>
    <cellStyle name="標準 8 4" xfId="23" xr:uid="{71BEA86D-5925-4D80-AF42-D6730C40F34B}"/>
    <cellStyle name="標準 8 5" xfId="34" xr:uid="{89DA9384-D853-472D-A66E-81DDFED662D8}"/>
    <cellStyle name="標準 9" xfId="17" xr:uid="{6FD6068E-4074-46AD-9EEC-2F5706637D25}"/>
    <cellStyle name="標準 9 2" xfId="26" xr:uid="{6F1B8423-FF50-4897-99E6-D44B29B0E241}"/>
    <cellStyle name="標準 9 2 2" xfId="32" xr:uid="{3DE23448-75D8-4B88-8990-E0B5FED6B039}"/>
    <cellStyle name="標準 9 3" xfId="29" xr:uid="{24090275-A978-42C1-9714-6423328645AE}"/>
  </cellStyles>
  <dxfs count="12">
    <dxf>
      <fill>
        <patternFill>
          <bgColor theme="4" tint="0.79998168889431442"/>
        </patternFill>
      </fill>
    </dxf>
    <dxf>
      <fill>
        <patternFill>
          <bgColor theme="4" tint="0.79998168889431442"/>
        </patternFill>
      </fill>
    </dxf>
    <dxf>
      <fill>
        <patternFill>
          <bgColor theme="4" tint="0.79998168889431442"/>
        </patternFill>
      </fill>
    </dxf>
    <dxf>
      <font>
        <b val="0"/>
        <i val="0"/>
        <strike val="0"/>
        <condense val="0"/>
        <extend val="0"/>
        <outline val="0"/>
        <shadow val="0"/>
        <u val="none"/>
        <vertAlign val="baseline"/>
        <sz val="10"/>
        <color theme="1"/>
        <name val="ＭＳ Ｐゴシック"/>
        <family val="3"/>
        <charset val="128"/>
        <scheme val="none"/>
      </font>
      <alignment textRotation="0" wrapText="0" justifyLastLine="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ＭＳ Ｐゴシック"/>
        <family val="3"/>
        <charset val="128"/>
        <scheme val="none"/>
      </font>
      <alignment textRotation="0" wrapText="0" justifyLastLine="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ＭＳ Ｐゴシック"/>
        <family val="3"/>
        <charset val="128"/>
        <scheme val="none"/>
      </font>
      <alignment textRotation="0" wrapText="0" justifyLastLine="0" readingOrder="0"/>
      <border diagonalUp="0" diagonalDown="0" outline="0">
        <left/>
        <right/>
        <top style="thin">
          <color indexed="64"/>
        </top>
        <bottom/>
      </border>
    </dxf>
    <dxf>
      <font>
        <b val="0"/>
        <i val="0"/>
        <strike val="0"/>
        <condense val="0"/>
        <extend val="0"/>
        <outline val="0"/>
        <shadow val="0"/>
        <u val="none"/>
        <vertAlign val="baseline"/>
        <sz val="10"/>
        <color theme="1"/>
        <name val="ＭＳ Ｐゴシック"/>
        <family val="3"/>
        <charset val="128"/>
        <scheme val="none"/>
      </font>
      <numFmt numFmtId="0" formatCode="Genera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ＭＳ Ｐゴシック"/>
        <family val="3"/>
        <charset val="128"/>
        <scheme val="none"/>
      </font>
      <numFmt numFmtId="0" formatCode="Genera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ＭＳ Ｐゴシック"/>
        <family val="3"/>
        <charset val="128"/>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ＭＳ Ｐゴシック"/>
        <family val="3"/>
        <charset val="128"/>
        <scheme val="none"/>
      </font>
      <alignment textRotation="0" wrapText="0" justifyLastLine="0" readingOrder="0"/>
    </dxf>
    <dxf>
      <font>
        <b val="0"/>
        <i val="0"/>
        <strike val="0"/>
        <condense val="0"/>
        <extend val="0"/>
        <outline val="0"/>
        <shadow val="0"/>
        <u val="none"/>
        <vertAlign val="baseline"/>
        <sz val="10"/>
        <color auto="1"/>
        <name val="ＭＳ Ｐゴシック"/>
        <family val="3"/>
        <charset val="128"/>
        <scheme val="none"/>
      </font>
      <fill>
        <patternFill patternType="solid">
          <fgColor indexed="64"/>
          <bgColor theme="0" tint="-0.249977111117893"/>
        </patternFill>
      </fill>
      <alignment horizontal="center" vertical="center" textRotation="0" wrapText="0" indent="0" justifyLastLine="0" shrinkToFit="0" readingOrder="0"/>
    </dxf>
  </dxfs>
  <tableStyles count="1" defaultTableStyle="TableStyleMedium9" defaultPivotStyle="PivotStyleLight16">
    <tableStyle name="テーブル スタイル 1" pivot="0" count="0" xr9:uid="{86483698-2DC0-4EDE-B12C-F28E086C342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externalLink" Target="externalLinks/externalLink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hyperlink" Target="#&#30446;&#27425;!A1"/></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2.png"/><Relationship Id="rId5" Type="http://schemas.openxmlformats.org/officeDocument/2006/relationships/hyperlink" Target="#&#30446;&#27425;!A1"/><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2.png"/><Relationship Id="rId5" Type="http://schemas.openxmlformats.org/officeDocument/2006/relationships/hyperlink" Target="#&#30446;&#27425;!A1"/><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0.png"/></Relationships>
</file>

<file path=xl/drawings/_rels/drawing17.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2.jpg"/></Relationships>
</file>

<file path=xl/drawings/_rels/drawing18.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2.jpg"/></Relationships>
</file>

<file path=xl/drawings/_rels/drawing19.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3.png"/></Relationships>
</file>

<file path=xl/drawings/_rels/drawing20.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4.png"/></Relationships>
</file>

<file path=xl/drawings/_rels/drawing21.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2.jpg"/><Relationship Id="rId1" Type="http://schemas.openxmlformats.org/officeDocument/2006/relationships/image" Target="../media/image13.png"/></Relationships>
</file>

<file path=xl/drawings/_rels/drawing22.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2.jpg"/><Relationship Id="rId1" Type="http://schemas.openxmlformats.org/officeDocument/2006/relationships/image" Target="../media/image14.png"/></Relationships>
</file>

<file path=xl/drawings/_rels/drawing23.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2.jpg"/><Relationship Id="rId1" Type="http://schemas.openxmlformats.org/officeDocument/2006/relationships/image" Target="../media/image13.png"/></Relationships>
</file>

<file path=xl/drawings/_rels/drawing24.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2.jpg"/><Relationship Id="rId1" Type="http://schemas.openxmlformats.org/officeDocument/2006/relationships/image" Target="../media/image14.png"/></Relationships>
</file>

<file path=xl/drawings/_rels/drawing25.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6.png"/><Relationship Id="rId1" Type="http://schemas.openxmlformats.org/officeDocument/2006/relationships/image" Target="../media/image15.png"/></Relationships>
</file>

<file path=xl/drawings/_rels/drawing26.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7.png"/></Relationships>
</file>

<file path=xl/drawings/_rels/drawing27.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6.png"/><Relationship Id="rId1" Type="http://schemas.openxmlformats.org/officeDocument/2006/relationships/image" Target="../media/image15.png"/></Relationships>
</file>

<file path=xl/drawings/_rels/drawing28.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7.png"/></Relationships>
</file>

<file path=xl/drawings/_rels/drawing29.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8.png"/><Relationship Id="rId1" Type="http://schemas.openxmlformats.org/officeDocument/2006/relationships/image" Target="../media/image15.png"/></Relationships>
</file>

<file path=xl/drawings/_rels/drawing30.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9.png"/></Relationships>
</file>

<file path=xl/drawings/_rels/drawing31.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8.png"/><Relationship Id="rId1" Type="http://schemas.openxmlformats.org/officeDocument/2006/relationships/image" Target="../media/image15.png"/></Relationships>
</file>

<file path=xl/drawings/_rels/drawing32.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7.png"/></Relationships>
</file>

<file path=xl/drawings/_rels/drawing33.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8.png"/><Relationship Id="rId1" Type="http://schemas.openxmlformats.org/officeDocument/2006/relationships/image" Target="../media/image15.png"/></Relationships>
</file>

<file path=xl/drawings/_rels/drawing34.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5.png"/></Relationships>
</file>

<file path=xl/drawings/_rels/drawing35.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5.png"/></Relationships>
</file>

<file path=xl/drawings/_rels/drawing36.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8.png"/><Relationship Id="rId1" Type="http://schemas.openxmlformats.org/officeDocument/2006/relationships/image" Target="../media/image15.png"/></Relationships>
</file>

<file path=xl/drawings/_rels/drawing37.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5.png"/></Relationships>
</file>

<file path=xl/drawings/_rels/drawing38.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5.png"/></Relationships>
</file>

<file path=xl/drawings/_rels/drawing39.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8.png"/><Relationship Id="rId1" Type="http://schemas.openxmlformats.org/officeDocument/2006/relationships/image" Target="../media/image15.png"/></Relationships>
</file>

<file path=xl/drawings/_rels/drawing40.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5.png"/></Relationships>
</file>

<file path=xl/drawings/_rels/drawing41.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5.png"/></Relationships>
</file>

<file path=xl/drawings/_rels/drawing42.xml.rels><?xml version="1.0" encoding="UTF-8" standalone="yes"?>
<Relationships xmlns="http://schemas.openxmlformats.org/package/2006/relationships"><Relationship Id="rId3" Type="http://schemas.openxmlformats.org/officeDocument/2006/relationships/hyperlink" Target="#&#30446;&#27425;!A1"/><Relationship Id="rId2" Type="http://schemas.openxmlformats.org/officeDocument/2006/relationships/image" Target="../media/image18.png"/><Relationship Id="rId1" Type="http://schemas.openxmlformats.org/officeDocument/2006/relationships/image" Target="../media/image15.png"/></Relationships>
</file>

<file path=xl/drawings/_rels/drawing43.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5.png"/></Relationships>
</file>

<file path=xl/drawings/_rels/drawing44.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15.png"/></Relationships>
</file>

<file path=xl/drawings/_rels/drawing45.xml.rels><?xml version="1.0" encoding="UTF-8" standalone="yes"?>
<Relationships xmlns="http://schemas.openxmlformats.org/package/2006/relationships"><Relationship Id="rId1" Type="http://schemas.openxmlformats.org/officeDocument/2006/relationships/hyperlink" Target="#&#30446;&#27425;!A1"/></Relationships>
</file>

<file path=xl/drawings/_rels/drawing46.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20.png"/></Relationships>
</file>

<file path=xl/drawings/_rels/drawing47.xml.rels><?xml version="1.0" encoding="UTF-8" standalone="yes"?>
<Relationships xmlns="http://schemas.openxmlformats.org/package/2006/relationships"><Relationship Id="rId1" Type="http://schemas.openxmlformats.org/officeDocument/2006/relationships/hyperlink" Target="#&#30446;&#27425;!A1"/></Relationships>
</file>

<file path=xl/drawings/_rels/drawing48.xml.rels><?xml version="1.0" encoding="UTF-8" standalone="yes"?>
<Relationships xmlns="http://schemas.openxmlformats.org/package/2006/relationships"><Relationship Id="rId1" Type="http://schemas.openxmlformats.org/officeDocument/2006/relationships/hyperlink" Target="#&#30446;&#27425;!A1"/></Relationships>
</file>

<file path=xl/drawings/_rels/drawing49.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21.png"/></Relationships>
</file>

<file path=xl/drawings/_rels/drawing50.xml.rels><?xml version="1.0" encoding="UTF-8" standalone="yes"?>
<Relationships xmlns="http://schemas.openxmlformats.org/package/2006/relationships"><Relationship Id="rId2" Type="http://schemas.openxmlformats.org/officeDocument/2006/relationships/hyperlink" Target="#&#30446;&#27425;!A1"/><Relationship Id="rId1" Type="http://schemas.openxmlformats.org/officeDocument/2006/relationships/image" Target="../media/image21.png"/></Relationships>
</file>

<file path=xl/drawings/_rels/drawing51.xml.rels><?xml version="1.0" encoding="UTF-8" standalone="yes"?>
<Relationships xmlns="http://schemas.openxmlformats.org/package/2006/relationships"><Relationship Id="rId1" Type="http://schemas.openxmlformats.org/officeDocument/2006/relationships/hyperlink" Target="#&#30446;&#27425;!A1"/></Relationships>
</file>

<file path=xl/drawings/_rels/drawing52.xml.rels><?xml version="1.0" encoding="UTF-8" standalone="yes"?>
<Relationships xmlns="http://schemas.openxmlformats.org/package/2006/relationships"><Relationship Id="rId1" Type="http://schemas.openxmlformats.org/officeDocument/2006/relationships/hyperlink" Target="#&#30446;&#27425;!A1"/></Relationships>
</file>

<file path=xl/drawings/_rels/drawing53.xml.rels><?xml version="1.0" encoding="UTF-8" standalone="yes"?>
<Relationships xmlns="http://schemas.openxmlformats.org/package/2006/relationships"><Relationship Id="rId1" Type="http://schemas.openxmlformats.org/officeDocument/2006/relationships/hyperlink" Target="#&#30446;&#27425;!A1"/></Relationships>
</file>

<file path=xl/drawings/_rels/drawing54.xml.rels><?xml version="1.0" encoding="UTF-8" standalone="yes"?>
<Relationships xmlns="http://schemas.openxmlformats.org/package/2006/relationships"><Relationship Id="rId1" Type="http://schemas.openxmlformats.org/officeDocument/2006/relationships/hyperlink" Target="#&#30446;&#27425;!A1"/></Relationships>
</file>

<file path=xl/drawings/_rels/drawing55.xml.rels><?xml version="1.0" encoding="UTF-8" standalone="yes"?>
<Relationships xmlns="http://schemas.openxmlformats.org/package/2006/relationships"><Relationship Id="rId1" Type="http://schemas.openxmlformats.org/officeDocument/2006/relationships/hyperlink" Target="#&#30446;&#27425;!A1"/></Relationships>
</file>

<file path=xl/drawings/_rels/drawing56.xml.rels><?xml version="1.0" encoding="UTF-8" standalone="yes"?>
<Relationships xmlns="http://schemas.openxmlformats.org/package/2006/relationships"><Relationship Id="rId1" Type="http://schemas.openxmlformats.org/officeDocument/2006/relationships/hyperlink" Target="#&#30446;&#27425;!A1"/></Relationships>
</file>

<file path=xl/drawings/_rels/drawing57.xml.rels><?xml version="1.0" encoding="UTF-8" standalone="yes"?>
<Relationships xmlns="http://schemas.openxmlformats.org/package/2006/relationships"><Relationship Id="rId1" Type="http://schemas.openxmlformats.org/officeDocument/2006/relationships/hyperlink" Target="#&#30446;&#27425;!A1"/></Relationships>
</file>

<file path=xl/drawings/_rels/drawing61.xml.rels><?xml version="1.0" encoding="UTF-8" standalone="yes"?>
<Relationships xmlns="http://schemas.openxmlformats.org/package/2006/relationships"><Relationship Id="rId3" Type="http://schemas.openxmlformats.org/officeDocument/2006/relationships/image" Target="../media/image23.gif"/><Relationship Id="rId2" Type="http://schemas.microsoft.com/office/2007/relationships/hdphoto" Target="../media/hdphoto1.wdp"/><Relationship Id="rId1" Type="http://schemas.openxmlformats.org/officeDocument/2006/relationships/image" Target="../media/image22.png"/></Relationships>
</file>

<file path=xl/drawings/_rels/drawing62.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64.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65.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66.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9.png"/></Relationships>
</file>

<file path=xl/drawings/_rels/drawing67.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9.png"/></Relationships>
</file>

<file path=xl/drawings/_rels/drawing68.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69.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30.png"/></Relationships>
</file>

<file path=xl/drawings/_rels/drawing81.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3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32.emf"/></Relationships>
</file>

<file path=xl/drawings/_rels/drawing83.xml.rels><?xml version="1.0" encoding="UTF-8" standalone="yes"?>
<Relationships xmlns="http://schemas.openxmlformats.org/package/2006/relationships"><Relationship Id="rId1" Type="http://schemas.openxmlformats.org/officeDocument/2006/relationships/image" Target="../media/image32.emf"/></Relationships>
</file>

<file path=xl/drawings/_rels/drawing84.xml.rels><?xml version="1.0" encoding="UTF-8" standalone="yes"?>
<Relationships xmlns="http://schemas.openxmlformats.org/package/2006/relationships"><Relationship Id="rId1" Type="http://schemas.openxmlformats.org/officeDocument/2006/relationships/image" Target="../media/image32.emf"/></Relationships>
</file>

<file path=xl/drawings/_rels/drawing85.xml.rels><?xml version="1.0" encoding="UTF-8" standalone="yes"?>
<Relationships xmlns="http://schemas.openxmlformats.org/package/2006/relationships"><Relationship Id="rId1" Type="http://schemas.openxmlformats.org/officeDocument/2006/relationships/image" Target="../media/image32.emf"/></Relationships>
</file>

<file path=xl/drawings/_rels/drawing86.xml.rels><?xml version="1.0" encoding="UTF-8" standalone="yes"?>
<Relationships xmlns="http://schemas.openxmlformats.org/package/2006/relationships"><Relationship Id="rId1" Type="http://schemas.openxmlformats.org/officeDocument/2006/relationships/image" Target="../media/image32.emf"/></Relationships>
</file>

<file path=xl/drawings/_rels/drawing87.xml.rels><?xml version="1.0" encoding="UTF-8" standalone="yes"?>
<Relationships xmlns="http://schemas.openxmlformats.org/package/2006/relationships"><Relationship Id="rId1" Type="http://schemas.openxmlformats.org/officeDocument/2006/relationships/image" Target="../media/image32.emf"/></Relationships>
</file>

<file path=xl/drawings/_rels/drawing88.xml.rels><?xml version="1.0" encoding="UTF-8" standalone="yes"?>
<Relationships xmlns="http://schemas.openxmlformats.org/package/2006/relationships"><Relationship Id="rId1" Type="http://schemas.openxmlformats.org/officeDocument/2006/relationships/image" Target="../media/image33.png"/></Relationships>
</file>

<file path=xl/drawings/_rels/drawing89.xml.rels><?xml version="1.0" encoding="UTF-8" standalone="yes"?>
<Relationships xmlns="http://schemas.openxmlformats.org/package/2006/relationships"><Relationship Id="rId1" Type="http://schemas.openxmlformats.org/officeDocument/2006/relationships/image" Target="../media/image33.png"/></Relationships>
</file>

<file path=xl/drawings/_rels/drawing90.xml.rels><?xml version="1.0" encoding="UTF-8" standalone="yes"?>
<Relationships xmlns="http://schemas.openxmlformats.org/package/2006/relationships"><Relationship Id="rId1" Type="http://schemas.openxmlformats.org/officeDocument/2006/relationships/image" Target="../media/image33.png"/></Relationships>
</file>

<file path=xl/drawings/_rels/drawing91.xml.rels><?xml version="1.0" encoding="UTF-8" standalone="yes"?>
<Relationships xmlns="http://schemas.openxmlformats.org/package/2006/relationships"><Relationship Id="rId3" Type="http://schemas.openxmlformats.org/officeDocument/2006/relationships/hyperlink" Target="#&#31649;&#29702;!A1"/><Relationship Id="rId2" Type="http://schemas.openxmlformats.org/officeDocument/2006/relationships/hyperlink" Target="#&#30446;&#27425;!A1"/><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3</xdr:col>
      <xdr:colOff>1143000</xdr:colOff>
      <xdr:row>14</xdr:row>
      <xdr:rowOff>258330</xdr:rowOff>
    </xdr:from>
    <xdr:to>
      <xdr:col>5</xdr:col>
      <xdr:colOff>2811072</xdr:colOff>
      <xdr:row>17</xdr:row>
      <xdr:rowOff>545417</xdr:rowOff>
    </xdr:to>
    <xdr:pic>
      <xdr:nvPicPr>
        <xdr:cNvPr id="3" name="図 2">
          <a:extLst>
            <a:ext uri="{FF2B5EF4-FFF2-40B4-BE49-F238E27FC236}">
              <a16:creationId xmlns:a16="http://schemas.microsoft.com/office/drawing/2014/main" id="{3AB81632-91D2-540F-32ED-4C733B4A6F1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8143875" y="5973330"/>
          <a:ext cx="4557322" cy="1604712"/>
        </a:xfrm>
        <a:prstGeom prst="rect">
          <a:avLst/>
        </a:prstGeom>
      </xdr:spPr>
    </xdr:pic>
    <xdr:clientData/>
  </xdr:twoCellAnchor>
  <xdr:twoCellAnchor>
    <xdr:from>
      <xdr:col>9</xdr:col>
      <xdr:colOff>95250</xdr:colOff>
      <xdr:row>13</xdr:row>
      <xdr:rowOff>317500</xdr:rowOff>
    </xdr:from>
    <xdr:to>
      <xdr:col>10</xdr:col>
      <xdr:colOff>904875</xdr:colOff>
      <xdr:row>16</xdr:row>
      <xdr:rowOff>174625</xdr:rowOff>
    </xdr:to>
    <xdr:sp macro="" textlink="">
      <xdr:nvSpPr>
        <xdr:cNvPr id="2" name="四角形: 角度付き 1">
          <a:hlinkClick xmlns:r="http://schemas.openxmlformats.org/officeDocument/2006/relationships" r:id="rId2"/>
          <a:extLst>
            <a:ext uri="{FF2B5EF4-FFF2-40B4-BE49-F238E27FC236}">
              <a16:creationId xmlns:a16="http://schemas.microsoft.com/office/drawing/2014/main" id="{1FD1E7FA-E946-CA7A-FF56-CAC85ED947AC}"/>
            </a:ext>
          </a:extLst>
        </xdr:cNvPr>
        <xdr:cNvSpPr/>
      </xdr:nvSpPr>
      <xdr:spPr>
        <a:xfrm>
          <a:off x="14732000" y="56832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1061358</xdr:colOff>
      <xdr:row>14</xdr:row>
      <xdr:rowOff>217507</xdr:rowOff>
    </xdr:from>
    <xdr:to>
      <xdr:col>6</xdr:col>
      <xdr:colOff>2729430</xdr:colOff>
      <xdr:row>17</xdr:row>
      <xdr:rowOff>504594</xdr:rowOff>
    </xdr:to>
    <xdr:pic>
      <xdr:nvPicPr>
        <xdr:cNvPr id="2" name="図 1">
          <a:extLst>
            <a:ext uri="{FF2B5EF4-FFF2-40B4-BE49-F238E27FC236}">
              <a16:creationId xmlns:a16="http://schemas.microsoft.com/office/drawing/2014/main" id="{15CB8CB8-07C2-4337-B357-F311EF9DD6D5}"/>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144001" y="5619543"/>
          <a:ext cx="4552786" cy="1606980"/>
        </a:xfrm>
        <a:prstGeom prst="rect">
          <a:avLst/>
        </a:prstGeom>
      </xdr:spPr>
    </xdr:pic>
    <xdr:clientData/>
  </xdr:twoCellAnchor>
  <xdr:twoCellAnchor>
    <xdr:from>
      <xdr:col>10</xdr:col>
      <xdr:colOff>0</xdr:colOff>
      <xdr:row>8</xdr:row>
      <xdr:rowOff>0</xdr:rowOff>
    </xdr:from>
    <xdr:to>
      <xdr:col>11</xdr:col>
      <xdr:colOff>809625</xdr:colOff>
      <xdr:row>10</xdr:row>
      <xdr:rowOff>238125</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7845EDDA-9341-4D4E-A37C-EC167D439E8D}"/>
            </a:ext>
          </a:extLst>
        </xdr:cNvPr>
        <xdr:cNvSpPr/>
      </xdr:nvSpPr>
      <xdr:spPr>
        <a:xfrm>
          <a:off x="15716250" y="33972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74083</xdr:colOff>
      <xdr:row>0</xdr:row>
      <xdr:rowOff>137584</xdr:rowOff>
    </xdr:from>
    <xdr:to>
      <xdr:col>7</xdr:col>
      <xdr:colOff>1957913</xdr:colOff>
      <xdr:row>2</xdr:row>
      <xdr:rowOff>243417</xdr:rowOff>
    </xdr:to>
    <xdr:pic>
      <xdr:nvPicPr>
        <xdr:cNvPr id="17" name="図 16">
          <a:extLst>
            <a:ext uri="{FF2B5EF4-FFF2-40B4-BE49-F238E27FC236}">
              <a16:creationId xmlns:a16="http://schemas.microsoft.com/office/drawing/2014/main" id="{3CE43995-5A05-4A1C-BE11-D84A34E4E6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66666" y="137584"/>
          <a:ext cx="2963330" cy="740833"/>
        </a:xfrm>
        <a:prstGeom prst="rect">
          <a:avLst/>
        </a:prstGeom>
      </xdr:spPr>
    </xdr:pic>
    <xdr:clientData/>
  </xdr:twoCellAnchor>
  <xdr:twoCellAnchor editAs="oneCell">
    <xdr:from>
      <xdr:col>7</xdr:col>
      <xdr:colOff>423335</xdr:colOff>
      <xdr:row>9</xdr:row>
      <xdr:rowOff>52916</xdr:rowOff>
    </xdr:from>
    <xdr:to>
      <xdr:col>7</xdr:col>
      <xdr:colOff>1788585</xdr:colOff>
      <xdr:row>11</xdr:row>
      <xdr:rowOff>190499</xdr:rowOff>
    </xdr:to>
    <xdr:pic>
      <xdr:nvPicPr>
        <xdr:cNvPr id="18" name="図 17">
          <a:extLst>
            <a:ext uri="{FF2B5EF4-FFF2-40B4-BE49-F238E27FC236}">
              <a16:creationId xmlns:a16="http://schemas.microsoft.com/office/drawing/2014/main" id="{8D952800-7B7A-417F-807C-F1B5083DDD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95418" y="2465916"/>
          <a:ext cx="1365250" cy="1365250"/>
        </a:xfrm>
        <a:prstGeom prst="rect">
          <a:avLst/>
        </a:prstGeom>
      </xdr:spPr>
    </xdr:pic>
    <xdr:clientData/>
  </xdr:twoCellAnchor>
  <xdr:twoCellAnchor editAs="oneCell">
    <xdr:from>
      <xdr:col>10</xdr:col>
      <xdr:colOff>21165</xdr:colOff>
      <xdr:row>1</xdr:row>
      <xdr:rowOff>74085</xdr:rowOff>
    </xdr:from>
    <xdr:to>
      <xdr:col>12</xdr:col>
      <xdr:colOff>338665</xdr:colOff>
      <xdr:row>5</xdr:row>
      <xdr:rowOff>243419</xdr:rowOff>
    </xdr:to>
    <xdr:pic>
      <xdr:nvPicPr>
        <xdr:cNvPr id="19" name="図 18">
          <a:extLst>
            <a:ext uri="{FF2B5EF4-FFF2-40B4-BE49-F238E27FC236}">
              <a16:creationId xmlns:a16="http://schemas.microsoft.com/office/drawing/2014/main" id="{6668CB61-EDE6-4152-99DA-C07B6A9650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636498" y="455085"/>
          <a:ext cx="1185334" cy="1185334"/>
        </a:xfrm>
        <a:prstGeom prst="rect">
          <a:avLst/>
        </a:prstGeom>
      </xdr:spPr>
    </xdr:pic>
    <xdr:clientData/>
  </xdr:twoCellAnchor>
  <xdr:twoCellAnchor>
    <xdr:from>
      <xdr:col>13</xdr:col>
      <xdr:colOff>0</xdr:colOff>
      <xdr:row>3</xdr:row>
      <xdr:rowOff>0</xdr:rowOff>
    </xdr:from>
    <xdr:to>
      <xdr:col>14</xdr:col>
      <xdr:colOff>496661</xdr:colOff>
      <xdr:row>6</xdr:row>
      <xdr:rowOff>161017</xdr:rowOff>
    </xdr:to>
    <xdr:sp macro="" textlink="">
      <xdr:nvSpPr>
        <xdr:cNvPr id="2" name="四角形: 角度付き 1">
          <a:hlinkClick xmlns:r="http://schemas.openxmlformats.org/officeDocument/2006/relationships" r:id="rId4"/>
          <a:extLst>
            <a:ext uri="{FF2B5EF4-FFF2-40B4-BE49-F238E27FC236}">
              <a16:creationId xmlns:a16="http://schemas.microsoft.com/office/drawing/2014/main" id="{C32210F1-4786-4901-9300-A6C0D6A9383B}"/>
            </a:ext>
          </a:extLst>
        </xdr:cNvPr>
        <xdr:cNvSpPr/>
      </xdr:nvSpPr>
      <xdr:spPr>
        <a:xfrm>
          <a:off x="14151429" y="898071"/>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201084</xdr:colOff>
      <xdr:row>0</xdr:row>
      <xdr:rowOff>211667</xdr:rowOff>
    </xdr:from>
    <xdr:to>
      <xdr:col>7</xdr:col>
      <xdr:colOff>34508</xdr:colOff>
      <xdr:row>2</xdr:row>
      <xdr:rowOff>74082</xdr:rowOff>
    </xdr:to>
    <xdr:pic>
      <xdr:nvPicPr>
        <xdr:cNvPr id="16" name="図 15">
          <a:extLst>
            <a:ext uri="{FF2B5EF4-FFF2-40B4-BE49-F238E27FC236}">
              <a16:creationId xmlns:a16="http://schemas.microsoft.com/office/drawing/2014/main" id="{1FF2438B-6474-43E5-867A-A792938C2D9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0367"/>
        <a:stretch>
          <a:fillRect/>
        </a:stretch>
      </xdr:blipFill>
      <xdr:spPr>
        <a:xfrm>
          <a:off x="8805334" y="211667"/>
          <a:ext cx="3336507" cy="497415"/>
        </a:xfrm>
        <a:prstGeom prst="rect">
          <a:avLst/>
        </a:prstGeom>
      </xdr:spPr>
    </xdr:pic>
    <xdr:clientData/>
  </xdr:twoCellAnchor>
  <xdr:twoCellAnchor editAs="oneCell">
    <xdr:from>
      <xdr:col>6</xdr:col>
      <xdr:colOff>698500</xdr:colOff>
      <xdr:row>8</xdr:row>
      <xdr:rowOff>247648</xdr:rowOff>
    </xdr:from>
    <xdr:to>
      <xdr:col>6</xdr:col>
      <xdr:colOff>1947333</xdr:colOff>
      <xdr:row>11</xdr:row>
      <xdr:rowOff>14814</xdr:rowOff>
    </xdr:to>
    <xdr:pic>
      <xdr:nvPicPr>
        <xdr:cNvPr id="17" name="図 16">
          <a:extLst>
            <a:ext uri="{FF2B5EF4-FFF2-40B4-BE49-F238E27FC236}">
              <a16:creationId xmlns:a16="http://schemas.microsoft.com/office/drawing/2014/main" id="{7F6088A7-F56D-4525-9145-FCA908BEC6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52667" y="2406648"/>
          <a:ext cx="1248833" cy="1248833"/>
        </a:xfrm>
        <a:prstGeom prst="rect">
          <a:avLst/>
        </a:prstGeom>
      </xdr:spPr>
    </xdr:pic>
    <xdr:clientData/>
  </xdr:twoCellAnchor>
  <xdr:twoCellAnchor editAs="oneCell">
    <xdr:from>
      <xdr:col>8</xdr:col>
      <xdr:colOff>465667</xdr:colOff>
      <xdr:row>1</xdr:row>
      <xdr:rowOff>110063</xdr:rowOff>
    </xdr:from>
    <xdr:to>
      <xdr:col>11</xdr:col>
      <xdr:colOff>63502</xdr:colOff>
      <xdr:row>7</xdr:row>
      <xdr:rowOff>46565</xdr:rowOff>
    </xdr:to>
    <xdr:pic>
      <xdr:nvPicPr>
        <xdr:cNvPr id="18" name="図 17">
          <a:extLst>
            <a:ext uri="{FF2B5EF4-FFF2-40B4-BE49-F238E27FC236}">
              <a16:creationId xmlns:a16="http://schemas.microsoft.com/office/drawing/2014/main" id="{8AB07D40-B606-41DB-BE29-EDA8F60B9C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006917" y="491063"/>
          <a:ext cx="1460502" cy="1460502"/>
        </a:xfrm>
        <a:prstGeom prst="rect">
          <a:avLst/>
        </a:prstGeom>
      </xdr:spPr>
    </xdr:pic>
    <xdr:clientData/>
  </xdr:twoCellAnchor>
  <xdr:twoCellAnchor editAs="oneCell">
    <xdr:from>
      <xdr:col>11</xdr:col>
      <xdr:colOff>571501</xdr:colOff>
      <xdr:row>0</xdr:row>
      <xdr:rowOff>311148</xdr:rowOff>
    </xdr:from>
    <xdr:to>
      <xdr:col>14</xdr:col>
      <xdr:colOff>1232757</xdr:colOff>
      <xdr:row>3</xdr:row>
      <xdr:rowOff>46565</xdr:rowOff>
    </xdr:to>
    <xdr:pic>
      <xdr:nvPicPr>
        <xdr:cNvPr id="19" name="図 18">
          <a:extLst>
            <a:ext uri="{FF2B5EF4-FFF2-40B4-BE49-F238E27FC236}">
              <a16:creationId xmlns:a16="http://schemas.microsoft.com/office/drawing/2014/main" id="{748156F5-5BD8-4E1E-B4AF-0A747B635B1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975418" y="311148"/>
          <a:ext cx="3487006" cy="624417"/>
        </a:xfrm>
        <a:prstGeom prst="rect">
          <a:avLst/>
        </a:prstGeom>
      </xdr:spPr>
    </xdr:pic>
    <xdr:clientData/>
  </xdr:twoCellAnchor>
  <xdr:twoCellAnchor>
    <xdr:from>
      <xdr:col>16</xdr:col>
      <xdr:colOff>0</xdr:colOff>
      <xdr:row>2</xdr:row>
      <xdr:rowOff>0</xdr:rowOff>
    </xdr:from>
    <xdr:to>
      <xdr:col>18</xdr:col>
      <xdr:colOff>333375</xdr:colOff>
      <xdr:row>5</xdr:row>
      <xdr:rowOff>174625</xdr:rowOff>
    </xdr:to>
    <xdr:sp macro="" textlink="">
      <xdr:nvSpPr>
        <xdr:cNvPr id="2" name="四角形: 角度付き 1">
          <a:hlinkClick xmlns:r="http://schemas.openxmlformats.org/officeDocument/2006/relationships" r:id="rId5"/>
          <a:extLst>
            <a:ext uri="{FF2B5EF4-FFF2-40B4-BE49-F238E27FC236}">
              <a16:creationId xmlns:a16="http://schemas.microsoft.com/office/drawing/2014/main" id="{25DEDFAD-AC7D-496F-BB49-E339F9D53DEC}"/>
            </a:ext>
          </a:extLst>
        </xdr:cNvPr>
        <xdr:cNvSpPr/>
      </xdr:nvSpPr>
      <xdr:spPr>
        <a:xfrm>
          <a:off x="18573750" y="6350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124884</xdr:colOff>
      <xdr:row>0</xdr:row>
      <xdr:rowOff>154517</xdr:rowOff>
    </xdr:from>
    <xdr:to>
      <xdr:col>7</xdr:col>
      <xdr:colOff>2015708</xdr:colOff>
      <xdr:row>2</xdr:row>
      <xdr:rowOff>16932</xdr:rowOff>
    </xdr:to>
    <xdr:pic>
      <xdr:nvPicPr>
        <xdr:cNvPr id="2" name="図 1">
          <a:extLst>
            <a:ext uri="{FF2B5EF4-FFF2-40B4-BE49-F238E27FC236}">
              <a16:creationId xmlns:a16="http://schemas.microsoft.com/office/drawing/2014/main" id="{9AB8AD8E-0C86-4A39-B973-83BE41F84CC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0367"/>
        <a:stretch>
          <a:fillRect/>
        </a:stretch>
      </xdr:blipFill>
      <xdr:spPr>
        <a:xfrm>
          <a:off x="8068734" y="154517"/>
          <a:ext cx="3357674" cy="510115"/>
        </a:xfrm>
        <a:prstGeom prst="rect">
          <a:avLst/>
        </a:prstGeom>
      </xdr:spPr>
    </xdr:pic>
    <xdr:clientData/>
  </xdr:twoCellAnchor>
  <xdr:twoCellAnchor editAs="oneCell">
    <xdr:from>
      <xdr:col>7</xdr:col>
      <xdr:colOff>328084</xdr:colOff>
      <xdr:row>9</xdr:row>
      <xdr:rowOff>78315</xdr:rowOff>
    </xdr:from>
    <xdr:to>
      <xdr:col>7</xdr:col>
      <xdr:colOff>1576917</xdr:colOff>
      <xdr:row>11</xdr:row>
      <xdr:rowOff>99481</xdr:rowOff>
    </xdr:to>
    <xdr:pic>
      <xdr:nvPicPr>
        <xdr:cNvPr id="3" name="図 2">
          <a:extLst>
            <a:ext uri="{FF2B5EF4-FFF2-40B4-BE49-F238E27FC236}">
              <a16:creationId xmlns:a16="http://schemas.microsoft.com/office/drawing/2014/main" id="{AF9FB7EA-5A58-4E77-A447-982F3B7275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15501" y="2491315"/>
          <a:ext cx="1248833" cy="1248833"/>
        </a:xfrm>
        <a:prstGeom prst="rect">
          <a:avLst/>
        </a:prstGeom>
      </xdr:spPr>
    </xdr:pic>
    <xdr:clientData/>
  </xdr:twoCellAnchor>
  <xdr:twoCellAnchor editAs="oneCell">
    <xdr:from>
      <xdr:col>12</xdr:col>
      <xdr:colOff>476249</xdr:colOff>
      <xdr:row>9</xdr:row>
      <xdr:rowOff>14813</xdr:rowOff>
    </xdr:from>
    <xdr:to>
      <xdr:col>13</xdr:col>
      <xdr:colOff>1248834</xdr:colOff>
      <xdr:row>11</xdr:row>
      <xdr:rowOff>247648</xdr:rowOff>
    </xdr:to>
    <xdr:pic>
      <xdr:nvPicPr>
        <xdr:cNvPr id="4" name="図 3">
          <a:extLst>
            <a:ext uri="{FF2B5EF4-FFF2-40B4-BE49-F238E27FC236}">
              <a16:creationId xmlns:a16="http://schemas.microsoft.com/office/drawing/2014/main" id="{6ECC376E-E20B-412F-82A6-7FDE633E1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874749" y="2427813"/>
          <a:ext cx="1460502" cy="1460502"/>
        </a:xfrm>
        <a:prstGeom prst="rect">
          <a:avLst/>
        </a:prstGeom>
      </xdr:spPr>
    </xdr:pic>
    <xdr:clientData/>
  </xdr:twoCellAnchor>
  <xdr:twoCellAnchor editAs="oneCell">
    <xdr:from>
      <xdr:col>12</xdr:col>
      <xdr:colOff>571501</xdr:colOff>
      <xdr:row>0</xdr:row>
      <xdr:rowOff>311148</xdr:rowOff>
    </xdr:from>
    <xdr:to>
      <xdr:col>15</xdr:col>
      <xdr:colOff>1232757</xdr:colOff>
      <xdr:row>3</xdr:row>
      <xdr:rowOff>46565</xdr:rowOff>
    </xdr:to>
    <xdr:pic>
      <xdr:nvPicPr>
        <xdr:cNvPr id="5" name="図 4">
          <a:extLst>
            <a:ext uri="{FF2B5EF4-FFF2-40B4-BE49-F238E27FC236}">
              <a16:creationId xmlns:a16="http://schemas.microsoft.com/office/drawing/2014/main" id="{9900C886-519F-41FA-8343-34B3ECB7222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973176" y="311148"/>
          <a:ext cx="3480656" cy="630767"/>
        </a:xfrm>
        <a:prstGeom prst="rect">
          <a:avLst/>
        </a:prstGeom>
      </xdr:spPr>
    </xdr:pic>
    <xdr:clientData/>
  </xdr:twoCellAnchor>
  <xdr:twoCellAnchor>
    <xdr:from>
      <xdr:col>11</xdr:col>
      <xdr:colOff>15875</xdr:colOff>
      <xdr:row>4</xdr:row>
      <xdr:rowOff>0</xdr:rowOff>
    </xdr:from>
    <xdr:to>
      <xdr:col>13</xdr:col>
      <xdr:colOff>936625</xdr:colOff>
      <xdr:row>7</xdr:row>
      <xdr:rowOff>174625</xdr:rowOff>
    </xdr:to>
    <xdr:sp macro="" textlink="">
      <xdr:nvSpPr>
        <xdr:cNvPr id="6" name="四角形: 角度付き 5">
          <a:hlinkClick xmlns:r="http://schemas.openxmlformats.org/officeDocument/2006/relationships" r:id="rId5"/>
          <a:extLst>
            <a:ext uri="{FF2B5EF4-FFF2-40B4-BE49-F238E27FC236}">
              <a16:creationId xmlns:a16="http://schemas.microsoft.com/office/drawing/2014/main" id="{A75CA110-DCF7-49FE-AD1C-213CE8F4FA21}"/>
            </a:ext>
          </a:extLst>
        </xdr:cNvPr>
        <xdr:cNvSpPr/>
      </xdr:nvSpPr>
      <xdr:spPr>
        <a:xfrm>
          <a:off x="12985750" y="11430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139211</xdr:colOff>
      <xdr:row>0</xdr:row>
      <xdr:rowOff>118695</xdr:rowOff>
    </xdr:from>
    <xdr:ext cx="1550230" cy="152401"/>
    <xdr:pic>
      <xdr:nvPicPr>
        <xdr:cNvPr id="6" name="image1.png">
          <a:extLst>
            <a:ext uri="{FF2B5EF4-FFF2-40B4-BE49-F238E27FC236}">
              <a16:creationId xmlns:a16="http://schemas.microsoft.com/office/drawing/2014/main" id="{1116C073-0111-47DE-8260-8A742B2580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9211" y="118695"/>
          <a:ext cx="1550230" cy="152401"/>
        </a:xfrm>
        <a:prstGeom prst="rect">
          <a:avLst/>
        </a:prstGeom>
      </xdr:spPr>
    </xdr:pic>
    <xdr:clientData/>
  </xdr:oneCellAnchor>
  <xdr:twoCellAnchor editAs="oneCell">
    <xdr:from>
      <xdr:col>7</xdr:col>
      <xdr:colOff>205155</xdr:colOff>
      <xdr:row>10</xdr:row>
      <xdr:rowOff>55370</xdr:rowOff>
    </xdr:from>
    <xdr:to>
      <xdr:col>7</xdr:col>
      <xdr:colOff>719345</xdr:colOff>
      <xdr:row>12</xdr:row>
      <xdr:rowOff>131960</xdr:rowOff>
    </xdr:to>
    <xdr:pic>
      <xdr:nvPicPr>
        <xdr:cNvPr id="10" name="図 9">
          <a:extLst>
            <a:ext uri="{FF2B5EF4-FFF2-40B4-BE49-F238E27FC236}">
              <a16:creationId xmlns:a16="http://schemas.microsoft.com/office/drawing/2014/main" id="{EFAD7FCD-0601-D1D9-360C-FAC67A144AEE}"/>
            </a:ext>
          </a:extLst>
        </xdr:cNvPr>
        <xdr:cNvPicPr>
          <a:picLocks noChangeAspect="1"/>
        </xdr:cNvPicPr>
      </xdr:nvPicPr>
      <xdr:blipFill>
        <a:blip xmlns:r="http://schemas.openxmlformats.org/officeDocument/2006/relationships" r:embed="rId2"/>
        <a:stretch>
          <a:fillRect/>
        </a:stretch>
      </xdr:blipFill>
      <xdr:spPr>
        <a:xfrm>
          <a:off x="4572001" y="2033639"/>
          <a:ext cx="514190" cy="516206"/>
        </a:xfrm>
        <a:prstGeom prst="rect">
          <a:avLst/>
        </a:prstGeom>
      </xdr:spPr>
    </xdr:pic>
    <xdr:clientData/>
  </xdr:twoCellAnchor>
  <xdr:twoCellAnchor>
    <xdr:from>
      <xdr:col>11</xdr:col>
      <xdr:colOff>0</xdr:colOff>
      <xdr:row>8</xdr:row>
      <xdr:rowOff>0</xdr:rowOff>
    </xdr:from>
    <xdr:to>
      <xdr:col>14</xdr:col>
      <xdr:colOff>443278</xdr:colOff>
      <xdr:row>12</xdr:row>
      <xdr:rowOff>57394</xdr:rowOff>
    </xdr:to>
    <xdr:sp macro="" textlink="">
      <xdr:nvSpPr>
        <xdr:cNvPr id="2" name="四角形: 角度付き 1">
          <a:hlinkClick xmlns:r="http://schemas.openxmlformats.org/officeDocument/2006/relationships" r:id="rId3"/>
          <a:extLst>
            <a:ext uri="{FF2B5EF4-FFF2-40B4-BE49-F238E27FC236}">
              <a16:creationId xmlns:a16="http://schemas.microsoft.com/office/drawing/2014/main" id="{D142B3C0-E7CD-4F08-A9C2-F62431688F96}"/>
            </a:ext>
          </a:extLst>
        </xdr:cNvPr>
        <xdr:cNvSpPr/>
      </xdr:nvSpPr>
      <xdr:spPr>
        <a:xfrm>
          <a:off x="6821365" y="1538654"/>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47625</xdr:colOff>
      <xdr:row>0</xdr:row>
      <xdr:rowOff>209550</xdr:rowOff>
    </xdr:from>
    <xdr:ext cx="1940957" cy="371475"/>
    <xdr:pic>
      <xdr:nvPicPr>
        <xdr:cNvPr id="2" name="図 1" descr="Western Digital">
          <a:extLst>
            <a:ext uri="{FF2B5EF4-FFF2-40B4-BE49-F238E27FC236}">
              <a16:creationId xmlns:a16="http://schemas.microsoft.com/office/drawing/2014/main" id="{8005F0F1-8AC8-4D42-97B6-C9D6A5AF244F}"/>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470" t="35556" r="5795" b="39852"/>
        <a:stretch>
          <a:fillRect/>
        </a:stretch>
      </xdr:blipFill>
      <xdr:spPr bwMode="auto">
        <a:xfrm>
          <a:off x="47625" y="209550"/>
          <a:ext cx="1940957" cy="3714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142875</xdr:colOff>
      <xdr:row>6</xdr:row>
      <xdr:rowOff>133350</xdr:rowOff>
    </xdr:from>
    <xdr:to>
      <xdr:col>21</xdr:col>
      <xdr:colOff>0</xdr:colOff>
      <xdr:row>12</xdr:row>
      <xdr:rowOff>69850</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E8F81C73-FCC1-4411-92B9-84CD2DE60AFA}"/>
            </a:ext>
          </a:extLst>
        </xdr:cNvPr>
        <xdr:cNvSpPr/>
      </xdr:nvSpPr>
      <xdr:spPr>
        <a:xfrm>
          <a:off x="11068050" y="11906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0</xdr:colOff>
      <xdr:row>25</xdr:row>
      <xdr:rowOff>0</xdr:rowOff>
    </xdr:from>
    <xdr:to>
      <xdr:col>11</xdr:col>
      <xdr:colOff>0</xdr:colOff>
      <xdr:row>70</xdr:row>
      <xdr:rowOff>0</xdr:rowOff>
    </xdr:to>
    <xdr:cxnSp macro="">
      <xdr:nvCxnSpPr>
        <xdr:cNvPr id="2" name="直線コネクタ 1">
          <a:extLst>
            <a:ext uri="{FF2B5EF4-FFF2-40B4-BE49-F238E27FC236}">
              <a16:creationId xmlns:a16="http://schemas.microsoft.com/office/drawing/2014/main" id="{22ADBE06-6C4B-413B-AD33-CE8C55272830}"/>
            </a:ext>
          </a:extLst>
        </xdr:cNvPr>
        <xdr:cNvCxnSpPr/>
      </xdr:nvCxnSpPr>
      <xdr:spPr>
        <a:xfrm>
          <a:off x="9963150" y="6505575"/>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25</xdr:row>
      <xdr:rowOff>0</xdr:rowOff>
    </xdr:from>
    <xdr:to>
      <xdr:col>8</xdr:col>
      <xdr:colOff>0</xdr:colOff>
      <xdr:row>70</xdr:row>
      <xdr:rowOff>0</xdr:rowOff>
    </xdr:to>
    <xdr:cxnSp macro="">
      <xdr:nvCxnSpPr>
        <xdr:cNvPr id="3" name="直線コネクタ 2">
          <a:extLst>
            <a:ext uri="{FF2B5EF4-FFF2-40B4-BE49-F238E27FC236}">
              <a16:creationId xmlns:a16="http://schemas.microsoft.com/office/drawing/2014/main" id="{8A98CD33-6EAD-4FC1-A2D2-8227AF0EEFB0}"/>
            </a:ext>
          </a:extLst>
        </xdr:cNvPr>
        <xdr:cNvCxnSpPr/>
      </xdr:nvCxnSpPr>
      <xdr:spPr>
        <a:xfrm>
          <a:off x="7829550" y="6505575"/>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10583</xdr:colOff>
      <xdr:row>25</xdr:row>
      <xdr:rowOff>31750</xdr:rowOff>
    </xdr:from>
    <xdr:to>
      <xdr:col>7</xdr:col>
      <xdr:colOff>10583</xdr:colOff>
      <xdr:row>70</xdr:row>
      <xdr:rowOff>31750</xdr:rowOff>
    </xdr:to>
    <xdr:cxnSp macro="">
      <xdr:nvCxnSpPr>
        <xdr:cNvPr id="4" name="直線コネクタ 3">
          <a:extLst>
            <a:ext uri="{FF2B5EF4-FFF2-40B4-BE49-F238E27FC236}">
              <a16:creationId xmlns:a16="http://schemas.microsoft.com/office/drawing/2014/main" id="{F5524180-44E0-43BD-A076-27F3B0541688}"/>
            </a:ext>
          </a:extLst>
        </xdr:cNvPr>
        <xdr:cNvCxnSpPr/>
      </xdr:nvCxnSpPr>
      <xdr:spPr>
        <a:xfrm>
          <a:off x="7240058" y="6537325"/>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25</xdr:row>
      <xdr:rowOff>0</xdr:rowOff>
    </xdr:from>
    <xdr:to>
      <xdr:col>5</xdr:col>
      <xdr:colOff>0</xdr:colOff>
      <xdr:row>70</xdr:row>
      <xdr:rowOff>0</xdr:rowOff>
    </xdr:to>
    <xdr:cxnSp macro="">
      <xdr:nvCxnSpPr>
        <xdr:cNvPr id="5" name="直線コネクタ 4">
          <a:extLst>
            <a:ext uri="{FF2B5EF4-FFF2-40B4-BE49-F238E27FC236}">
              <a16:creationId xmlns:a16="http://schemas.microsoft.com/office/drawing/2014/main" id="{4C15D698-83B1-41F1-8762-AAA93E074671}"/>
            </a:ext>
          </a:extLst>
        </xdr:cNvPr>
        <xdr:cNvCxnSpPr/>
      </xdr:nvCxnSpPr>
      <xdr:spPr>
        <a:xfrm>
          <a:off x="6229350" y="6505575"/>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14</xdr:rowOff>
    </xdr:from>
    <xdr:to>
      <xdr:col>1</xdr:col>
      <xdr:colOff>0</xdr:colOff>
      <xdr:row>70</xdr:row>
      <xdr:rowOff>14</xdr:rowOff>
    </xdr:to>
    <xdr:cxnSp macro="">
      <xdr:nvCxnSpPr>
        <xdr:cNvPr id="6" name="直線コネクタ 5">
          <a:extLst>
            <a:ext uri="{FF2B5EF4-FFF2-40B4-BE49-F238E27FC236}">
              <a16:creationId xmlns:a16="http://schemas.microsoft.com/office/drawing/2014/main" id="{9803AC49-FD1E-4F55-ABDE-C89B728781B6}"/>
            </a:ext>
          </a:extLst>
        </xdr:cNvPr>
        <xdr:cNvCxnSpPr/>
      </xdr:nvCxnSpPr>
      <xdr:spPr>
        <a:xfrm>
          <a:off x="771525" y="6505589"/>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23</xdr:row>
      <xdr:rowOff>326558</xdr:rowOff>
    </xdr:from>
    <xdr:to>
      <xdr:col>14</xdr:col>
      <xdr:colOff>1310</xdr:colOff>
      <xdr:row>70</xdr:row>
      <xdr:rowOff>0</xdr:rowOff>
    </xdr:to>
    <xdr:sp macro="" textlink="">
      <xdr:nvSpPr>
        <xdr:cNvPr id="7" name="四角形: 角を丸くする 59">
          <a:extLst>
            <a:ext uri="{FF2B5EF4-FFF2-40B4-BE49-F238E27FC236}">
              <a16:creationId xmlns:a16="http://schemas.microsoft.com/office/drawing/2014/main" id="{E9628059-1FFC-4029-9072-FDE73F0793D1}"/>
            </a:ext>
          </a:extLst>
        </xdr:cNvPr>
        <xdr:cNvSpPr/>
      </xdr:nvSpPr>
      <xdr:spPr>
        <a:xfrm>
          <a:off x="0" y="6184433"/>
          <a:ext cx="12088535" cy="12617917"/>
        </a:xfrm>
        <a:custGeom>
          <a:avLst/>
          <a:gdLst>
            <a:gd name="connsiteX0" fmla="*/ 0 w 10559144"/>
            <a:gd name="connsiteY0" fmla="*/ 1206524 h 7239002"/>
            <a:gd name="connsiteX1" fmla="*/ 1206524 w 10559144"/>
            <a:gd name="connsiteY1" fmla="*/ 0 h 7239002"/>
            <a:gd name="connsiteX2" fmla="*/ 9352620 w 10559144"/>
            <a:gd name="connsiteY2" fmla="*/ 0 h 7239002"/>
            <a:gd name="connsiteX3" fmla="*/ 10559144 w 10559144"/>
            <a:gd name="connsiteY3" fmla="*/ 1206524 h 7239002"/>
            <a:gd name="connsiteX4" fmla="*/ 10559144 w 10559144"/>
            <a:gd name="connsiteY4" fmla="*/ 6032478 h 7239002"/>
            <a:gd name="connsiteX5" fmla="*/ 9352620 w 10559144"/>
            <a:gd name="connsiteY5" fmla="*/ 7239002 h 7239002"/>
            <a:gd name="connsiteX6" fmla="*/ 1206524 w 10559144"/>
            <a:gd name="connsiteY6" fmla="*/ 7239002 h 7239002"/>
            <a:gd name="connsiteX7" fmla="*/ 0 w 10559144"/>
            <a:gd name="connsiteY7" fmla="*/ 6032478 h 7239002"/>
            <a:gd name="connsiteX8" fmla="*/ 0 w 10559144"/>
            <a:gd name="connsiteY8" fmla="*/ 1206524 h 7239002"/>
            <a:gd name="connsiteX0" fmla="*/ 0 w 10559144"/>
            <a:gd name="connsiteY0" fmla="*/ 1206524 h 7239002"/>
            <a:gd name="connsiteX1" fmla="*/ 1206524 w 10559144"/>
            <a:gd name="connsiteY1" fmla="*/ 0 h 7239002"/>
            <a:gd name="connsiteX2" fmla="*/ 9352620 w 10559144"/>
            <a:gd name="connsiteY2" fmla="*/ 0 h 7239002"/>
            <a:gd name="connsiteX3" fmla="*/ 10218964 w 10559144"/>
            <a:gd name="connsiteY3" fmla="*/ 408215 h 7239002"/>
            <a:gd name="connsiteX4" fmla="*/ 10559144 w 10559144"/>
            <a:gd name="connsiteY4" fmla="*/ 1206524 h 7239002"/>
            <a:gd name="connsiteX5" fmla="*/ 10559144 w 10559144"/>
            <a:gd name="connsiteY5" fmla="*/ 6032478 h 7239002"/>
            <a:gd name="connsiteX6" fmla="*/ 9352620 w 10559144"/>
            <a:gd name="connsiteY6" fmla="*/ 7239002 h 7239002"/>
            <a:gd name="connsiteX7" fmla="*/ 1206524 w 10559144"/>
            <a:gd name="connsiteY7" fmla="*/ 7239002 h 7239002"/>
            <a:gd name="connsiteX8" fmla="*/ 0 w 10559144"/>
            <a:gd name="connsiteY8" fmla="*/ 6032478 h 7239002"/>
            <a:gd name="connsiteX9" fmla="*/ 0 w 10559144"/>
            <a:gd name="connsiteY9" fmla="*/ 1206524 h 7239002"/>
            <a:gd name="connsiteX0" fmla="*/ 0 w 10568031"/>
            <a:gd name="connsiteY0" fmla="*/ 1549173 h 7581651"/>
            <a:gd name="connsiteX1" fmla="*/ 1206524 w 10568031"/>
            <a:gd name="connsiteY1" fmla="*/ 342649 h 7581651"/>
            <a:gd name="connsiteX2" fmla="*/ 9352620 w 10568031"/>
            <a:gd name="connsiteY2" fmla="*/ 342649 h 7581651"/>
            <a:gd name="connsiteX3" fmla="*/ 10463892 w 10568031"/>
            <a:gd name="connsiteY3" fmla="*/ 43293 h 7581651"/>
            <a:gd name="connsiteX4" fmla="*/ 10559144 w 10568031"/>
            <a:gd name="connsiteY4" fmla="*/ 1549173 h 7581651"/>
            <a:gd name="connsiteX5" fmla="*/ 10559144 w 10568031"/>
            <a:gd name="connsiteY5" fmla="*/ 6375127 h 7581651"/>
            <a:gd name="connsiteX6" fmla="*/ 9352620 w 10568031"/>
            <a:gd name="connsiteY6" fmla="*/ 7581651 h 7581651"/>
            <a:gd name="connsiteX7" fmla="*/ 1206524 w 10568031"/>
            <a:gd name="connsiteY7" fmla="*/ 7581651 h 7581651"/>
            <a:gd name="connsiteX8" fmla="*/ 0 w 10568031"/>
            <a:gd name="connsiteY8" fmla="*/ 6375127 h 7581651"/>
            <a:gd name="connsiteX9" fmla="*/ 0 w 10568031"/>
            <a:gd name="connsiteY9" fmla="*/ 1549173 h 7581651"/>
            <a:gd name="connsiteX0" fmla="*/ 0 w 10568031"/>
            <a:gd name="connsiteY0" fmla="*/ 1549173 h 7581651"/>
            <a:gd name="connsiteX1" fmla="*/ 326571 w 10568031"/>
            <a:gd name="connsiteY1" fmla="*/ 710043 h 7581651"/>
            <a:gd name="connsiteX2" fmla="*/ 1206524 w 10568031"/>
            <a:gd name="connsiteY2" fmla="*/ 342649 h 7581651"/>
            <a:gd name="connsiteX3" fmla="*/ 9352620 w 10568031"/>
            <a:gd name="connsiteY3" fmla="*/ 342649 h 7581651"/>
            <a:gd name="connsiteX4" fmla="*/ 10463892 w 10568031"/>
            <a:gd name="connsiteY4" fmla="*/ 43293 h 7581651"/>
            <a:gd name="connsiteX5" fmla="*/ 10559144 w 10568031"/>
            <a:gd name="connsiteY5" fmla="*/ 1549173 h 7581651"/>
            <a:gd name="connsiteX6" fmla="*/ 10559144 w 10568031"/>
            <a:gd name="connsiteY6" fmla="*/ 6375127 h 7581651"/>
            <a:gd name="connsiteX7" fmla="*/ 9352620 w 10568031"/>
            <a:gd name="connsiteY7" fmla="*/ 7581651 h 7581651"/>
            <a:gd name="connsiteX8" fmla="*/ 1206524 w 10568031"/>
            <a:gd name="connsiteY8" fmla="*/ 7581651 h 7581651"/>
            <a:gd name="connsiteX9" fmla="*/ 0 w 10568031"/>
            <a:gd name="connsiteY9" fmla="*/ 6375127 h 7581651"/>
            <a:gd name="connsiteX10" fmla="*/ 0 w 10568031"/>
            <a:gd name="connsiteY10" fmla="*/ 1549173 h 7581651"/>
            <a:gd name="connsiteX0" fmla="*/ 0 w 10568031"/>
            <a:gd name="connsiteY0" fmla="*/ 1549173 h 7581651"/>
            <a:gd name="connsiteX1" fmla="*/ 217714 w 10568031"/>
            <a:gd name="connsiteY1" fmla="*/ 56900 h 7581651"/>
            <a:gd name="connsiteX2" fmla="*/ 1206524 w 10568031"/>
            <a:gd name="connsiteY2" fmla="*/ 342649 h 7581651"/>
            <a:gd name="connsiteX3" fmla="*/ 9352620 w 10568031"/>
            <a:gd name="connsiteY3" fmla="*/ 342649 h 7581651"/>
            <a:gd name="connsiteX4" fmla="*/ 10463892 w 10568031"/>
            <a:gd name="connsiteY4" fmla="*/ 43293 h 7581651"/>
            <a:gd name="connsiteX5" fmla="*/ 10559144 w 10568031"/>
            <a:gd name="connsiteY5" fmla="*/ 1549173 h 7581651"/>
            <a:gd name="connsiteX6" fmla="*/ 10559144 w 10568031"/>
            <a:gd name="connsiteY6" fmla="*/ 6375127 h 7581651"/>
            <a:gd name="connsiteX7" fmla="*/ 9352620 w 10568031"/>
            <a:gd name="connsiteY7" fmla="*/ 7581651 h 7581651"/>
            <a:gd name="connsiteX8" fmla="*/ 1206524 w 10568031"/>
            <a:gd name="connsiteY8" fmla="*/ 7581651 h 7581651"/>
            <a:gd name="connsiteX9" fmla="*/ 0 w 10568031"/>
            <a:gd name="connsiteY9" fmla="*/ 6375127 h 7581651"/>
            <a:gd name="connsiteX10" fmla="*/ 0 w 10568031"/>
            <a:gd name="connsiteY10" fmla="*/ 1549173 h 7581651"/>
            <a:gd name="connsiteX0" fmla="*/ 0 w 10568031"/>
            <a:gd name="connsiteY0" fmla="*/ 1549173 h 7581651"/>
            <a:gd name="connsiteX1" fmla="*/ 149678 w 10568031"/>
            <a:gd name="connsiteY1" fmla="*/ 56900 h 7581651"/>
            <a:gd name="connsiteX2" fmla="*/ 1206524 w 10568031"/>
            <a:gd name="connsiteY2" fmla="*/ 342649 h 7581651"/>
            <a:gd name="connsiteX3" fmla="*/ 9352620 w 10568031"/>
            <a:gd name="connsiteY3" fmla="*/ 342649 h 7581651"/>
            <a:gd name="connsiteX4" fmla="*/ 10463892 w 10568031"/>
            <a:gd name="connsiteY4" fmla="*/ 43293 h 7581651"/>
            <a:gd name="connsiteX5" fmla="*/ 10559144 w 10568031"/>
            <a:gd name="connsiteY5" fmla="*/ 1549173 h 7581651"/>
            <a:gd name="connsiteX6" fmla="*/ 10559144 w 10568031"/>
            <a:gd name="connsiteY6" fmla="*/ 6375127 h 7581651"/>
            <a:gd name="connsiteX7" fmla="*/ 9352620 w 10568031"/>
            <a:gd name="connsiteY7" fmla="*/ 7581651 h 7581651"/>
            <a:gd name="connsiteX8" fmla="*/ 1206524 w 10568031"/>
            <a:gd name="connsiteY8" fmla="*/ 7581651 h 7581651"/>
            <a:gd name="connsiteX9" fmla="*/ 0 w 10568031"/>
            <a:gd name="connsiteY9" fmla="*/ 6375127 h 7581651"/>
            <a:gd name="connsiteX10" fmla="*/ 0 w 10568031"/>
            <a:gd name="connsiteY10" fmla="*/ 1549173 h 7581651"/>
            <a:gd name="connsiteX0" fmla="*/ 9574 w 10577605"/>
            <a:gd name="connsiteY0" fmla="*/ 1549173 h 7581651"/>
            <a:gd name="connsiteX1" fmla="*/ 104824 w 10577605"/>
            <a:gd name="connsiteY1" fmla="*/ 70507 h 7581651"/>
            <a:gd name="connsiteX2" fmla="*/ 1216098 w 10577605"/>
            <a:gd name="connsiteY2" fmla="*/ 342649 h 7581651"/>
            <a:gd name="connsiteX3" fmla="*/ 9362194 w 10577605"/>
            <a:gd name="connsiteY3" fmla="*/ 342649 h 7581651"/>
            <a:gd name="connsiteX4" fmla="*/ 10473466 w 10577605"/>
            <a:gd name="connsiteY4" fmla="*/ 43293 h 7581651"/>
            <a:gd name="connsiteX5" fmla="*/ 10568718 w 10577605"/>
            <a:gd name="connsiteY5" fmla="*/ 1549173 h 7581651"/>
            <a:gd name="connsiteX6" fmla="*/ 10568718 w 10577605"/>
            <a:gd name="connsiteY6" fmla="*/ 6375127 h 7581651"/>
            <a:gd name="connsiteX7" fmla="*/ 9362194 w 10577605"/>
            <a:gd name="connsiteY7" fmla="*/ 7581651 h 7581651"/>
            <a:gd name="connsiteX8" fmla="*/ 1216098 w 10577605"/>
            <a:gd name="connsiteY8" fmla="*/ 7581651 h 7581651"/>
            <a:gd name="connsiteX9" fmla="*/ 9574 w 10577605"/>
            <a:gd name="connsiteY9" fmla="*/ 6375127 h 7581651"/>
            <a:gd name="connsiteX10" fmla="*/ 9574 w 10577605"/>
            <a:gd name="connsiteY10" fmla="*/ 1549173 h 7581651"/>
            <a:gd name="connsiteX0" fmla="*/ 27215 w 10595246"/>
            <a:gd name="connsiteY0" fmla="*/ 1549173 h 7622011"/>
            <a:gd name="connsiteX1" fmla="*/ 122465 w 10595246"/>
            <a:gd name="connsiteY1" fmla="*/ 70507 h 7622011"/>
            <a:gd name="connsiteX2" fmla="*/ 1233739 w 10595246"/>
            <a:gd name="connsiteY2" fmla="*/ 342649 h 7622011"/>
            <a:gd name="connsiteX3" fmla="*/ 9379835 w 10595246"/>
            <a:gd name="connsiteY3" fmla="*/ 342649 h 7622011"/>
            <a:gd name="connsiteX4" fmla="*/ 10491107 w 10595246"/>
            <a:gd name="connsiteY4" fmla="*/ 43293 h 7622011"/>
            <a:gd name="connsiteX5" fmla="*/ 10586359 w 10595246"/>
            <a:gd name="connsiteY5" fmla="*/ 1549173 h 7622011"/>
            <a:gd name="connsiteX6" fmla="*/ 10586359 w 10595246"/>
            <a:gd name="connsiteY6" fmla="*/ 6375127 h 7622011"/>
            <a:gd name="connsiteX7" fmla="*/ 9379835 w 10595246"/>
            <a:gd name="connsiteY7" fmla="*/ 7581651 h 7622011"/>
            <a:gd name="connsiteX8" fmla="*/ 1233739 w 10595246"/>
            <a:gd name="connsiteY8" fmla="*/ 7581651 h 7622011"/>
            <a:gd name="connsiteX9" fmla="*/ 0 w 10595246"/>
            <a:gd name="connsiteY9" fmla="*/ 7150734 h 7622011"/>
            <a:gd name="connsiteX10" fmla="*/ 27215 w 10595246"/>
            <a:gd name="connsiteY10" fmla="*/ 1549173 h 7622011"/>
            <a:gd name="connsiteX0" fmla="*/ 58012 w 10626043"/>
            <a:gd name="connsiteY0" fmla="*/ 1549173 h 7648930"/>
            <a:gd name="connsiteX1" fmla="*/ 153262 w 10626043"/>
            <a:gd name="connsiteY1" fmla="*/ 70507 h 7648930"/>
            <a:gd name="connsiteX2" fmla="*/ 1264536 w 10626043"/>
            <a:gd name="connsiteY2" fmla="*/ 342649 h 7648930"/>
            <a:gd name="connsiteX3" fmla="*/ 9410632 w 10626043"/>
            <a:gd name="connsiteY3" fmla="*/ 342649 h 7648930"/>
            <a:gd name="connsiteX4" fmla="*/ 10521904 w 10626043"/>
            <a:gd name="connsiteY4" fmla="*/ 43293 h 7648930"/>
            <a:gd name="connsiteX5" fmla="*/ 10617156 w 10626043"/>
            <a:gd name="connsiteY5" fmla="*/ 1549173 h 7648930"/>
            <a:gd name="connsiteX6" fmla="*/ 10617156 w 10626043"/>
            <a:gd name="connsiteY6" fmla="*/ 6375127 h 7648930"/>
            <a:gd name="connsiteX7" fmla="*/ 9410632 w 10626043"/>
            <a:gd name="connsiteY7" fmla="*/ 7581651 h 7648930"/>
            <a:gd name="connsiteX8" fmla="*/ 488929 w 10626043"/>
            <a:gd name="connsiteY8" fmla="*/ 7622472 h 7648930"/>
            <a:gd name="connsiteX9" fmla="*/ 30797 w 10626043"/>
            <a:gd name="connsiteY9" fmla="*/ 7150734 h 7648930"/>
            <a:gd name="connsiteX10" fmla="*/ 58012 w 10626043"/>
            <a:gd name="connsiteY10" fmla="*/ 1549173 h 7648930"/>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379835 w 10595246"/>
            <a:gd name="connsiteY7" fmla="*/ 7581651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42935"/>
            <a:gd name="connsiteX1" fmla="*/ 122465 w 10595246"/>
            <a:gd name="connsiteY1" fmla="*/ 70507 h 7642935"/>
            <a:gd name="connsiteX2" fmla="*/ 1233739 w 10595246"/>
            <a:gd name="connsiteY2" fmla="*/ 342649 h 7642935"/>
            <a:gd name="connsiteX3" fmla="*/ 9379835 w 10595246"/>
            <a:gd name="connsiteY3" fmla="*/ 342649 h 7642935"/>
            <a:gd name="connsiteX4" fmla="*/ 10491107 w 10595246"/>
            <a:gd name="connsiteY4" fmla="*/ 43293 h 7642935"/>
            <a:gd name="connsiteX5" fmla="*/ 10586359 w 10595246"/>
            <a:gd name="connsiteY5" fmla="*/ 1549173 h 7642935"/>
            <a:gd name="connsiteX6" fmla="*/ 10586359 w 10595246"/>
            <a:gd name="connsiteY6" fmla="*/ 6375127 h 7642935"/>
            <a:gd name="connsiteX7" fmla="*/ 9379835 w 10595246"/>
            <a:gd name="connsiteY7" fmla="*/ 7581651 h 7642935"/>
            <a:gd name="connsiteX8" fmla="*/ 458132 w 10595246"/>
            <a:gd name="connsiteY8" fmla="*/ 7622472 h 7642935"/>
            <a:gd name="connsiteX9" fmla="*/ 0 w 10595246"/>
            <a:gd name="connsiteY9" fmla="*/ 7150734 h 7642935"/>
            <a:gd name="connsiteX10" fmla="*/ 27215 w 10595246"/>
            <a:gd name="connsiteY10" fmla="*/ 1549173 h 7642935"/>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379835 w 10595246"/>
            <a:gd name="connsiteY7" fmla="*/ 7581651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72752 w 10595246"/>
            <a:gd name="connsiteY6" fmla="*/ 7137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72752 w 10595246"/>
            <a:gd name="connsiteY6" fmla="*/ 7137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613366"/>
            <a:gd name="connsiteY0" fmla="*/ 1549173 h 7622472"/>
            <a:gd name="connsiteX1" fmla="*/ 122465 w 10613366"/>
            <a:gd name="connsiteY1" fmla="*/ 70507 h 7622472"/>
            <a:gd name="connsiteX2" fmla="*/ 1233739 w 10613366"/>
            <a:gd name="connsiteY2" fmla="*/ 342649 h 7622472"/>
            <a:gd name="connsiteX3" fmla="*/ 9379835 w 10613366"/>
            <a:gd name="connsiteY3" fmla="*/ 342649 h 7622472"/>
            <a:gd name="connsiteX4" fmla="*/ 10491107 w 10613366"/>
            <a:gd name="connsiteY4" fmla="*/ 43293 h 7622472"/>
            <a:gd name="connsiteX5" fmla="*/ 10586359 w 10613366"/>
            <a:gd name="connsiteY5" fmla="*/ 1549173 h 7622472"/>
            <a:gd name="connsiteX6" fmla="*/ 10572752 w 10613366"/>
            <a:gd name="connsiteY6" fmla="*/ 7137127 h 7622472"/>
            <a:gd name="connsiteX7" fmla="*/ 9992156 w 10613366"/>
            <a:gd name="connsiteY7" fmla="*/ 7568044 h 7622472"/>
            <a:gd name="connsiteX8" fmla="*/ 458132 w 10613366"/>
            <a:gd name="connsiteY8" fmla="*/ 7622472 h 7622472"/>
            <a:gd name="connsiteX9" fmla="*/ 0 w 10613366"/>
            <a:gd name="connsiteY9" fmla="*/ 7150734 h 7622472"/>
            <a:gd name="connsiteX10" fmla="*/ 27215 w 10613366"/>
            <a:gd name="connsiteY10" fmla="*/ 1549173 h 7622472"/>
            <a:gd name="connsiteX0" fmla="*/ 27215 w 10594122"/>
            <a:gd name="connsiteY0" fmla="*/ 1549173 h 7622472"/>
            <a:gd name="connsiteX1" fmla="*/ 122465 w 10594122"/>
            <a:gd name="connsiteY1" fmla="*/ 70507 h 7622472"/>
            <a:gd name="connsiteX2" fmla="*/ 1233739 w 10594122"/>
            <a:gd name="connsiteY2" fmla="*/ 342649 h 7622472"/>
            <a:gd name="connsiteX3" fmla="*/ 9379835 w 10594122"/>
            <a:gd name="connsiteY3" fmla="*/ 342649 h 7622472"/>
            <a:gd name="connsiteX4" fmla="*/ 10491107 w 10594122"/>
            <a:gd name="connsiteY4" fmla="*/ 43293 h 7622472"/>
            <a:gd name="connsiteX5" fmla="*/ 10586359 w 10594122"/>
            <a:gd name="connsiteY5" fmla="*/ 1549173 h 7622472"/>
            <a:gd name="connsiteX6" fmla="*/ 10572752 w 10594122"/>
            <a:gd name="connsiteY6" fmla="*/ 7137127 h 7622472"/>
            <a:gd name="connsiteX7" fmla="*/ 9992156 w 10594122"/>
            <a:gd name="connsiteY7" fmla="*/ 7568044 h 7622472"/>
            <a:gd name="connsiteX8" fmla="*/ 458132 w 10594122"/>
            <a:gd name="connsiteY8" fmla="*/ 7622472 h 7622472"/>
            <a:gd name="connsiteX9" fmla="*/ 0 w 10594122"/>
            <a:gd name="connsiteY9" fmla="*/ 7150734 h 7622472"/>
            <a:gd name="connsiteX10" fmla="*/ 27215 w 10594122"/>
            <a:gd name="connsiteY10" fmla="*/ 1549173 h 7622472"/>
            <a:gd name="connsiteX0" fmla="*/ 27215 w 10594122"/>
            <a:gd name="connsiteY0" fmla="*/ 1524151 h 7597450"/>
            <a:gd name="connsiteX1" fmla="*/ 122465 w 10594122"/>
            <a:gd name="connsiteY1" fmla="*/ 45485 h 7597450"/>
            <a:gd name="connsiteX2" fmla="*/ 1233739 w 10594122"/>
            <a:gd name="connsiteY2" fmla="*/ 317627 h 7597450"/>
            <a:gd name="connsiteX3" fmla="*/ 9379835 w 10594122"/>
            <a:gd name="connsiteY3" fmla="*/ 317627 h 7597450"/>
            <a:gd name="connsiteX4" fmla="*/ 10491107 w 10594122"/>
            <a:gd name="connsiteY4" fmla="*/ 18271 h 7597450"/>
            <a:gd name="connsiteX5" fmla="*/ 10586359 w 10594122"/>
            <a:gd name="connsiteY5" fmla="*/ 1524151 h 7597450"/>
            <a:gd name="connsiteX6" fmla="*/ 10572752 w 10594122"/>
            <a:gd name="connsiteY6" fmla="*/ 7112105 h 7597450"/>
            <a:gd name="connsiteX7" fmla="*/ 9992156 w 10594122"/>
            <a:gd name="connsiteY7" fmla="*/ 7543022 h 7597450"/>
            <a:gd name="connsiteX8" fmla="*/ 458132 w 10594122"/>
            <a:gd name="connsiteY8" fmla="*/ 7597450 h 7597450"/>
            <a:gd name="connsiteX9" fmla="*/ 0 w 10594122"/>
            <a:gd name="connsiteY9" fmla="*/ 7125712 h 7597450"/>
            <a:gd name="connsiteX10" fmla="*/ 27215 w 10594122"/>
            <a:gd name="connsiteY10" fmla="*/ 1524151 h 7597450"/>
            <a:gd name="connsiteX0" fmla="*/ 27215 w 10651038"/>
            <a:gd name="connsiteY0" fmla="*/ 1524151 h 7597450"/>
            <a:gd name="connsiteX1" fmla="*/ 122465 w 10651038"/>
            <a:gd name="connsiteY1" fmla="*/ 45485 h 7597450"/>
            <a:gd name="connsiteX2" fmla="*/ 1233739 w 10651038"/>
            <a:gd name="connsiteY2" fmla="*/ 317627 h 7597450"/>
            <a:gd name="connsiteX3" fmla="*/ 9379835 w 10651038"/>
            <a:gd name="connsiteY3" fmla="*/ 317627 h 7597450"/>
            <a:gd name="connsiteX4" fmla="*/ 10586358 w 10651038"/>
            <a:gd name="connsiteY4" fmla="*/ 59092 h 7597450"/>
            <a:gd name="connsiteX5" fmla="*/ 10586359 w 10651038"/>
            <a:gd name="connsiteY5" fmla="*/ 1524151 h 7597450"/>
            <a:gd name="connsiteX6" fmla="*/ 10572752 w 10651038"/>
            <a:gd name="connsiteY6" fmla="*/ 7112105 h 7597450"/>
            <a:gd name="connsiteX7" fmla="*/ 9992156 w 10651038"/>
            <a:gd name="connsiteY7" fmla="*/ 7543022 h 7597450"/>
            <a:gd name="connsiteX8" fmla="*/ 458132 w 10651038"/>
            <a:gd name="connsiteY8" fmla="*/ 7597450 h 7597450"/>
            <a:gd name="connsiteX9" fmla="*/ 0 w 10651038"/>
            <a:gd name="connsiteY9" fmla="*/ 7125712 h 7597450"/>
            <a:gd name="connsiteX10" fmla="*/ 27215 w 10651038"/>
            <a:gd name="connsiteY10" fmla="*/ 1524151 h 7597450"/>
            <a:gd name="connsiteX0" fmla="*/ 27215 w 10586359"/>
            <a:gd name="connsiteY0" fmla="*/ 1524151 h 7597450"/>
            <a:gd name="connsiteX1" fmla="*/ 122465 w 10586359"/>
            <a:gd name="connsiteY1" fmla="*/ 45485 h 7597450"/>
            <a:gd name="connsiteX2" fmla="*/ 1233739 w 10586359"/>
            <a:gd name="connsiteY2" fmla="*/ 317627 h 7597450"/>
            <a:gd name="connsiteX3" fmla="*/ 9379835 w 10586359"/>
            <a:gd name="connsiteY3" fmla="*/ 317627 h 7597450"/>
            <a:gd name="connsiteX4" fmla="*/ 10586358 w 10586359"/>
            <a:gd name="connsiteY4" fmla="*/ 59092 h 7597450"/>
            <a:gd name="connsiteX5" fmla="*/ 10586359 w 10586359"/>
            <a:gd name="connsiteY5" fmla="*/ 1524151 h 7597450"/>
            <a:gd name="connsiteX6" fmla="*/ 10572752 w 10586359"/>
            <a:gd name="connsiteY6" fmla="*/ 7112105 h 7597450"/>
            <a:gd name="connsiteX7" fmla="*/ 9992156 w 10586359"/>
            <a:gd name="connsiteY7" fmla="*/ 7543022 h 7597450"/>
            <a:gd name="connsiteX8" fmla="*/ 458132 w 10586359"/>
            <a:gd name="connsiteY8" fmla="*/ 7597450 h 7597450"/>
            <a:gd name="connsiteX9" fmla="*/ 0 w 10586359"/>
            <a:gd name="connsiteY9" fmla="*/ 7125712 h 7597450"/>
            <a:gd name="connsiteX10" fmla="*/ 27215 w 10586359"/>
            <a:gd name="connsiteY10" fmla="*/ 1524151 h 7597450"/>
            <a:gd name="connsiteX0" fmla="*/ 89350 w 10648494"/>
            <a:gd name="connsiteY0" fmla="*/ 1511495 h 7584794"/>
            <a:gd name="connsiteX1" fmla="*/ 75744 w 10648494"/>
            <a:gd name="connsiteY1" fmla="*/ 46436 h 7584794"/>
            <a:gd name="connsiteX2" fmla="*/ 1295874 w 10648494"/>
            <a:gd name="connsiteY2" fmla="*/ 304971 h 7584794"/>
            <a:gd name="connsiteX3" fmla="*/ 9441970 w 10648494"/>
            <a:gd name="connsiteY3" fmla="*/ 304971 h 7584794"/>
            <a:gd name="connsiteX4" fmla="*/ 10648493 w 10648494"/>
            <a:gd name="connsiteY4" fmla="*/ 46436 h 7584794"/>
            <a:gd name="connsiteX5" fmla="*/ 10648494 w 10648494"/>
            <a:gd name="connsiteY5" fmla="*/ 1511495 h 7584794"/>
            <a:gd name="connsiteX6" fmla="*/ 10634887 w 10648494"/>
            <a:gd name="connsiteY6" fmla="*/ 7099449 h 7584794"/>
            <a:gd name="connsiteX7" fmla="*/ 10054291 w 10648494"/>
            <a:gd name="connsiteY7" fmla="*/ 7530366 h 7584794"/>
            <a:gd name="connsiteX8" fmla="*/ 520267 w 10648494"/>
            <a:gd name="connsiteY8" fmla="*/ 7584794 h 7584794"/>
            <a:gd name="connsiteX9" fmla="*/ 62135 w 10648494"/>
            <a:gd name="connsiteY9" fmla="*/ 7113056 h 7584794"/>
            <a:gd name="connsiteX10" fmla="*/ 89350 w 10648494"/>
            <a:gd name="connsiteY10" fmla="*/ 1511495 h 7584794"/>
            <a:gd name="connsiteX0" fmla="*/ 27215 w 10586359"/>
            <a:gd name="connsiteY0" fmla="*/ 1511495 h 7584794"/>
            <a:gd name="connsiteX1" fmla="*/ 13609 w 10586359"/>
            <a:gd name="connsiteY1" fmla="*/ 46436 h 7584794"/>
            <a:gd name="connsiteX2" fmla="*/ 1233739 w 10586359"/>
            <a:gd name="connsiteY2" fmla="*/ 304971 h 7584794"/>
            <a:gd name="connsiteX3" fmla="*/ 9379835 w 10586359"/>
            <a:gd name="connsiteY3" fmla="*/ 304971 h 7584794"/>
            <a:gd name="connsiteX4" fmla="*/ 10586358 w 10586359"/>
            <a:gd name="connsiteY4" fmla="*/ 46436 h 7584794"/>
            <a:gd name="connsiteX5" fmla="*/ 10586359 w 10586359"/>
            <a:gd name="connsiteY5" fmla="*/ 1511495 h 7584794"/>
            <a:gd name="connsiteX6" fmla="*/ 10572752 w 10586359"/>
            <a:gd name="connsiteY6" fmla="*/ 7099449 h 7584794"/>
            <a:gd name="connsiteX7" fmla="*/ 9992156 w 10586359"/>
            <a:gd name="connsiteY7" fmla="*/ 7530366 h 7584794"/>
            <a:gd name="connsiteX8" fmla="*/ 458132 w 10586359"/>
            <a:gd name="connsiteY8" fmla="*/ 7584794 h 7584794"/>
            <a:gd name="connsiteX9" fmla="*/ 0 w 10586359"/>
            <a:gd name="connsiteY9" fmla="*/ 7113056 h 7584794"/>
            <a:gd name="connsiteX10" fmla="*/ 27215 w 10586359"/>
            <a:gd name="connsiteY10" fmla="*/ 1511495 h 7584794"/>
            <a:gd name="connsiteX0" fmla="*/ 27215 w 10586359"/>
            <a:gd name="connsiteY0" fmla="*/ 1465059 h 7538358"/>
            <a:gd name="connsiteX1" fmla="*/ 13609 w 10586359"/>
            <a:gd name="connsiteY1" fmla="*/ 0 h 7538358"/>
            <a:gd name="connsiteX2" fmla="*/ 1233739 w 10586359"/>
            <a:gd name="connsiteY2" fmla="*/ 258535 h 7538358"/>
            <a:gd name="connsiteX3" fmla="*/ 9379835 w 10586359"/>
            <a:gd name="connsiteY3" fmla="*/ 258535 h 7538358"/>
            <a:gd name="connsiteX4" fmla="*/ 10586358 w 10586359"/>
            <a:gd name="connsiteY4" fmla="*/ 0 h 7538358"/>
            <a:gd name="connsiteX5" fmla="*/ 10586359 w 10586359"/>
            <a:gd name="connsiteY5" fmla="*/ 1465059 h 7538358"/>
            <a:gd name="connsiteX6" fmla="*/ 10572752 w 10586359"/>
            <a:gd name="connsiteY6" fmla="*/ 7053013 h 7538358"/>
            <a:gd name="connsiteX7" fmla="*/ 9992156 w 10586359"/>
            <a:gd name="connsiteY7" fmla="*/ 7483930 h 7538358"/>
            <a:gd name="connsiteX8" fmla="*/ 458132 w 10586359"/>
            <a:gd name="connsiteY8" fmla="*/ 7538358 h 7538358"/>
            <a:gd name="connsiteX9" fmla="*/ 0 w 10586359"/>
            <a:gd name="connsiteY9" fmla="*/ 7066620 h 7538358"/>
            <a:gd name="connsiteX10" fmla="*/ 27215 w 10586359"/>
            <a:gd name="connsiteY10" fmla="*/ 1465059 h 7538358"/>
            <a:gd name="connsiteX0" fmla="*/ 27215 w 10586359"/>
            <a:gd name="connsiteY0" fmla="*/ 1465059 h 7538358"/>
            <a:gd name="connsiteX1" fmla="*/ 13609 w 10586359"/>
            <a:gd name="connsiteY1" fmla="*/ 0 h 7538358"/>
            <a:gd name="connsiteX2" fmla="*/ 1233739 w 10586359"/>
            <a:gd name="connsiteY2" fmla="*/ 258535 h 7538358"/>
            <a:gd name="connsiteX3" fmla="*/ 9379835 w 10586359"/>
            <a:gd name="connsiteY3" fmla="*/ 258535 h 7538358"/>
            <a:gd name="connsiteX4" fmla="*/ 10586358 w 10586359"/>
            <a:gd name="connsiteY4" fmla="*/ 0 h 7538358"/>
            <a:gd name="connsiteX5" fmla="*/ 10586359 w 10586359"/>
            <a:gd name="connsiteY5" fmla="*/ 1465059 h 7538358"/>
            <a:gd name="connsiteX6" fmla="*/ 10572752 w 10586359"/>
            <a:gd name="connsiteY6" fmla="*/ 7053013 h 7538358"/>
            <a:gd name="connsiteX7" fmla="*/ 9992156 w 10586359"/>
            <a:gd name="connsiteY7" fmla="*/ 7483930 h 7538358"/>
            <a:gd name="connsiteX8" fmla="*/ 458132 w 10586359"/>
            <a:gd name="connsiteY8" fmla="*/ 7538358 h 7538358"/>
            <a:gd name="connsiteX9" fmla="*/ 0 w 10586359"/>
            <a:gd name="connsiteY9" fmla="*/ 7066620 h 7538358"/>
            <a:gd name="connsiteX10" fmla="*/ 27215 w 10586359"/>
            <a:gd name="connsiteY10" fmla="*/ 1465059 h 7538358"/>
            <a:gd name="connsiteX0" fmla="*/ 27215 w 10586359"/>
            <a:gd name="connsiteY0" fmla="*/ 1465071 h 7538370"/>
            <a:gd name="connsiteX1" fmla="*/ 13609 w 10586359"/>
            <a:gd name="connsiteY1" fmla="*/ 12 h 7538370"/>
            <a:gd name="connsiteX2" fmla="*/ 1233739 w 10586359"/>
            <a:gd name="connsiteY2" fmla="*/ 258547 h 7538370"/>
            <a:gd name="connsiteX3" fmla="*/ 9379835 w 10586359"/>
            <a:gd name="connsiteY3" fmla="*/ 258547 h 7538370"/>
            <a:gd name="connsiteX4" fmla="*/ 10586358 w 10586359"/>
            <a:gd name="connsiteY4" fmla="*/ 12 h 7538370"/>
            <a:gd name="connsiteX5" fmla="*/ 10586359 w 10586359"/>
            <a:gd name="connsiteY5" fmla="*/ 1465071 h 7538370"/>
            <a:gd name="connsiteX6" fmla="*/ 10572752 w 10586359"/>
            <a:gd name="connsiteY6" fmla="*/ 7053025 h 7538370"/>
            <a:gd name="connsiteX7" fmla="*/ 9992156 w 10586359"/>
            <a:gd name="connsiteY7" fmla="*/ 7483942 h 7538370"/>
            <a:gd name="connsiteX8" fmla="*/ 458132 w 10586359"/>
            <a:gd name="connsiteY8" fmla="*/ 7538370 h 7538370"/>
            <a:gd name="connsiteX9" fmla="*/ 0 w 10586359"/>
            <a:gd name="connsiteY9" fmla="*/ 7066632 h 7538370"/>
            <a:gd name="connsiteX10" fmla="*/ 27215 w 10586359"/>
            <a:gd name="connsiteY10" fmla="*/ 1465071 h 7538370"/>
            <a:gd name="connsiteX0" fmla="*/ 27215 w 10586359"/>
            <a:gd name="connsiteY0" fmla="*/ 1465072 h 7538371"/>
            <a:gd name="connsiteX1" fmla="*/ 13609 w 10586359"/>
            <a:gd name="connsiteY1" fmla="*/ 13 h 7538371"/>
            <a:gd name="connsiteX2" fmla="*/ 1233739 w 10586359"/>
            <a:gd name="connsiteY2" fmla="*/ 258548 h 7538371"/>
            <a:gd name="connsiteX3" fmla="*/ 9379835 w 10586359"/>
            <a:gd name="connsiteY3" fmla="*/ 258548 h 7538371"/>
            <a:gd name="connsiteX4" fmla="*/ 10586358 w 10586359"/>
            <a:gd name="connsiteY4" fmla="*/ 13 h 7538371"/>
            <a:gd name="connsiteX5" fmla="*/ 10586359 w 10586359"/>
            <a:gd name="connsiteY5" fmla="*/ 1465072 h 7538371"/>
            <a:gd name="connsiteX6" fmla="*/ 10572752 w 10586359"/>
            <a:gd name="connsiteY6" fmla="*/ 7053026 h 7538371"/>
            <a:gd name="connsiteX7" fmla="*/ 9992156 w 10586359"/>
            <a:gd name="connsiteY7" fmla="*/ 7483943 h 7538371"/>
            <a:gd name="connsiteX8" fmla="*/ 458132 w 10586359"/>
            <a:gd name="connsiteY8" fmla="*/ 7538371 h 7538371"/>
            <a:gd name="connsiteX9" fmla="*/ 0 w 10586359"/>
            <a:gd name="connsiteY9" fmla="*/ 7066633 h 7538371"/>
            <a:gd name="connsiteX10" fmla="*/ 27215 w 10586359"/>
            <a:gd name="connsiteY10" fmla="*/ 1465072 h 7538371"/>
            <a:gd name="connsiteX0" fmla="*/ 27215 w 10586359"/>
            <a:gd name="connsiteY0" fmla="*/ 1465072 h 7538371"/>
            <a:gd name="connsiteX1" fmla="*/ 13609 w 10586359"/>
            <a:gd name="connsiteY1" fmla="*/ 13 h 7538371"/>
            <a:gd name="connsiteX2" fmla="*/ 1233739 w 10586359"/>
            <a:gd name="connsiteY2" fmla="*/ 258548 h 7538371"/>
            <a:gd name="connsiteX3" fmla="*/ 9379835 w 10586359"/>
            <a:gd name="connsiteY3" fmla="*/ 258548 h 7538371"/>
            <a:gd name="connsiteX4" fmla="*/ 10586358 w 10586359"/>
            <a:gd name="connsiteY4" fmla="*/ 13 h 7538371"/>
            <a:gd name="connsiteX5" fmla="*/ 10586359 w 10586359"/>
            <a:gd name="connsiteY5" fmla="*/ 1465072 h 7538371"/>
            <a:gd name="connsiteX6" fmla="*/ 10572752 w 10586359"/>
            <a:gd name="connsiteY6" fmla="*/ 7053026 h 7538371"/>
            <a:gd name="connsiteX7" fmla="*/ 9946823 w 10586359"/>
            <a:gd name="connsiteY7" fmla="*/ 7511157 h 7538371"/>
            <a:gd name="connsiteX8" fmla="*/ 458132 w 10586359"/>
            <a:gd name="connsiteY8" fmla="*/ 7538371 h 7538371"/>
            <a:gd name="connsiteX9" fmla="*/ 0 w 10586359"/>
            <a:gd name="connsiteY9" fmla="*/ 7066633 h 7538371"/>
            <a:gd name="connsiteX10" fmla="*/ 27215 w 10586359"/>
            <a:gd name="connsiteY10" fmla="*/ 1465072 h 7538371"/>
            <a:gd name="connsiteX0" fmla="*/ 27215 w 10587668"/>
            <a:gd name="connsiteY0" fmla="*/ 1465072 h 7538371"/>
            <a:gd name="connsiteX1" fmla="*/ 13609 w 10587668"/>
            <a:gd name="connsiteY1" fmla="*/ 13 h 7538371"/>
            <a:gd name="connsiteX2" fmla="*/ 1233739 w 10587668"/>
            <a:gd name="connsiteY2" fmla="*/ 258548 h 7538371"/>
            <a:gd name="connsiteX3" fmla="*/ 9379835 w 10587668"/>
            <a:gd name="connsiteY3" fmla="*/ 258548 h 7538371"/>
            <a:gd name="connsiteX4" fmla="*/ 10586358 w 10587668"/>
            <a:gd name="connsiteY4" fmla="*/ 13 h 7538371"/>
            <a:gd name="connsiteX5" fmla="*/ 10586359 w 10587668"/>
            <a:gd name="connsiteY5" fmla="*/ 1465072 h 7538371"/>
            <a:gd name="connsiteX6" fmla="*/ 10586359 w 10587668"/>
            <a:gd name="connsiteY6" fmla="*/ 7075728 h 7538371"/>
            <a:gd name="connsiteX7" fmla="*/ 9946823 w 10587668"/>
            <a:gd name="connsiteY7" fmla="*/ 7511157 h 7538371"/>
            <a:gd name="connsiteX8" fmla="*/ 458132 w 10587668"/>
            <a:gd name="connsiteY8" fmla="*/ 7538371 h 7538371"/>
            <a:gd name="connsiteX9" fmla="*/ 0 w 10587668"/>
            <a:gd name="connsiteY9" fmla="*/ 7066633 h 7538371"/>
            <a:gd name="connsiteX10" fmla="*/ 27215 w 10587668"/>
            <a:gd name="connsiteY10" fmla="*/ 1465072 h 7538371"/>
            <a:gd name="connsiteX0" fmla="*/ 27215 w 10587668"/>
            <a:gd name="connsiteY0" fmla="*/ 1465072 h 7511157"/>
            <a:gd name="connsiteX1" fmla="*/ 13609 w 10587668"/>
            <a:gd name="connsiteY1" fmla="*/ 13 h 7511157"/>
            <a:gd name="connsiteX2" fmla="*/ 1233739 w 10587668"/>
            <a:gd name="connsiteY2" fmla="*/ 258548 h 7511157"/>
            <a:gd name="connsiteX3" fmla="*/ 9379835 w 10587668"/>
            <a:gd name="connsiteY3" fmla="*/ 258548 h 7511157"/>
            <a:gd name="connsiteX4" fmla="*/ 10586358 w 10587668"/>
            <a:gd name="connsiteY4" fmla="*/ 13 h 7511157"/>
            <a:gd name="connsiteX5" fmla="*/ 10586359 w 10587668"/>
            <a:gd name="connsiteY5" fmla="*/ 1465072 h 7511157"/>
            <a:gd name="connsiteX6" fmla="*/ 10586359 w 10587668"/>
            <a:gd name="connsiteY6" fmla="*/ 7075728 h 7511157"/>
            <a:gd name="connsiteX7" fmla="*/ 9946823 w 10587668"/>
            <a:gd name="connsiteY7" fmla="*/ 7511157 h 7511157"/>
            <a:gd name="connsiteX8" fmla="*/ 462643 w 10587668"/>
            <a:gd name="connsiteY8" fmla="*/ 7511157 h 7511157"/>
            <a:gd name="connsiteX9" fmla="*/ 0 w 10587668"/>
            <a:gd name="connsiteY9" fmla="*/ 7066633 h 7511157"/>
            <a:gd name="connsiteX10" fmla="*/ 27215 w 10587668"/>
            <a:gd name="connsiteY10" fmla="*/ 1465072 h 7511157"/>
            <a:gd name="connsiteX0" fmla="*/ 13607 w 10574060"/>
            <a:gd name="connsiteY0" fmla="*/ 1465072 h 7511157"/>
            <a:gd name="connsiteX1" fmla="*/ 1 w 10574060"/>
            <a:gd name="connsiteY1" fmla="*/ 13 h 7511157"/>
            <a:gd name="connsiteX2" fmla="*/ 1220131 w 10574060"/>
            <a:gd name="connsiteY2" fmla="*/ 258548 h 7511157"/>
            <a:gd name="connsiteX3" fmla="*/ 9366227 w 10574060"/>
            <a:gd name="connsiteY3" fmla="*/ 258548 h 7511157"/>
            <a:gd name="connsiteX4" fmla="*/ 10572750 w 10574060"/>
            <a:gd name="connsiteY4" fmla="*/ 13 h 7511157"/>
            <a:gd name="connsiteX5" fmla="*/ 10572751 w 10574060"/>
            <a:gd name="connsiteY5" fmla="*/ 1465072 h 7511157"/>
            <a:gd name="connsiteX6" fmla="*/ 10572751 w 10574060"/>
            <a:gd name="connsiteY6" fmla="*/ 7075728 h 7511157"/>
            <a:gd name="connsiteX7" fmla="*/ 9933215 w 10574060"/>
            <a:gd name="connsiteY7" fmla="*/ 7511157 h 7511157"/>
            <a:gd name="connsiteX8" fmla="*/ 449035 w 10574060"/>
            <a:gd name="connsiteY8" fmla="*/ 7511157 h 7511157"/>
            <a:gd name="connsiteX9" fmla="*/ 0 w 10574060"/>
            <a:gd name="connsiteY9" fmla="*/ 7075728 h 7511157"/>
            <a:gd name="connsiteX10" fmla="*/ 13607 w 10574060"/>
            <a:gd name="connsiteY10" fmla="*/ 1465072 h 7511157"/>
            <a:gd name="connsiteX0" fmla="*/ 13607 w 10574060"/>
            <a:gd name="connsiteY0" fmla="*/ 1465072 h 7511157"/>
            <a:gd name="connsiteX1" fmla="*/ 1 w 10574060"/>
            <a:gd name="connsiteY1" fmla="*/ 13 h 7511157"/>
            <a:gd name="connsiteX2" fmla="*/ 1220131 w 10574060"/>
            <a:gd name="connsiteY2" fmla="*/ 258548 h 7511157"/>
            <a:gd name="connsiteX3" fmla="*/ 9420690 w 10574060"/>
            <a:gd name="connsiteY3" fmla="*/ 1133 h 7511157"/>
            <a:gd name="connsiteX4" fmla="*/ 10572750 w 10574060"/>
            <a:gd name="connsiteY4" fmla="*/ 13 h 7511157"/>
            <a:gd name="connsiteX5" fmla="*/ 10572751 w 10574060"/>
            <a:gd name="connsiteY5" fmla="*/ 1465072 h 7511157"/>
            <a:gd name="connsiteX6" fmla="*/ 10572751 w 10574060"/>
            <a:gd name="connsiteY6" fmla="*/ 7075728 h 7511157"/>
            <a:gd name="connsiteX7" fmla="*/ 9933215 w 10574060"/>
            <a:gd name="connsiteY7" fmla="*/ 7511157 h 7511157"/>
            <a:gd name="connsiteX8" fmla="*/ 449035 w 10574060"/>
            <a:gd name="connsiteY8" fmla="*/ 7511157 h 7511157"/>
            <a:gd name="connsiteX9" fmla="*/ 0 w 10574060"/>
            <a:gd name="connsiteY9" fmla="*/ 7075728 h 7511157"/>
            <a:gd name="connsiteX10" fmla="*/ 13607 w 10574060"/>
            <a:gd name="connsiteY10" fmla="*/ 1465072 h 7511157"/>
            <a:gd name="connsiteX0" fmla="*/ 13607 w 10574060"/>
            <a:gd name="connsiteY0" fmla="*/ 1465072 h 7511157"/>
            <a:gd name="connsiteX1" fmla="*/ 1 w 10574060"/>
            <a:gd name="connsiteY1" fmla="*/ 13 h 7511157"/>
            <a:gd name="connsiteX2" fmla="*/ 1897693 w 10574060"/>
            <a:gd name="connsiteY2" fmla="*/ 1133 h 7511157"/>
            <a:gd name="connsiteX3" fmla="*/ 9420690 w 10574060"/>
            <a:gd name="connsiteY3" fmla="*/ 1133 h 7511157"/>
            <a:gd name="connsiteX4" fmla="*/ 10572750 w 10574060"/>
            <a:gd name="connsiteY4" fmla="*/ 13 h 7511157"/>
            <a:gd name="connsiteX5" fmla="*/ 10572751 w 10574060"/>
            <a:gd name="connsiteY5" fmla="*/ 1465072 h 7511157"/>
            <a:gd name="connsiteX6" fmla="*/ 10572751 w 10574060"/>
            <a:gd name="connsiteY6" fmla="*/ 7075728 h 7511157"/>
            <a:gd name="connsiteX7" fmla="*/ 9933215 w 10574060"/>
            <a:gd name="connsiteY7" fmla="*/ 7511157 h 7511157"/>
            <a:gd name="connsiteX8" fmla="*/ 449035 w 10574060"/>
            <a:gd name="connsiteY8" fmla="*/ 7511157 h 7511157"/>
            <a:gd name="connsiteX9" fmla="*/ 0 w 10574060"/>
            <a:gd name="connsiteY9" fmla="*/ 7075728 h 7511157"/>
            <a:gd name="connsiteX10" fmla="*/ 13607 w 10574060"/>
            <a:gd name="connsiteY10" fmla="*/ 1465072 h 75111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574060" h="7511157">
              <a:moveTo>
                <a:pt x="13607" y="1465072"/>
              </a:moveTo>
              <a:cubicBezTo>
                <a:pt x="13606" y="507284"/>
                <a:pt x="30235" y="-3007"/>
                <a:pt x="1" y="13"/>
              </a:cubicBezTo>
              <a:cubicBezTo>
                <a:pt x="432409" y="16641"/>
                <a:pt x="393352" y="62365"/>
                <a:pt x="1897693" y="1133"/>
              </a:cubicBezTo>
              <a:lnTo>
                <a:pt x="9420690" y="1133"/>
              </a:lnTo>
              <a:cubicBezTo>
                <a:pt x="10922763" y="69169"/>
                <a:pt x="10085913" y="16640"/>
                <a:pt x="10572750" y="13"/>
              </a:cubicBezTo>
              <a:cubicBezTo>
                <a:pt x="10569730" y="323565"/>
                <a:pt x="10570483" y="527695"/>
                <a:pt x="10572751" y="1465072"/>
              </a:cubicBezTo>
              <a:cubicBezTo>
                <a:pt x="10568215" y="3327723"/>
                <a:pt x="10577287" y="5213077"/>
                <a:pt x="10572751" y="7075728"/>
              </a:cubicBezTo>
              <a:cubicBezTo>
                <a:pt x="10572751" y="7524359"/>
                <a:pt x="10558739" y="7497550"/>
                <a:pt x="9933215" y="7511157"/>
              </a:cubicBezTo>
              <a:lnTo>
                <a:pt x="449035" y="7511157"/>
              </a:lnTo>
              <a:cubicBezTo>
                <a:pt x="27620" y="7497550"/>
                <a:pt x="13607" y="7537966"/>
                <a:pt x="0" y="7075728"/>
              </a:cubicBezTo>
              <a:cubicBezTo>
                <a:pt x="4536" y="5205509"/>
                <a:pt x="9071" y="3335291"/>
                <a:pt x="13607" y="1465072"/>
              </a:cubicBezTo>
              <a:close/>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0</xdr:colOff>
      <xdr:row>5</xdr:row>
      <xdr:rowOff>0</xdr:rowOff>
    </xdr:from>
    <xdr:to>
      <xdr:col>14</xdr:col>
      <xdr:colOff>0</xdr:colOff>
      <xdr:row>9</xdr:row>
      <xdr:rowOff>0</xdr:rowOff>
    </xdr:to>
    <xdr:sp macro="" textlink="">
      <xdr:nvSpPr>
        <xdr:cNvPr id="8" name="四角形: 角を丸くする 7">
          <a:extLst>
            <a:ext uri="{FF2B5EF4-FFF2-40B4-BE49-F238E27FC236}">
              <a16:creationId xmlns:a16="http://schemas.microsoft.com/office/drawing/2014/main" id="{7446462D-CA77-4C15-BBFE-4D7D86DBBCCE}"/>
            </a:ext>
          </a:extLst>
        </xdr:cNvPr>
        <xdr:cNvSpPr/>
      </xdr:nvSpPr>
      <xdr:spPr>
        <a:xfrm>
          <a:off x="6858000" y="1143000"/>
          <a:ext cx="5229225" cy="11811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9</xdr:row>
      <xdr:rowOff>140152</xdr:rowOff>
    </xdr:from>
    <xdr:to>
      <xdr:col>14</xdr:col>
      <xdr:colOff>13609</xdr:colOff>
      <xdr:row>14</xdr:row>
      <xdr:rowOff>13606</xdr:rowOff>
    </xdr:to>
    <xdr:sp macro="" textlink="">
      <xdr:nvSpPr>
        <xdr:cNvPr id="9" name="四角形: 角を丸くする 8">
          <a:extLst>
            <a:ext uri="{FF2B5EF4-FFF2-40B4-BE49-F238E27FC236}">
              <a16:creationId xmlns:a16="http://schemas.microsoft.com/office/drawing/2014/main" id="{5DA9FBF3-E334-4F51-8B0E-1F549A156D53}"/>
            </a:ext>
          </a:extLst>
        </xdr:cNvPr>
        <xdr:cNvSpPr/>
      </xdr:nvSpPr>
      <xdr:spPr>
        <a:xfrm>
          <a:off x="2962275" y="2464252"/>
          <a:ext cx="9138559" cy="119742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272141</xdr:colOff>
      <xdr:row>22</xdr:row>
      <xdr:rowOff>172510</xdr:rowOff>
    </xdr:from>
    <xdr:to>
      <xdr:col>1</xdr:col>
      <xdr:colOff>190499</xdr:colOff>
      <xdr:row>24</xdr:row>
      <xdr:rowOff>303619</xdr:rowOff>
    </xdr:to>
    <xdr:sp macro="" textlink="">
      <xdr:nvSpPr>
        <xdr:cNvPr id="10" name="正方形/長方形 9">
          <a:extLst>
            <a:ext uri="{FF2B5EF4-FFF2-40B4-BE49-F238E27FC236}">
              <a16:creationId xmlns:a16="http://schemas.microsoft.com/office/drawing/2014/main" id="{B49FB1E1-D33C-405C-8A56-AD1932260086}"/>
            </a:ext>
          </a:extLst>
        </xdr:cNvPr>
        <xdr:cNvSpPr/>
      </xdr:nvSpPr>
      <xdr:spPr>
        <a:xfrm>
          <a:off x="272141" y="5858935"/>
          <a:ext cx="689883" cy="626409"/>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23</xdr:row>
      <xdr:rowOff>3176</xdr:rowOff>
    </xdr:from>
    <xdr:to>
      <xdr:col>5</xdr:col>
      <xdr:colOff>0</xdr:colOff>
      <xdr:row>24</xdr:row>
      <xdr:rowOff>317046</xdr:rowOff>
    </xdr:to>
    <xdr:sp macro="" textlink="">
      <xdr:nvSpPr>
        <xdr:cNvPr id="11" name="正方形/長方形 10">
          <a:extLst>
            <a:ext uri="{FF2B5EF4-FFF2-40B4-BE49-F238E27FC236}">
              <a16:creationId xmlns:a16="http://schemas.microsoft.com/office/drawing/2014/main" id="{9A911A2A-E03C-49E8-A300-B1B4099BE12D}"/>
            </a:ext>
          </a:extLst>
        </xdr:cNvPr>
        <xdr:cNvSpPr/>
      </xdr:nvSpPr>
      <xdr:spPr>
        <a:xfrm>
          <a:off x="771525" y="5861051"/>
          <a:ext cx="5457825" cy="637720"/>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製品型番</a:t>
          </a:r>
          <a:br>
            <a:rPr kumimoji="1" lang="en-US" altLang="ja-JP" sz="1400">
              <a:latin typeface="HGPｺﾞｼｯｸM" panose="020B0600000000000000" pitchFamily="50" charset="-128"/>
              <a:ea typeface="HGPｺﾞｼｯｸM" panose="020B0600000000000000" pitchFamily="50" charset="-128"/>
            </a:rPr>
          </a:br>
          <a:r>
            <a:rPr kumimoji="1" lang="ja-JP" altLang="en-US" sz="1400">
              <a:latin typeface="HGPｺﾞｼｯｸM" panose="020B0600000000000000" pitchFamily="50" charset="-128"/>
              <a:ea typeface="HGPｺﾞｼｯｸM" panose="020B0600000000000000" pitchFamily="50" charset="-128"/>
            </a:rPr>
            <a:t>製品詳細</a:t>
          </a:r>
        </a:p>
      </xdr:txBody>
    </xdr:sp>
    <xdr:clientData/>
  </xdr:twoCellAnchor>
  <xdr:twoCellAnchor>
    <xdr:from>
      <xdr:col>0</xdr:col>
      <xdr:colOff>0</xdr:colOff>
      <xdr:row>22</xdr:row>
      <xdr:rowOff>169333</xdr:rowOff>
    </xdr:from>
    <xdr:to>
      <xdr:col>1</xdr:col>
      <xdr:colOff>35799</xdr:colOff>
      <xdr:row>25</xdr:row>
      <xdr:rowOff>0</xdr:rowOff>
    </xdr:to>
    <xdr:sp macro="" textlink="">
      <xdr:nvSpPr>
        <xdr:cNvPr id="12" name="四角形: 角を丸くする 12">
          <a:extLst>
            <a:ext uri="{FF2B5EF4-FFF2-40B4-BE49-F238E27FC236}">
              <a16:creationId xmlns:a16="http://schemas.microsoft.com/office/drawing/2014/main" id="{4E201EEA-C3D4-4592-9469-AF7AD6A7CEAF}"/>
            </a:ext>
          </a:extLst>
        </xdr:cNvPr>
        <xdr:cNvSpPr/>
      </xdr:nvSpPr>
      <xdr:spPr>
        <a:xfrm>
          <a:off x="0" y="5855758"/>
          <a:ext cx="807324" cy="649817"/>
        </a:xfrm>
        <a:custGeom>
          <a:avLst/>
          <a:gdLst>
            <a:gd name="connsiteX0" fmla="*/ 0 w 693964"/>
            <a:gd name="connsiteY0" fmla="*/ 106994 h 641953"/>
            <a:gd name="connsiteX1" fmla="*/ 106994 w 693964"/>
            <a:gd name="connsiteY1" fmla="*/ 0 h 641953"/>
            <a:gd name="connsiteX2" fmla="*/ 586970 w 693964"/>
            <a:gd name="connsiteY2" fmla="*/ 0 h 641953"/>
            <a:gd name="connsiteX3" fmla="*/ 693964 w 693964"/>
            <a:gd name="connsiteY3" fmla="*/ 106994 h 641953"/>
            <a:gd name="connsiteX4" fmla="*/ 693964 w 693964"/>
            <a:gd name="connsiteY4" fmla="*/ 534959 h 641953"/>
            <a:gd name="connsiteX5" fmla="*/ 586970 w 693964"/>
            <a:gd name="connsiteY5" fmla="*/ 641953 h 641953"/>
            <a:gd name="connsiteX6" fmla="*/ 106994 w 693964"/>
            <a:gd name="connsiteY6" fmla="*/ 641953 h 641953"/>
            <a:gd name="connsiteX7" fmla="*/ 0 w 693964"/>
            <a:gd name="connsiteY7" fmla="*/ 534959 h 641953"/>
            <a:gd name="connsiteX8" fmla="*/ 0 w 693964"/>
            <a:gd name="connsiteY8" fmla="*/ 106994 h 641953"/>
            <a:gd name="connsiteX0" fmla="*/ 0 w 702549"/>
            <a:gd name="connsiteY0" fmla="*/ 106994 h 652992"/>
            <a:gd name="connsiteX1" fmla="*/ 106994 w 702549"/>
            <a:gd name="connsiteY1" fmla="*/ 0 h 652992"/>
            <a:gd name="connsiteX2" fmla="*/ 586970 w 702549"/>
            <a:gd name="connsiteY2" fmla="*/ 0 h 652992"/>
            <a:gd name="connsiteX3" fmla="*/ 693964 w 702549"/>
            <a:gd name="connsiteY3" fmla="*/ 106994 h 652992"/>
            <a:gd name="connsiteX4" fmla="*/ 693964 w 702549"/>
            <a:gd name="connsiteY4" fmla="*/ 534959 h 652992"/>
            <a:gd name="connsiteX5" fmla="*/ 666750 w 702549"/>
            <a:gd name="connsiteY5" fmla="*/ 652992 h 652992"/>
            <a:gd name="connsiteX6" fmla="*/ 106994 w 702549"/>
            <a:gd name="connsiteY6" fmla="*/ 641953 h 652992"/>
            <a:gd name="connsiteX7" fmla="*/ 0 w 702549"/>
            <a:gd name="connsiteY7" fmla="*/ 534959 h 652992"/>
            <a:gd name="connsiteX8" fmla="*/ 0 w 702549"/>
            <a:gd name="connsiteY8" fmla="*/ 106994 h 652992"/>
            <a:gd name="connsiteX0" fmla="*/ 0 w 702549"/>
            <a:gd name="connsiteY0" fmla="*/ 110169 h 656167"/>
            <a:gd name="connsiteX1" fmla="*/ 106994 w 702549"/>
            <a:gd name="connsiteY1" fmla="*/ 3175 h 656167"/>
            <a:gd name="connsiteX2" fmla="*/ 666750 w 702549"/>
            <a:gd name="connsiteY2" fmla="*/ 0 h 656167"/>
            <a:gd name="connsiteX3" fmla="*/ 693964 w 702549"/>
            <a:gd name="connsiteY3" fmla="*/ 110169 h 656167"/>
            <a:gd name="connsiteX4" fmla="*/ 693964 w 702549"/>
            <a:gd name="connsiteY4" fmla="*/ 538134 h 656167"/>
            <a:gd name="connsiteX5" fmla="*/ 666750 w 702549"/>
            <a:gd name="connsiteY5" fmla="*/ 656167 h 656167"/>
            <a:gd name="connsiteX6" fmla="*/ 106994 w 702549"/>
            <a:gd name="connsiteY6" fmla="*/ 645128 h 656167"/>
            <a:gd name="connsiteX7" fmla="*/ 0 w 702549"/>
            <a:gd name="connsiteY7" fmla="*/ 538134 h 656167"/>
            <a:gd name="connsiteX8" fmla="*/ 0 w 702549"/>
            <a:gd name="connsiteY8" fmla="*/ 110169 h 6561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02549" h="656167">
              <a:moveTo>
                <a:pt x="0" y="110169"/>
              </a:moveTo>
              <a:cubicBezTo>
                <a:pt x="0" y="51078"/>
                <a:pt x="47903" y="3175"/>
                <a:pt x="106994" y="3175"/>
              </a:cubicBezTo>
              <a:lnTo>
                <a:pt x="666750" y="0"/>
              </a:lnTo>
              <a:cubicBezTo>
                <a:pt x="725841" y="0"/>
                <a:pt x="693964" y="51078"/>
                <a:pt x="693964" y="110169"/>
              </a:cubicBezTo>
              <a:lnTo>
                <a:pt x="693964" y="538134"/>
              </a:lnTo>
              <a:cubicBezTo>
                <a:pt x="693964" y="597225"/>
                <a:pt x="725841" y="656167"/>
                <a:pt x="666750" y="656167"/>
              </a:cubicBezTo>
              <a:cubicBezTo>
                <a:pt x="506758" y="656167"/>
                <a:pt x="266986" y="645128"/>
                <a:pt x="106994" y="645128"/>
              </a:cubicBezTo>
              <a:cubicBezTo>
                <a:pt x="47903" y="645128"/>
                <a:pt x="0" y="597225"/>
                <a:pt x="0" y="538134"/>
              </a:cubicBezTo>
              <a:lnTo>
                <a:pt x="0" y="110169"/>
              </a:lnTo>
              <a:close/>
            </a:path>
          </a:pathLst>
        </a:cu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a:t>
          </a:r>
        </a:p>
      </xdr:txBody>
    </xdr:sp>
    <xdr:clientData/>
  </xdr:twoCellAnchor>
  <xdr:twoCellAnchor>
    <xdr:from>
      <xdr:col>5</xdr:col>
      <xdr:colOff>0</xdr:colOff>
      <xdr:row>23</xdr:row>
      <xdr:rowOff>3176</xdr:rowOff>
    </xdr:from>
    <xdr:to>
      <xdr:col>7</xdr:col>
      <xdr:colOff>0</xdr:colOff>
      <xdr:row>24</xdr:row>
      <xdr:rowOff>317046</xdr:rowOff>
    </xdr:to>
    <xdr:sp macro="" textlink="">
      <xdr:nvSpPr>
        <xdr:cNvPr id="13" name="正方形/長方形 12">
          <a:extLst>
            <a:ext uri="{FF2B5EF4-FFF2-40B4-BE49-F238E27FC236}">
              <a16:creationId xmlns:a16="http://schemas.microsoft.com/office/drawing/2014/main" id="{DCB7E0DF-C77E-42E0-8F1E-DFDE812DD063}"/>
            </a:ext>
          </a:extLst>
        </xdr:cNvPr>
        <xdr:cNvSpPr/>
      </xdr:nvSpPr>
      <xdr:spPr>
        <a:xfrm>
          <a:off x="6229350" y="5861051"/>
          <a:ext cx="1000125" cy="637720"/>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数量</a:t>
          </a:r>
        </a:p>
      </xdr:txBody>
    </xdr:sp>
    <xdr:clientData/>
  </xdr:twoCellAnchor>
  <xdr:twoCellAnchor>
    <xdr:from>
      <xdr:col>7</xdr:col>
      <xdr:colOff>1</xdr:colOff>
      <xdr:row>22</xdr:row>
      <xdr:rowOff>172509</xdr:rowOff>
    </xdr:from>
    <xdr:to>
      <xdr:col>8</xdr:col>
      <xdr:colOff>13607</xdr:colOff>
      <xdr:row>24</xdr:row>
      <xdr:rowOff>317045</xdr:rowOff>
    </xdr:to>
    <xdr:sp macro="" textlink="">
      <xdr:nvSpPr>
        <xdr:cNvPr id="14" name="正方形/長方形 13">
          <a:extLst>
            <a:ext uri="{FF2B5EF4-FFF2-40B4-BE49-F238E27FC236}">
              <a16:creationId xmlns:a16="http://schemas.microsoft.com/office/drawing/2014/main" id="{2C91EFFF-CC48-4FF4-9B8B-4218597CAFAD}"/>
            </a:ext>
          </a:extLst>
        </xdr:cNvPr>
        <xdr:cNvSpPr/>
      </xdr:nvSpPr>
      <xdr:spPr>
        <a:xfrm>
          <a:off x="7229476" y="5858934"/>
          <a:ext cx="613681" cy="63983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単位</a:t>
          </a:r>
        </a:p>
      </xdr:txBody>
    </xdr:sp>
    <xdr:clientData/>
  </xdr:twoCellAnchor>
  <xdr:twoCellAnchor>
    <xdr:from>
      <xdr:col>8</xdr:col>
      <xdr:colOff>0</xdr:colOff>
      <xdr:row>22</xdr:row>
      <xdr:rowOff>172509</xdr:rowOff>
    </xdr:from>
    <xdr:to>
      <xdr:col>11</xdr:col>
      <xdr:colOff>13608</xdr:colOff>
      <xdr:row>24</xdr:row>
      <xdr:rowOff>317045</xdr:rowOff>
    </xdr:to>
    <xdr:sp macro="" textlink="">
      <xdr:nvSpPr>
        <xdr:cNvPr id="15" name="正方形/長方形 14">
          <a:extLst>
            <a:ext uri="{FF2B5EF4-FFF2-40B4-BE49-F238E27FC236}">
              <a16:creationId xmlns:a16="http://schemas.microsoft.com/office/drawing/2014/main" id="{6949F8D5-2A1A-4D73-97CC-982FCDA5999C}"/>
            </a:ext>
          </a:extLst>
        </xdr:cNvPr>
        <xdr:cNvSpPr/>
      </xdr:nvSpPr>
      <xdr:spPr>
        <a:xfrm>
          <a:off x="7829550" y="5858934"/>
          <a:ext cx="2147208" cy="63983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商品単価</a:t>
          </a:r>
        </a:p>
      </xdr:txBody>
    </xdr:sp>
    <xdr:clientData/>
  </xdr:twoCellAnchor>
  <xdr:twoCellAnchor>
    <xdr:from>
      <xdr:col>10</xdr:col>
      <xdr:colOff>690049</xdr:colOff>
      <xdr:row>22</xdr:row>
      <xdr:rowOff>172509</xdr:rowOff>
    </xdr:from>
    <xdr:to>
      <xdr:col>14</xdr:col>
      <xdr:colOff>-1</xdr:colOff>
      <xdr:row>24</xdr:row>
      <xdr:rowOff>317045</xdr:rowOff>
    </xdr:to>
    <xdr:sp macro="" textlink="">
      <xdr:nvSpPr>
        <xdr:cNvPr id="16" name="四角形: 角を丸くする 8">
          <a:extLst>
            <a:ext uri="{FF2B5EF4-FFF2-40B4-BE49-F238E27FC236}">
              <a16:creationId xmlns:a16="http://schemas.microsoft.com/office/drawing/2014/main" id="{02A6FFCB-A1AD-4338-8E88-BA6CB2975F44}"/>
            </a:ext>
          </a:extLst>
        </xdr:cNvPr>
        <xdr:cNvSpPr>
          <a:spLocks/>
        </xdr:cNvSpPr>
      </xdr:nvSpPr>
      <xdr:spPr>
        <a:xfrm>
          <a:off x="9853099" y="5858934"/>
          <a:ext cx="2234125" cy="639836"/>
        </a:xfrm>
        <a:custGeom>
          <a:avLst/>
          <a:gdLst>
            <a:gd name="connsiteX0" fmla="*/ 0 w 2109107"/>
            <a:gd name="connsiteY0" fmla="*/ 108002 h 648000"/>
            <a:gd name="connsiteX1" fmla="*/ 108002 w 2109107"/>
            <a:gd name="connsiteY1" fmla="*/ 0 h 648000"/>
            <a:gd name="connsiteX2" fmla="*/ 2001105 w 2109107"/>
            <a:gd name="connsiteY2" fmla="*/ 0 h 648000"/>
            <a:gd name="connsiteX3" fmla="*/ 2109107 w 2109107"/>
            <a:gd name="connsiteY3" fmla="*/ 108002 h 648000"/>
            <a:gd name="connsiteX4" fmla="*/ 2109107 w 2109107"/>
            <a:gd name="connsiteY4" fmla="*/ 539998 h 648000"/>
            <a:gd name="connsiteX5" fmla="*/ 2001105 w 2109107"/>
            <a:gd name="connsiteY5" fmla="*/ 648000 h 648000"/>
            <a:gd name="connsiteX6" fmla="*/ 108002 w 2109107"/>
            <a:gd name="connsiteY6" fmla="*/ 648000 h 648000"/>
            <a:gd name="connsiteX7" fmla="*/ 0 w 2109107"/>
            <a:gd name="connsiteY7" fmla="*/ 539998 h 648000"/>
            <a:gd name="connsiteX8" fmla="*/ 0 w 2109107"/>
            <a:gd name="connsiteY8" fmla="*/ 108002 h 648000"/>
            <a:gd name="connsiteX0" fmla="*/ 0 w 2109107"/>
            <a:gd name="connsiteY0" fmla="*/ 108002 h 648000"/>
            <a:gd name="connsiteX1" fmla="*/ 108002 w 2109107"/>
            <a:gd name="connsiteY1" fmla="*/ 0 h 648000"/>
            <a:gd name="connsiteX2" fmla="*/ 2001105 w 2109107"/>
            <a:gd name="connsiteY2" fmla="*/ 0 h 648000"/>
            <a:gd name="connsiteX3" fmla="*/ 2109107 w 2109107"/>
            <a:gd name="connsiteY3" fmla="*/ 108002 h 648000"/>
            <a:gd name="connsiteX4" fmla="*/ 2109107 w 2109107"/>
            <a:gd name="connsiteY4" fmla="*/ 539998 h 648000"/>
            <a:gd name="connsiteX5" fmla="*/ 2001105 w 2109107"/>
            <a:gd name="connsiteY5" fmla="*/ 648000 h 648000"/>
            <a:gd name="connsiteX6" fmla="*/ 108002 w 2109107"/>
            <a:gd name="connsiteY6" fmla="*/ 648000 h 648000"/>
            <a:gd name="connsiteX7" fmla="*/ 0 w 2109107"/>
            <a:gd name="connsiteY7" fmla="*/ 431141 h 648000"/>
            <a:gd name="connsiteX8" fmla="*/ 0 w 2109107"/>
            <a:gd name="connsiteY8" fmla="*/ 108002 h 648000"/>
            <a:gd name="connsiteX0" fmla="*/ 0 w 2122714"/>
            <a:gd name="connsiteY0" fmla="*/ 298502 h 648000"/>
            <a:gd name="connsiteX1" fmla="*/ 121609 w 2122714"/>
            <a:gd name="connsiteY1" fmla="*/ 0 h 648000"/>
            <a:gd name="connsiteX2" fmla="*/ 2014712 w 2122714"/>
            <a:gd name="connsiteY2" fmla="*/ 0 h 648000"/>
            <a:gd name="connsiteX3" fmla="*/ 2122714 w 2122714"/>
            <a:gd name="connsiteY3" fmla="*/ 108002 h 648000"/>
            <a:gd name="connsiteX4" fmla="*/ 2122714 w 2122714"/>
            <a:gd name="connsiteY4" fmla="*/ 539998 h 648000"/>
            <a:gd name="connsiteX5" fmla="*/ 2014712 w 2122714"/>
            <a:gd name="connsiteY5" fmla="*/ 648000 h 648000"/>
            <a:gd name="connsiteX6" fmla="*/ 121609 w 2122714"/>
            <a:gd name="connsiteY6" fmla="*/ 648000 h 648000"/>
            <a:gd name="connsiteX7" fmla="*/ 13607 w 2122714"/>
            <a:gd name="connsiteY7" fmla="*/ 431141 h 648000"/>
            <a:gd name="connsiteX8" fmla="*/ 0 w 2122714"/>
            <a:gd name="connsiteY8" fmla="*/ 298502 h 648000"/>
            <a:gd name="connsiteX0" fmla="*/ 3915 w 2126629"/>
            <a:gd name="connsiteY0" fmla="*/ 298502 h 648000"/>
            <a:gd name="connsiteX1" fmla="*/ 125524 w 2126629"/>
            <a:gd name="connsiteY1" fmla="*/ 0 h 648000"/>
            <a:gd name="connsiteX2" fmla="*/ 2018627 w 2126629"/>
            <a:gd name="connsiteY2" fmla="*/ 0 h 648000"/>
            <a:gd name="connsiteX3" fmla="*/ 2126629 w 2126629"/>
            <a:gd name="connsiteY3" fmla="*/ 108002 h 648000"/>
            <a:gd name="connsiteX4" fmla="*/ 2126629 w 2126629"/>
            <a:gd name="connsiteY4" fmla="*/ 539998 h 648000"/>
            <a:gd name="connsiteX5" fmla="*/ 2018627 w 2126629"/>
            <a:gd name="connsiteY5" fmla="*/ 648000 h 648000"/>
            <a:gd name="connsiteX6" fmla="*/ 30274 w 2126629"/>
            <a:gd name="connsiteY6" fmla="*/ 648000 h 648000"/>
            <a:gd name="connsiteX7" fmla="*/ 17522 w 2126629"/>
            <a:gd name="connsiteY7" fmla="*/ 431141 h 648000"/>
            <a:gd name="connsiteX8" fmla="*/ 3915 w 2126629"/>
            <a:gd name="connsiteY8" fmla="*/ 298502 h 648000"/>
            <a:gd name="connsiteX0" fmla="*/ 3915 w 2126629"/>
            <a:gd name="connsiteY0" fmla="*/ 298502 h 648000"/>
            <a:gd name="connsiteX1" fmla="*/ 57489 w 2126629"/>
            <a:gd name="connsiteY1" fmla="*/ 0 h 648000"/>
            <a:gd name="connsiteX2" fmla="*/ 2018627 w 2126629"/>
            <a:gd name="connsiteY2" fmla="*/ 0 h 648000"/>
            <a:gd name="connsiteX3" fmla="*/ 2126629 w 2126629"/>
            <a:gd name="connsiteY3" fmla="*/ 108002 h 648000"/>
            <a:gd name="connsiteX4" fmla="*/ 2126629 w 2126629"/>
            <a:gd name="connsiteY4" fmla="*/ 539998 h 648000"/>
            <a:gd name="connsiteX5" fmla="*/ 2018627 w 2126629"/>
            <a:gd name="connsiteY5" fmla="*/ 648000 h 648000"/>
            <a:gd name="connsiteX6" fmla="*/ 30274 w 2126629"/>
            <a:gd name="connsiteY6" fmla="*/ 648000 h 648000"/>
            <a:gd name="connsiteX7" fmla="*/ 17522 w 2126629"/>
            <a:gd name="connsiteY7" fmla="*/ 431141 h 648000"/>
            <a:gd name="connsiteX8" fmla="*/ 3915 w 2126629"/>
            <a:gd name="connsiteY8" fmla="*/ 298502 h 64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126629" h="648000">
              <a:moveTo>
                <a:pt x="3915" y="298502"/>
              </a:moveTo>
              <a:cubicBezTo>
                <a:pt x="3915" y="238854"/>
                <a:pt x="-2159" y="0"/>
                <a:pt x="57489" y="0"/>
              </a:cubicBezTo>
              <a:lnTo>
                <a:pt x="2018627" y="0"/>
              </a:lnTo>
              <a:cubicBezTo>
                <a:pt x="2078275" y="0"/>
                <a:pt x="2126629" y="48354"/>
                <a:pt x="2126629" y="108002"/>
              </a:cubicBezTo>
              <a:lnTo>
                <a:pt x="2126629" y="539998"/>
              </a:lnTo>
              <a:cubicBezTo>
                <a:pt x="2126629" y="599646"/>
                <a:pt x="2078275" y="648000"/>
                <a:pt x="2018627" y="648000"/>
              </a:cubicBezTo>
              <a:lnTo>
                <a:pt x="30274" y="648000"/>
              </a:lnTo>
              <a:cubicBezTo>
                <a:pt x="-29374" y="648000"/>
                <a:pt x="17522" y="490789"/>
                <a:pt x="17522" y="431141"/>
              </a:cubicBezTo>
              <a:lnTo>
                <a:pt x="3915" y="298502"/>
              </a:lnTo>
              <a:close/>
            </a:path>
          </a:pathLst>
        </a:cu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商品金額</a:t>
          </a:r>
          <a:endParaRPr kumimoji="1" lang="en-US" altLang="ja-JP" sz="1400">
            <a:latin typeface="HGPｺﾞｼｯｸM" panose="020B0600000000000000" pitchFamily="50" charset="-128"/>
            <a:ea typeface="HGPｺﾞｼｯｸM" panose="020B0600000000000000" pitchFamily="50" charset="-128"/>
          </a:endParaRPr>
        </a:p>
      </xdr:txBody>
    </xdr:sp>
    <xdr:clientData/>
  </xdr:twoCellAnchor>
  <xdr:twoCellAnchor>
    <xdr:from>
      <xdr:col>11</xdr:col>
      <xdr:colOff>0</xdr:colOff>
      <xdr:row>22</xdr:row>
      <xdr:rowOff>172510</xdr:rowOff>
    </xdr:from>
    <xdr:to>
      <xdr:col>11</xdr:col>
      <xdr:colOff>0</xdr:colOff>
      <xdr:row>24</xdr:row>
      <xdr:rowOff>317046</xdr:rowOff>
    </xdr:to>
    <xdr:cxnSp macro="">
      <xdr:nvCxnSpPr>
        <xdr:cNvPr id="17" name="直線コネクタ 16">
          <a:extLst>
            <a:ext uri="{FF2B5EF4-FFF2-40B4-BE49-F238E27FC236}">
              <a16:creationId xmlns:a16="http://schemas.microsoft.com/office/drawing/2014/main" id="{8105201F-A6A0-4B75-A08E-E2A902B884F5}"/>
            </a:ext>
          </a:extLst>
        </xdr:cNvPr>
        <xdr:cNvCxnSpPr/>
      </xdr:nvCxnSpPr>
      <xdr:spPr>
        <a:xfrm>
          <a:off x="9963150" y="5858935"/>
          <a:ext cx="0" cy="639836"/>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23</xdr:row>
      <xdr:rowOff>0</xdr:rowOff>
    </xdr:from>
    <xdr:to>
      <xdr:col>1</xdr:col>
      <xdr:colOff>0</xdr:colOff>
      <xdr:row>24</xdr:row>
      <xdr:rowOff>313870</xdr:rowOff>
    </xdr:to>
    <xdr:cxnSp macro="">
      <xdr:nvCxnSpPr>
        <xdr:cNvPr id="18" name="直線コネクタ 17">
          <a:extLst>
            <a:ext uri="{FF2B5EF4-FFF2-40B4-BE49-F238E27FC236}">
              <a16:creationId xmlns:a16="http://schemas.microsoft.com/office/drawing/2014/main" id="{103B8D63-BAC0-4673-91CB-93EF37A3F555}"/>
            </a:ext>
          </a:extLst>
        </xdr:cNvPr>
        <xdr:cNvCxnSpPr/>
      </xdr:nvCxnSpPr>
      <xdr:spPr>
        <a:xfrm>
          <a:off x="771525" y="5857875"/>
          <a:ext cx="0" cy="63772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22</xdr:row>
      <xdr:rowOff>149558</xdr:rowOff>
    </xdr:from>
    <xdr:to>
      <xdr:col>8</xdr:col>
      <xdr:colOff>0</xdr:colOff>
      <xdr:row>24</xdr:row>
      <xdr:rowOff>294094</xdr:rowOff>
    </xdr:to>
    <xdr:cxnSp macro="">
      <xdr:nvCxnSpPr>
        <xdr:cNvPr id="19" name="直線コネクタ 18">
          <a:extLst>
            <a:ext uri="{FF2B5EF4-FFF2-40B4-BE49-F238E27FC236}">
              <a16:creationId xmlns:a16="http://schemas.microsoft.com/office/drawing/2014/main" id="{30451A3C-9640-4A5B-88F4-6F27B00E8167}"/>
            </a:ext>
          </a:extLst>
        </xdr:cNvPr>
        <xdr:cNvCxnSpPr/>
      </xdr:nvCxnSpPr>
      <xdr:spPr>
        <a:xfrm>
          <a:off x="7829550" y="5835983"/>
          <a:ext cx="0" cy="639836"/>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23</xdr:row>
      <xdr:rowOff>0</xdr:rowOff>
    </xdr:from>
    <xdr:to>
      <xdr:col>7</xdr:col>
      <xdr:colOff>0</xdr:colOff>
      <xdr:row>24</xdr:row>
      <xdr:rowOff>321428</xdr:rowOff>
    </xdr:to>
    <xdr:cxnSp macro="">
      <xdr:nvCxnSpPr>
        <xdr:cNvPr id="20" name="直線コネクタ 19">
          <a:extLst>
            <a:ext uri="{FF2B5EF4-FFF2-40B4-BE49-F238E27FC236}">
              <a16:creationId xmlns:a16="http://schemas.microsoft.com/office/drawing/2014/main" id="{881404A3-3C0F-4790-A310-BF555A62EA27}"/>
            </a:ext>
          </a:extLst>
        </xdr:cNvPr>
        <xdr:cNvCxnSpPr/>
      </xdr:nvCxnSpPr>
      <xdr:spPr>
        <a:xfrm>
          <a:off x="7229475" y="5857875"/>
          <a:ext cx="0" cy="645278"/>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0</xdr:rowOff>
    </xdr:from>
    <xdr:to>
      <xdr:col>1</xdr:col>
      <xdr:colOff>0</xdr:colOff>
      <xdr:row>70</xdr:row>
      <xdr:rowOff>0</xdr:rowOff>
    </xdr:to>
    <xdr:cxnSp macro="">
      <xdr:nvCxnSpPr>
        <xdr:cNvPr id="21" name="直線コネクタ 20">
          <a:extLst>
            <a:ext uri="{FF2B5EF4-FFF2-40B4-BE49-F238E27FC236}">
              <a16:creationId xmlns:a16="http://schemas.microsoft.com/office/drawing/2014/main" id="{59E3D749-1DFB-411D-9F1C-6EF7B84CFFF5}"/>
            </a:ext>
          </a:extLst>
        </xdr:cNvPr>
        <xdr:cNvCxnSpPr/>
      </xdr:nvCxnSpPr>
      <xdr:spPr>
        <a:xfrm>
          <a:off x="771525" y="6505575"/>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22</xdr:row>
      <xdr:rowOff>136071</xdr:rowOff>
    </xdr:from>
    <xdr:to>
      <xdr:col>5</xdr:col>
      <xdr:colOff>0</xdr:colOff>
      <xdr:row>24</xdr:row>
      <xdr:rowOff>280606</xdr:rowOff>
    </xdr:to>
    <xdr:cxnSp macro="">
      <xdr:nvCxnSpPr>
        <xdr:cNvPr id="22" name="直線コネクタ 21">
          <a:extLst>
            <a:ext uri="{FF2B5EF4-FFF2-40B4-BE49-F238E27FC236}">
              <a16:creationId xmlns:a16="http://schemas.microsoft.com/office/drawing/2014/main" id="{646C3E7D-19EE-4E89-B82E-824A471EE6A6}"/>
            </a:ext>
          </a:extLst>
        </xdr:cNvPr>
        <xdr:cNvCxnSpPr/>
      </xdr:nvCxnSpPr>
      <xdr:spPr>
        <a:xfrm>
          <a:off x="6229350" y="5822496"/>
          <a:ext cx="0" cy="639835"/>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31750</xdr:colOff>
      <xdr:row>0</xdr:row>
      <xdr:rowOff>148165</xdr:rowOff>
    </xdr:from>
    <xdr:ext cx="2825750" cy="370417"/>
    <xdr:pic>
      <xdr:nvPicPr>
        <xdr:cNvPr id="23" name="図 22" descr="Western Digital">
          <a:extLst>
            <a:ext uri="{FF2B5EF4-FFF2-40B4-BE49-F238E27FC236}">
              <a16:creationId xmlns:a16="http://schemas.microsoft.com/office/drawing/2014/main" id="{BB041DA2-A161-4A62-97A5-60E6A864A40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42" t="41871" r="4917" b="41128"/>
        <a:stretch>
          <a:fillRect/>
        </a:stretch>
      </xdr:blipFill>
      <xdr:spPr bwMode="auto">
        <a:xfrm>
          <a:off x="31750" y="148165"/>
          <a:ext cx="2825750" cy="3704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0</xdr:colOff>
      <xdr:row>2</xdr:row>
      <xdr:rowOff>0</xdr:rowOff>
    </xdr:from>
    <xdr:to>
      <xdr:col>18</xdr:col>
      <xdr:colOff>492125</xdr:colOff>
      <xdr:row>5</xdr:row>
      <xdr:rowOff>206375</xdr:rowOff>
    </xdr:to>
    <xdr:sp macro="" textlink="">
      <xdr:nvSpPr>
        <xdr:cNvPr id="24" name="四角形: 角度付き 23">
          <a:hlinkClick xmlns:r="http://schemas.openxmlformats.org/officeDocument/2006/relationships" r:id="rId2"/>
          <a:extLst>
            <a:ext uri="{FF2B5EF4-FFF2-40B4-BE49-F238E27FC236}">
              <a16:creationId xmlns:a16="http://schemas.microsoft.com/office/drawing/2014/main" id="{641407BC-A3A0-4DBA-9E4F-C8CFB5F71F4A}"/>
            </a:ext>
          </a:extLst>
        </xdr:cNvPr>
        <xdr:cNvSpPr/>
      </xdr:nvSpPr>
      <xdr:spPr>
        <a:xfrm>
          <a:off x="13091583" y="4127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95250</xdr:rowOff>
    </xdr:from>
    <xdr:ext cx="3051806" cy="400050"/>
    <xdr:pic>
      <xdr:nvPicPr>
        <xdr:cNvPr id="2" name="図 1" descr="Western Digital">
          <a:extLst>
            <a:ext uri="{FF2B5EF4-FFF2-40B4-BE49-F238E27FC236}">
              <a16:creationId xmlns:a16="http://schemas.microsoft.com/office/drawing/2014/main" id="{59F082A8-DBF7-4297-B074-46B1135DC88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42" t="41871" r="4917" b="41128"/>
        <a:stretch>
          <a:fillRect/>
        </a:stretch>
      </xdr:blipFill>
      <xdr:spPr bwMode="auto">
        <a:xfrm>
          <a:off x="0" y="95250"/>
          <a:ext cx="3051806" cy="400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0</xdr:colOff>
      <xdr:row>3</xdr:row>
      <xdr:rowOff>0</xdr:rowOff>
    </xdr:from>
    <xdr:to>
      <xdr:col>14</xdr:col>
      <xdr:colOff>419100</xdr:colOff>
      <xdr:row>6</xdr:row>
      <xdr:rowOff>146050</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90E00D7A-39E3-4EB9-B8B5-BBF48C8FE0F4}"/>
            </a:ext>
          </a:extLst>
        </xdr:cNvPr>
        <xdr:cNvSpPr/>
      </xdr:nvSpPr>
      <xdr:spPr>
        <a:xfrm>
          <a:off x="11277600" y="6953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22225</xdr:colOff>
      <xdr:row>0</xdr:row>
      <xdr:rowOff>43390</xdr:rowOff>
    </xdr:from>
    <xdr:ext cx="2825750" cy="370417"/>
    <xdr:pic>
      <xdr:nvPicPr>
        <xdr:cNvPr id="2" name="図 1" descr="Western Digital">
          <a:extLst>
            <a:ext uri="{FF2B5EF4-FFF2-40B4-BE49-F238E27FC236}">
              <a16:creationId xmlns:a16="http://schemas.microsoft.com/office/drawing/2014/main" id="{9C2B5548-24A6-47C9-9FDD-E7ADBA46E26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42" t="41871" r="4917" b="41128"/>
        <a:stretch>
          <a:fillRect/>
        </a:stretch>
      </xdr:blipFill>
      <xdr:spPr bwMode="auto">
        <a:xfrm>
          <a:off x="22225" y="43390"/>
          <a:ext cx="2825750" cy="3704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2</xdr:row>
      <xdr:rowOff>0</xdr:rowOff>
    </xdr:from>
    <xdr:to>
      <xdr:col>19</xdr:col>
      <xdr:colOff>485775</xdr:colOff>
      <xdr:row>5</xdr:row>
      <xdr:rowOff>155575</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9AF1161E-FF54-4043-8AC0-DCD0BA63C11C}"/>
            </a:ext>
          </a:extLst>
        </xdr:cNvPr>
        <xdr:cNvSpPr/>
      </xdr:nvSpPr>
      <xdr:spPr>
        <a:xfrm>
          <a:off x="14754225" y="4762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0</xdr:colOff>
      <xdr:row>25</xdr:row>
      <xdr:rowOff>0</xdr:rowOff>
    </xdr:from>
    <xdr:to>
      <xdr:col>12</xdr:col>
      <xdr:colOff>0</xdr:colOff>
      <xdr:row>68</xdr:row>
      <xdr:rowOff>0</xdr:rowOff>
    </xdr:to>
    <xdr:cxnSp macro="">
      <xdr:nvCxnSpPr>
        <xdr:cNvPr id="2" name="直線コネクタ 1">
          <a:extLst>
            <a:ext uri="{FF2B5EF4-FFF2-40B4-BE49-F238E27FC236}">
              <a16:creationId xmlns:a16="http://schemas.microsoft.com/office/drawing/2014/main" id="{7BD91AD7-2832-4513-99AF-60B8A7A57455}"/>
            </a:ext>
          </a:extLst>
        </xdr:cNvPr>
        <xdr:cNvCxnSpPr/>
      </xdr:nvCxnSpPr>
      <xdr:spPr>
        <a:xfrm>
          <a:off x="9969500" y="6529917"/>
          <a:ext cx="0" cy="11779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25</xdr:row>
      <xdr:rowOff>0</xdr:rowOff>
    </xdr:from>
    <xdr:to>
      <xdr:col>9</xdr:col>
      <xdr:colOff>0</xdr:colOff>
      <xdr:row>68</xdr:row>
      <xdr:rowOff>0</xdr:rowOff>
    </xdr:to>
    <xdr:cxnSp macro="">
      <xdr:nvCxnSpPr>
        <xdr:cNvPr id="3" name="直線コネクタ 2">
          <a:extLst>
            <a:ext uri="{FF2B5EF4-FFF2-40B4-BE49-F238E27FC236}">
              <a16:creationId xmlns:a16="http://schemas.microsoft.com/office/drawing/2014/main" id="{C08CB5CB-0DAC-4A36-9908-6B610D09B534}"/>
            </a:ext>
          </a:extLst>
        </xdr:cNvPr>
        <xdr:cNvCxnSpPr/>
      </xdr:nvCxnSpPr>
      <xdr:spPr>
        <a:xfrm>
          <a:off x="7892143" y="6545036"/>
          <a:ext cx="0" cy="11811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25</xdr:row>
      <xdr:rowOff>0</xdr:rowOff>
    </xdr:from>
    <xdr:to>
      <xdr:col>8</xdr:col>
      <xdr:colOff>0</xdr:colOff>
      <xdr:row>68</xdr:row>
      <xdr:rowOff>0</xdr:rowOff>
    </xdr:to>
    <xdr:cxnSp macro="">
      <xdr:nvCxnSpPr>
        <xdr:cNvPr id="4" name="直線コネクタ 3">
          <a:extLst>
            <a:ext uri="{FF2B5EF4-FFF2-40B4-BE49-F238E27FC236}">
              <a16:creationId xmlns:a16="http://schemas.microsoft.com/office/drawing/2014/main" id="{A7EC1453-FF40-49F1-9B75-8BC8745FA1EC}"/>
            </a:ext>
          </a:extLst>
        </xdr:cNvPr>
        <xdr:cNvCxnSpPr/>
      </xdr:nvCxnSpPr>
      <xdr:spPr>
        <a:xfrm>
          <a:off x="7228417" y="6529917"/>
          <a:ext cx="0" cy="11779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25</xdr:row>
      <xdr:rowOff>0</xdr:rowOff>
    </xdr:from>
    <xdr:to>
      <xdr:col>6</xdr:col>
      <xdr:colOff>0</xdr:colOff>
      <xdr:row>68</xdr:row>
      <xdr:rowOff>0</xdr:rowOff>
    </xdr:to>
    <xdr:cxnSp macro="">
      <xdr:nvCxnSpPr>
        <xdr:cNvPr id="5" name="直線コネクタ 4">
          <a:extLst>
            <a:ext uri="{FF2B5EF4-FFF2-40B4-BE49-F238E27FC236}">
              <a16:creationId xmlns:a16="http://schemas.microsoft.com/office/drawing/2014/main" id="{731C077A-6CE9-4A34-A488-965695D5C1E0}"/>
            </a:ext>
          </a:extLst>
        </xdr:cNvPr>
        <xdr:cNvCxnSpPr/>
      </xdr:nvCxnSpPr>
      <xdr:spPr>
        <a:xfrm>
          <a:off x="6229350" y="6505575"/>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25</xdr:row>
      <xdr:rowOff>0</xdr:rowOff>
    </xdr:from>
    <xdr:to>
      <xdr:col>2</xdr:col>
      <xdr:colOff>0</xdr:colOff>
      <xdr:row>68</xdr:row>
      <xdr:rowOff>0</xdr:rowOff>
    </xdr:to>
    <xdr:cxnSp macro="">
      <xdr:nvCxnSpPr>
        <xdr:cNvPr id="6" name="直線コネクタ 5">
          <a:extLst>
            <a:ext uri="{FF2B5EF4-FFF2-40B4-BE49-F238E27FC236}">
              <a16:creationId xmlns:a16="http://schemas.microsoft.com/office/drawing/2014/main" id="{686973A9-9576-4750-A46D-7D8F45320D48}"/>
            </a:ext>
          </a:extLst>
        </xdr:cNvPr>
        <xdr:cNvCxnSpPr/>
      </xdr:nvCxnSpPr>
      <xdr:spPr>
        <a:xfrm>
          <a:off x="1209675" y="6505575"/>
          <a:ext cx="0" cy="117062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23</xdr:row>
      <xdr:rowOff>326558</xdr:rowOff>
    </xdr:from>
    <xdr:to>
      <xdr:col>15</xdr:col>
      <xdr:colOff>1310</xdr:colOff>
      <xdr:row>68</xdr:row>
      <xdr:rowOff>0</xdr:rowOff>
    </xdr:to>
    <xdr:sp macro="" textlink="">
      <xdr:nvSpPr>
        <xdr:cNvPr id="7" name="四角形: 角を丸くする 59">
          <a:extLst>
            <a:ext uri="{FF2B5EF4-FFF2-40B4-BE49-F238E27FC236}">
              <a16:creationId xmlns:a16="http://schemas.microsoft.com/office/drawing/2014/main" id="{288A85A1-652B-4201-9A23-460EF9F8E812}"/>
            </a:ext>
          </a:extLst>
        </xdr:cNvPr>
        <xdr:cNvSpPr/>
      </xdr:nvSpPr>
      <xdr:spPr>
        <a:xfrm>
          <a:off x="0" y="6200308"/>
          <a:ext cx="12098060" cy="12108859"/>
        </a:xfrm>
        <a:custGeom>
          <a:avLst/>
          <a:gdLst>
            <a:gd name="connsiteX0" fmla="*/ 0 w 10559144"/>
            <a:gd name="connsiteY0" fmla="*/ 1206524 h 7239002"/>
            <a:gd name="connsiteX1" fmla="*/ 1206524 w 10559144"/>
            <a:gd name="connsiteY1" fmla="*/ 0 h 7239002"/>
            <a:gd name="connsiteX2" fmla="*/ 9352620 w 10559144"/>
            <a:gd name="connsiteY2" fmla="*/ 0 h 7239002"/>
            <a:gd name="connsiteX3" fmla="*/ 10559144 w 10559144"/>
            <a:gd name="connsiteY3" fmla="*/ 1206524 h 7239002"/>
            <a:gd name="connsiteX4" fmla="*/ 10559144 w 10559144"/>
            <a:gd name="connsiteY4" fmla="*/ 6032478 h 7239002"/>
            <a:gd name="connsiteX5" fmla="*/ 9352620 w 10559144"/>
            <a:gd name="connsiteY5" fmla="*/ 7239002 h 7239002"/>
            <a:gd name="connsiteX6" fmla="*/ 1206524 w 10559144"/>
            <a:gd name="connsiteY6" fmla="*/ 7239002 h 7239002"/>
            <a:gd name="connsiteX7" fmla="*/ 0 w 10559144"/>
            <a:gd name="connsiteY7" fmla="*/ 6032478 h 7239002"/>
            <a:gd name="connsiteX8" fmla="*/ 0 w 10559144"/>
            <a:gd name="connsiteY8" fmla="*/ 1206524 h 7239002"/>
            <a:gd name="connsiteX0" fmla="*/ 0 w 10559144"/>
            <a:gd name="connsiteY0" fmla="*/ 1206524 h 7239002"/>
            <a:gd name="connsiteX1" fmla="*/ 1206524 w 10559144"/>
            <a:gd name="connsiteY1" fmla="*/ 0 h 7239002"/>
            <a:gd name="connsiteX2" fmla="*/ 9352620 w 10559144"/>
            <a:gd name="connsiteY2" fmla="*/ 0 h 7239002"/>
            <a:gd name="connsiteX3" fmla="*/ 10218964 w 10559144"/>
            <a:gd name="connsiteY3" fmla="*/ 408215 h 7239002"/>
            <a:gd name="connsiteX4" fmla="*/ 10559144 w 10559144"/>
            <a:gd name="connsiteY4" fmla="*/ 1206524 h 7239002"/>
            <a:gd name="connsiteX5" fmla="*/ 10559144 w 10559144"/>
            <a:gd name="connsiteY5" fmla="*/ 6032478 h 7239002"/>
            <a:gd name="connsiteX6" fmla="*/ 9352620 w 10559144"/>
            <a:gd name="connsiteY6" fmla="*/ 7239002 h 7239002"/>
            <a:gd name="connsiteX7" fmla="*/ 1206524 w 10559144"/>
            <a:gd name="connsiteY7" fmla="*/ 7239002 h 7239002"/>
            <a:gd name="connsiteX8" fmla="*/ 0 w 10559144"/>
            <a:gd name="connsiteY8" fmla="*/ 6032478 h 7239002"/>
            <a:gd name="connsiteX9" fmla="*/ 0 w 10559144"/>
            <a:gd name="connsiteY9" fmla="*/ 1206524 h 7239002"/>
            <a:gd name="connsiteX0" fmla="*/ 0 w 10568031"/>
            <a:gd name="connsiteY0" fmla="*/ 1549173 h 7581651"/>
            <a:gd name="connsiteX1" fmla="*/ 1206524 w 10568031"/>
            <a:gd name="connsiteY1" fmla="*/ 342649 h 7581651"/>
            <a:gd name="connsiteX2" fmla="*/ 9352620 w 10568031"/>
            <a:gd name="connsiteY2" fmla="*/ 342649 h 7581651"/>
            <a:gd name="connsiteX3" fmla="*/ 10463892 w 10568031"/>
            <a:gd name="connsiteY3" fmla="*/ 43293 h 7581651"/>
            <a:gd name="connsiteX4" fmla="*/ 10559144 w 10568031"/>
            <a:gd name="connsiteY4" fmla="*/ 1549173 h 7581651"/>
            <a:gd name="connsiteX5" fmla="*/ 10559144 w 10568031"/>
            <a:gd name="connsiteY5" fmla="*/ 6375127 h 7581651"/>
            <a:gd name="connsiteX6" fmla="*/ 9352620 w 10568031"/>
            <a:gd name="connsiteY6" fmla="*/ 7581651 h 7581651"/>
            <a:gd name="connsiteX7" fmla="*/ 1206524 w 10568031"/>
            <a:gd name="connsiteY7" fmla="*/ 7581651 h 7581651"/>
            <a:gd name="connsiteX8" fmla="*/ 0 w 10568031"/>
            <a:gd name="connsiteY8" fmla="*/ 6375127 h 7581651"/>
            <a:gd name="connsiteX9" fmla="*/ 0 w 10568031"/>
            <a:gd name="connsiteY9" fmla="*/ 1549173 h 7581651"/>
            <a:gd name="connsiteX0" fmla="*/ 0 w 10568031"/>
            <a:gd name="connsiteY0" fmla="*/ 1549173 h 7581651"/>
            <a:gd name="connsiteX1" fmla="*/ 326571 w 10568031"/>
            <a:gd name="connsiteY1" fmla="*/ 710043 h 7581651"/>
            <a:gd name="connsiteX2" fmla="*/ 1206524 w 10568031"/>
            <a:gd name="connsiteY2" fmla="*/ 342649 h 7581651"/>
            <a:gd name="connsiteX3" fmla="*/ 9352620 w 10568031"/>
            <a:gd name="connsiteY3" fmla="*/ 342649 h 7581651"/>
            <a:gd name="connsiteX4" fmla="*/ 10463892 w 10568031"/>
            <a:gd name="connsiteY4" fmla="*/ 43293 h 7581651"/>
            <a:gd name="connsiteX5" fmla="*/ 10559144 w 10568031"/>
            <a:gd name="connsiteY5" fmla="*/ 1549173 h 7581651"/>
            <a:gd name="connsiteX6" fmla="*/ 10559144 w 10568031"/>
            <a:gd name="connsiteY6" fmla="*/ 6375127 h 7581651"/>
            <a:gd name="connsiteX7" fmla="*/ 9352620 w 10568031"/>
            <a:gd name="connsiteY7" fmla="*/ 7581651 h 7581651"/>
            <a:gd name="connsiteX8" fmla="*/ 1206524 w 10568031"/>
            <a:gd name="connsiteY8" fmla="*/ 7581651 h 7581651"/>
            <a:gd name="connsiteX9" fmla="*/ 0 w 10568031"/>
            <a:gd name="connsiteY9" fmla="*/ 6375127 h 7581651"/>
            <a:gd name="connsiteX10" fmla="*/ 0 w 10568031"/>
            <a:gd name="connsiteY10" fmla="*/ 1549173 h 7581651"/>
            <a:gd name="connsiteX0" fmla="*/ 0 w 10568031"/>
            <a:gd name="connsiteY0" fmla="*/ 1549173 h 7581651"/>
            <a:gd name="connsiteX1" fmla="*/ 217714 w 10568031"/>
            <a:gd name="connsiteY1" fmla="*/ 56900 h 7581651"/>
            <a:gd name="connsiteX2" fmla="*/ 1206524 w 10568031"/>
            <a:gd name="connsiteY2" fmla="*/ 342649 h 7581651"/>
            <a:gd name="connsiteX3" fmla="*/ 9352620 w 10568031"/>
            <a:gd name="connsiteY3" fmla="*/ 342649 h 7581651"/>
            <a:gd name="connsiteX4" fmla="*/ 10463892 w 10568031"/>
            <a:gd name="connsiteY4" fmla="*/ 43293 h 7581651"/>
            <a:gd name="connsiteX5" fmla="*/ 10559144 w 10568031"/>
            <a:gd name="connsiteY5" fmla="*/ 1549173 h 7581651"/>
            <a:gd name="connsiteX6" fmla="*/ 10559144 w 10568031"/>
            <a:gd name="connsiteY6" fmla="*/ 6375127 h 7581651"/>
            <a:gd name="connsiteX7" fmla="*/ 9352620 w 10568031"/>
            <a:gd name="connsiteY7" fmla="*/ 7581651 h 7581651"/>
            <a:gd name="connsiteX8" fmla="*/ 1206524 w 10568031"/>
            <a:gd name="connsiteY8" fmla="*/ 7581651 h 7581651"/>
            <a:gd name="connsiteX9" fmla="*/ 0 w 10568031"/>
            <a:gd name="connsiteY9" fmla="*/ 6375127 h 7581651"/>
            <a:gd name="connsiteX10" fmla="*/ 0 w 10568031"/>
            <a:gd name="connsiteY10" fmla="*/ 1549173 h 7581651"/>
            <a:gd name="connsiteX0" fmla="*/ 0 w 10568031"/>
            <a:gd name="connsiteY0" fmla="*/ 1549173 h 7581651"/>
            <a:gd name="connsiteX1" fmla="*/ 149678 w 10568031"/>
            <a:gd name="connsiteY1" fmla="*/ 56900 h 7581651"/>
            <a:gd name="connsiteX2" fmla="*/ 1206524 w 10568031"/>
            <a:gd name="connsiteY2" fmla="*/ 342649 h 7581651"/>
            <a:gd name="connsiteX3" fmla="*/ 9352620 w 10568031"/>
            <a:gd name="connsiteY3" fmla="*/ 342649 h 7581651"/>
            <a:gd name="connsiteX4" fmla="*/ 10463892 w 10568031"/>
            <a:gd name="connsiteY4" fmla="*/ 43293 h 7581651"/>
            <a:gd name="connsiteX5" fmla="*/ 10559144 w 10568031"/>
            <a:gd name="connsiteY5" fmla="*/ 1549173 h 7581651"/>
            <a:gd name="connsiteX6" fmla="*/ 10559144 w 10568031"/>
            <a:gd name="connsiteY6" fmla="*/ 6375127 h 7581651"/>
            <a:gd name="connsiteX7" fmla="*/ 9352620 w 10568031"/>
            <a:gd name="connsiteY7" fmla="*/ 7581651 h 7581651"/>
            <a:gd name="connsiteX8" fmla="*/ 1206524 w 10568031"/>
            <a:gd name="connsiteY8" fmla="*/ 7581651 h 7581651"/>
            <a:gd name="connsiteX9" fmla="*/ 0 w 10568031"/>
            <a:gd name="connsiteY9" fmla="*/ 6375127 h 7581651"/>
            <a:gd name="connsiteX10" fmla="*/ 0 w 10568031"/>
            <a:gd name="connsiteY10" fmla="*/ 1549173 h 7581651"/>
            <a:gd name="connsiteX0" fmla="*/ 9574 w 10577605"/>
            <a:gd name="connsiteY0" fmla="*/ 1549173 h 7581651"/>
            <a:gd name="connsiteX1" fmla="*/ 104824 w 10577605"/>
            <a:gd name="connsiteY1" fmla="*/ 70507 h 7581651"/>
            <a:gd name="connsiteX2" fmla="*/ 1216098 w 10577605"/>
            <a:gd name="connsiteY2" fmla="*/ 342649 h 7581651"/>
            <a:gd name="connsiteX3" fmla="*/ 9362194 w 10577605"/>
            <a:gd name="connsiteY3" fmla="*/ 342649 h 7581651"/>
            <a:gd name="connsiteX4" fmla="*/ 10473466 w 10577605"/>
            <a:gd name="connsiteY4" fmla="*/ 43293 h 7581651"/>
            <a:gd name="connsiteX5" fmla="*/ 10568718 w 10577605"/>
            <a:gd name="connsiteY5" fmla="*/ 1549173 h 7581651"/>
            <a:gd name="connsiteX6" fmla="*/ 10568718 w 10577605"/>
            <a:gd name="connsiteY6" fmla="*/ 6375127 h 7581651"/>
            <a:gd name="connsiteX7" fmla="*/ 9362194 w 10577605"/>
            <a:gd name="connsiteY7" fmla="*/ 7581651 h 7581651"/>
            <a:gd name="connsiteX8" fmla="*/ 1216098 w 10577605"/>
            <a:gd name="connsiteY8" fmla="*/ 7581651 h 7581651"/>
            <a:gd name="connsiteX9" fmla="*/ 9574 w 10577605"/>
            <a:gd name="connsiteY9" fmla="*/ 6375127 h 7581651"/>
            <a:gd name="connsiteX10" fmla="*/ 9574 w 10577605"/>
            <a:gd name="connsiteY10" fmla="*/ 1549173 h 7581651"/>
            <a:gd name="connsiteX0" fmla="*/ 27215 w 10595246"/>
            <a:gd name="connsiteY0" fmla="*/ 1549173 h 7622011"/>
            <a:gd name="connsiteX1" fmla="*/ 122465 w 10595246"/>
            <a:gd name="connsiteY1" fmla="*/ 70507 h 7622011"/>
            <a:gd name="connsiteX2" fmla="*/ 1233739 w 10595246"/>
            <a:gd name="connsiteY2" fmla="*/ 342649 h 7622011"/>
            <a:gd name="connsiteX3" fmla="*/ 9379835 w 10595246"/>
            <a:gd name="connsiteY3" fmla="*/ 342649 h 7622011"/>
            <a:gd name="connsiteX4" fmla="*/ 10491107 w 10595246"/>
            <a:gd name="connsiteY4" fmla="*/ 43293 h 7622011"/>
            <a:gd name="connsiteX5" fmla="*/ 10586359 w 10595246"/>
            <a:gd name="connsiteY5" fmla="*/ 1549173 h 7622011"/>
            <a:gd name="connsiteX6" fmla="*/ 10586359 w 10595246"/>
            <a:gd name="connsiteY6" fmla="*/ 6375127 h 7622011"/>
            <a:gd name="connsiteX7" fmla="*/ 9379835 w 10595246"/>
            <a:gd name="connsiteY7" fmla="*/ 7581651 h 7622011"/>
            <a:gd name="connsiteX8" fmla="*/ 1233739 w 10595246"/>
            <a:gd name="connsiteY8" fmla="*/ 7581651 h 7622011"/>
            <a:gd name="connsiteX9" fmla="*/ 0 w 10595246"/>
            <a:gd name="connsiteY9" fmla="*/ 7150734 h 7622011"/>
            <a:gd name="connsiteX10" fmla="*/ 27215 w 10595246"/>
            <a:gd name="connsiteY10" fmla="*/ 1549173 h 7622011"/>
            <a:gd name="connsiteX0" fmla="*/ 58012 w 10626043"/>
            <a:gd name="connsiteY0" fmla="*/ 1549173 h 7648930"/>
            <a:gd name="connsiteX1" fmla="*/ 153262 w 10626043"/>
            <a:gd name="connsiteY1" fmla="*/ 70507 h 7648930"/>
            <a:gd name="connsiteX2" fmla="*/ 1264536 w 10626043"/>
            <a:gd name="connsiteY2" fmla="*/ 342649 h 7648930"/>
            <a:gd name="connsiteX3" fmla="*/ 9410632 w 10626043"/>
            <a:gd name="connsiteY3" fmla="*/ 342649 h 7648930"/>
            <a:gd name="connsiteX4" fmla="*/ 10521904 w 10626043"/>
            <a:gd name="connsiteY4" fmla="*/ 43293 h 7648930"/>
            <a:gd name="connsiteX5" fmla="*/ 10617156 w 10626043"/>
            <a:gd name="connsiteY5" fmla="*/ 1549173 h 7648930"/>
            <a:gd name="connsiteX6" fmla="*/ 10617156 w 10626043"/>
            <a:gd name="connsiteY6" fmla="*/ 6375127 h 7648930"/>
            <a:gd name="connsiteX7" fmla="*/ 9410632 w 10626043"/>
            <a:gd name="connsiteY7" fmla="*/ 7581651 h 7648930"/>
            <a:gd name="connsiteX8" fmla="*/ 488929 w 10626043"/>
            <a:gd name="connsiteY8" fmla="*/ 7622472 h 7648930"/>
            <a:gd name="connsiteX9" fmla="*/ 30797 w 10626043"/>
            <a:gd name="connsiteY9" fmla="*/ 7150734 h 7648930"/>
            <a:gd name="connsiteX10" fmla="*/ 58012 w 10626043"/>
            <a:gd name="connsiteY10" fmla="*/ 1549173 h 7648930"/>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379835 w 10595246"/>
            <a:gd name="connsiteY7" fmla="*/ 7581651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42935"/>
            <a:gd name="connsiteX1" fmla="*/ 122465 w 10595246"/>
            <a:gd name="connsiteY1" fmla="*/ 70507 h 7642935"/>
            <a:gd name="connsiteX2" fmla="*/ 1233739 w 10595246"/>
            <a:gd name="connsiteY2" fmla="*/ 342649 h 7642935"/>
            <a:gd name="connsiteX3" fmla="*/ 9379835 w 10595246"/>
            <a:gd name="connsiteY3" fmla="*/ 342649 h 7642935"/>
            <a:gd name="connsiteX4" fmla="*/ 10491107 w 10595246"/>
            <a:gd name="connsiteY4" fmla="*/ 43293 h 7642935"/>
            <a:gd name="connsiteX5" fmla="*/ 10586359 w 10595246"/>
            <a:gd name="connsiteY5" fmla="*/ 1549173 h 7642935"/>
            <a:gd name="connsiteX6" fmla="*/ 10586359 w 10595246"/>
            <a:gd name="connsiteY6" fmla="*/ 6375127 h 7642935"/>
            <a:gd name="connsiteX7" fmla="*/ 9379835 w 10595246"/>
            <a:gd name="connsiteY7" fmla="*/ 7581651 h 7642935"/>
            <a:gd name="connsiteX8" fmla="*/ 458132 w 10595246"/>
            <a:gd name="connsiteY8" fmla="*/ 7622472 h 7642935"/>
            <a:gd name="connsiteX9" fmla="*/ 0 w 10595246"/>
            <a:gd name="connsiteY9" fmla="*/ 7150734 h 7642935"/>
            <a:gd name="connsiteX10" fmla="*/ 27215 w 10595246"/>
            <a:gd name="connsiteY10" fmla="*/ 1549173 h 7642935"/>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379835 w 10595246"/>
            <a:gd name="connsiteY7" fmla="*/ 7581651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72752 w 10595246"/>
            <a:gd name="connsiteY6" fmla="*/ 7137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72752 w 10595246"/>
            <a:gd name="connsiteY6" fmla="*/ 7137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613366"/>
            <a:gd name="connsiteY0" fmla="*/ 1549173 h 7622472"/>
            <a:gd name="connsiteX1" fmla="*/ 122465 w 10613366"/>
            <a:gd name="connsiteY1" fmla="*/ 70507 h 7622472"/>
            <a:gd name="connsiteX2" fmla="*/ 1233739 w 10613366"/>
            <a:gd name="connsiteY2" fmla="*/ 342649 h 7622472"/>
            <a:gd name="connsiteX3" fmla="*/ 9379835 w 10613366"/>
            <a:gd name="connsiteY3" fmla="*/ 342649 h 7622472"/>
            <a:gd name="connsiteX4" fmla="*/ 10491107 w 10613366"/>
            <a:gd name="connsiteY4" fmla="*/ 43293 h 7622472"/>
            <a:gd name="connsiteX5" fmla="*/ 10586359 w 10613366"/>
            <a:gd name="connsiteY5" fmla="*/ 1549173 h 7622472"/>
            <a:gd name="connsiteX6" fmla="*/ 10572752 w 10613366"/>
            <a:gd name="connsiteY6" fmla="*/ 7137127 h 7622472"/>
            <a:gd name="connsiteX7" fmla="*/ 9992156 w 10613366"/>
            <a:gd name="connsiteY7" fmla="*/ 7568044 h 7622472"/>
            <a:gd name="connsiteX8" fmla="*/ 458132 w 10613366"/>
            <a:gd name="connsiteY8" fmla="*/ 7622472 h 7622472"/>
            <a:gd name="connsiteX9" fmla="*/ 0 w 10613366"/>
            <a:gd name="connsiteY9" fmla="*/ 7150734 h 7622472"/>
            <a:gd name="connsiteX10" fmla="*/ 27215 w 10613366"/>
            <a:gd name="connsiteY10" fmla="*/ 1549173 h 7622472"/>
            <a:gd name="connsiteX0" fmla="*/ 27215 w 10594122"/>
            <a:gd name="connsiteY0" fmla="*/ 1549173 h 7622472"/>
            <a:gd name="connsiteX1" fmla="*/ 122465 w 10594122"/>
            <a:gd name="connsiteY1" fmla="*/ 70507 h 7622472"/>
            <a:gd name="connsiteX2" fmla="*/ 1233739 w 10594122"/>
            <a:gd name="connsiteY2" fmla="*/ 342649 h 7622472"/>
            <a:gd name="connsiteX3" fmla="*/ 9379835 w 10594122"/>
            <a:gd name="connsiteY3" fmla="*/ 342649 h 7622472"/>
            <a:gd name="connsiteX4" fmla="*/ 10491107 w 10594122"/>
            <a:gd name="connsiteY4" fmla="*/ 43293 h 7622472"/>
            <a:gd name="connsiteX5" fmla="*/ 10586359 w 10594122"/>
            <a:gd name="connsiteY5" fmla="*/ 1549173 h 7622472"/>
            <a:gd name="connsiteX6" fmla="*/ 10572752 w 10594122"/>
            <a:gd name="connsiteY6" fmla="*/ 7137127 h 7622472"/>
            <a:gd name="connsiteX7" fmla="*/ 9992156 w 10594122"/>
            <a:gd name="connsiteY7" fmla="*/ 7568044 h 7622472"/>
            <a:gd name="connsiteX8" fmla="*/ 458132 w 10594122"/>
            <a:gd name="connsiteY8" fmla="*/ 7622472 h 7622472"/>
            <a:gd name="connsiteX9" fmla="*/ 0 w 10594122"/>
            <a:gd name="connsiteY9" fmla="*/ 7150734 h 7622472"/>
            <a:gd name="connsiteX10" fmla="*/ 27215 w 10594122"/>
            <a:gd name="connsiteY10" fmla="*/ 1549173 h 7622472"/>
            <a:gd name="connsiteX0" fmla="*/ 27215 w 10594122"/>
            <a:gd name="connsiteY0" fmla="*/ 1524151 h 7597450"/>
            <a:gd name="connsiteX1" fmla="*/ 122465 w 10594122"/>
            <a:gd name="connsiteY1" fmla="*/ 45485 h 7597450"/>
            <a:gd name="connsiteX2" fmla="*/ 1233739 w 10594122"/>
            <a:gd name="connsiteY2" fmla="*/ 317627 h 7597450"/>
            <a:gd name="connsiteX3" fmla="*/ 9379835 w 10594122"/>
            <a:gd name="connsiteY3" fmla="*/ 317627 h 7597450"/>
            <a:gd name="connsiteX4" fmla="*/ 10491107 w 10594122"/>
            <a:gd name="connsiteY4" fmla="*/ 18271 h 7597450"/>
            <a:gd name="connsiteX5" fmla="*/ 10586359 w 10594122"/>
            <a:gd name="connsiteY5" fmla="*/ 1524151 h 7597450"/>
            <a:gd name="connsiteX6" fmla="*/ 10572752 w 10594122"/>
            <a:gd name="connsiteY6" fmla="*/ 7112105 h 7597450"/>
            <a:gd name="connsiteX7" fmla="*/ 9992156 w 10594122"/>
            <a:gd name="connsiteY7" fmla="*/ 7543022 h 7597450"/>
            <a:gd name="connsiteX8" fmla="*/ 458132 w 10594122"/>
            <a:gd name="connsiteY8" fmla="*/ 7597450 h 7597450"/>
            <a:gd name="connsiteX9" fmla="*/ 0 w 10594122"/>
            <a:gd name="connsiteY9" fmla="*/ 7125712 h 7597450"/>
            <a:gd name="connsiteX10" fmla="*/ 27215 w 10594122"/>
            <a:gd name="connsiteY10" fmla="*/ 1524151 h 7597450"/>
            <a:gd name="connsiteX0" fmla="*/ 27215 w 10651038"/>
            <a:gd name="connsiteY0" fmla="*/ 1524151 h 7597450"/>
            <a:gd name="connsiteX1" fmla="*/ 122465 w 10651038"/>
            <a:gd name="connsiteY1" fmla="*/ 45485 h 7597450"/>
            <a:gd name="connsiteX2" fmla="*/ 1233739 w 10651038"/>
            <a:gd name="connsiteY2" fmla="*/ 317627 h 7597450"/>
            <a:gd name="connsiteX3" fmla="*/ 9379835 w 10651038"/>
            <a:gd name="connsiteY3" fmla="*/ 317627 h 7597450"/>
            <a:gd name="connsiteX4" fmla="*/ 10586358 w 10651038"/>
            <a:gd name="connsiteY4" fmla="*/ 59092 h 7597450"/>
            <a:gd name="connsiteX5" fmla="*/ 10586359 w 10651038"/>
            <a:gd name="connsiteY5" fmla="*/ 1524151 h 7597450"/>
            <a:gd name="connsiteX6" fmla="*/ 10572752 w 10651038"/>
            <a:gd name="connsiteY6" fmla="*/ 7112105 h 7597450"/>
            <a:gd name="connsiteX7" fmla="*/ 9992156 w 10651038"/>
            <a:gd name="connsiteY7" fmla="*/ 7543022 h 7597450"/>
            <a:gd name="connsiteX8" fmla="*/ 458132 w 10651038"/>
            <a:gd name="connsiteY8" fmla="*/ 7597450 h 7597450"/>
            <a:gd name="connsiteX9" fmla="*/ 0 w 10651038"/>
            <a:gd name="connsiteY9" fmla="*/ 7125712 h 7597450"/>
            <a:gd name="connsiteX10" fmla="*/ 27215 w 10651038"/>
            <a:gd name="connsiteY10" fmla="*/ 1524151 h 7597450"/>
            <a:gd name="connsiteX0" fmla="*/ 27215 w 10586359"/>
            <a:gd name="connsiteY0" fmla="*/ 1524151 h 7597450"/>
            <a:gd name="connsiteX1" fmla="*/ 122465 w 10586359"/>
            <a:gd name="connsiteY1" fmla="*/ 45485 h 7597450"/>
            <a:gd name="connsiteX2" fmla="*/ 1233739 w 10586359"/>
            <a:gd name="connsiteY2" fmla="*/ 317627 h 7597450"/>
            <a:gd name="connsiteX3" fmla="*/ 9379835 w 10586359"/>
            <a:gd name="connsiteY3" fmla="*/ 317627 h 7597450"/>
            <a:gd name="connsiteX4" fmla="*/ 10586358 w 10586359"/>
            <a:gd name="connsiteY4" fmla="*/ 59092 h 7597450"/>
            <a:gd name="connsiteX5" fmla="*/ 10586359 w 10586359"/>
            <a:gd name="connsiteY5" fmla="*/ 1524151 h 7597450"/>
            <a:gd name="connsiteX6" fmla="*/ 10572752 w 10586359"/>
            <a:gd name="connsiteY6" fmla="*/ 7112105 h 7597450"/>
            <a:gd name="connsiteX7" fmla="*/ 9992156 w 10586359"/>
            <a:gd name="connsiteY7" fmla="*/ 7543022 h 7597450"/>
            <a:gd name="connsiteX8" fmla="*/ 458132 w 10586359"/>
            <a:gd name="connsiteY8" fmla="*/ 7597450 h 7597450"/>
            <a:gd name="connsiteX9" fmla="*/ 0 w 10586359"/>
            <a:gd name="connsiteY9" fmla="*/ 7125712 h 7597450"/>
            <a:gd name="connsiteX10" fmla="*/ 27215 w 10586359"/>
            <a:gd name="connsiteY10" fmla="*/ 1524151 h 7597450"/>
            <a:gd name="connsiteX0" fmla="*/ 89350 w 10648494"/>
            <a:gd name="connsiteY0" fmla="*/ 1511495 h 7584794"/>
            <a:gd name="connsiteX1" fmla="*/ 75744 w 10648494"/>
            <a:gd name="connsiteY1" fmla="*/ 46436 h 7584794"/>
            <a:gd name="connsiteX2" fmla="*/ 1295874 w 10648494"/>
            <a:gd name="connsiteY2" fmla="*/ 304971 h 7584794"/>
            <a:gd name="connsiteX3" fmla="*/ 9441970 w 10648494"/>
            <a:gd name="connsiteY3" fmla="*/ 304971 h 7584794"/>
            <a:gd name="connsiteX4" fmla="*/ 10648493 w 10648494"/>
            <a:gd name="connsiteY4" fmla="*/ 46436 h 7584794"/>
            <a:gd name="connsiteX5" fmla="*/ 10648494 w 10648494"/>
            <a:gd name="connsiteY5" fmla="*/ 1511495 h 7584794"/>
            <a:gd name="connsiteX6" fmla="*/ 10634887 w 10648494"/>
            <a:gd name="connsiteY6" fmla="*/ 7099449 h 7584794"/>
            <a:gd name="connsiteX7" fmla="*/ 10054291 w 10648494"/>
            <a:gd name="connsiteY7" fmla="*/ 7530366 h 7584794"/>
            <a:gd name="connsiteX8" fmla="*/ 520267 w 10648494"/>
            <a:gd name="connsiteY8" fmla="*/ 7584794 h 7584794"/>
            <a:gd name="connsiteX9" fmla="*/ 62135 w 10648494"/>
            <a:gd name="connsiteY9" fmla="*/ 7113056 h 7584794"/>
            <a:gd name="connsiteX10" fmla="*/ 89350 w 10648494"/>
            <a:gd name="connsiteY10" fmla="*/ 1511495 h 7584794"/>
            <a:gd name="connsiteX0" fmla="*/ 27215 w 10586359"/>
            <a:gd name="connsiteY0" fmla="*/ 1511495 h 7584794"/>
            <a:gd name="connsiteX1" fmla="*/ 13609 w 10586359"/>
            <a:gd name="connsiteY1" fmla="*/ 46436 h 7584794"/>
            <a:gd name="connsiteX2" fmla="*/ 1233739 w 10586359"/>
            <a:gd name="connsiteY2" fmla="*/ 304971 h 7584794"/>
            <a:gd name="connsiteX3" fmla="*/ 9379835 w 10586359"/>
            <a:gd name="connsiteY3" fmla="*/ 304971 h 7584794"/>
            <a:gd name="connsiteX4" fmla="*/ 10586358 w 10586359"/>
            <a:gd name="connsiteY4" fmla="*/ 46436 h 7584794"/>
            <a:gd name="connsiteX5" fmla="*/ 10586359 w 10586359"/>
            <a:gd name="connsiteY5" fmla="*/ 1511495 h 7584794"/>
            <a:gd name="connsiteX6" fmla="*/ 10572752 w 10586359"/>
            <a:gd name="connsiteY6" fmla="*/ 7099449 h 7584794"/>
            <a:gd name="connsiteX7" fmla="*/ 9992156 w 10586359"/>
            <a:gd name="connsiteY7" fmla="*/ 7530366 h 7584794"/>
            <a:gd name="connsiteX8" fmla="*/ 458132 w 10586359"/>
            <a:gd name="connsiteY8" fmla="*/ 7584794 h 7584794"/>
            <a:gd name="connsiteX9" fmla="*/ 0 w 10586359"/>
            <a:gd name="connsiteY9" fmla="*/ 7113056 h 7584794"/>
            <a:gd name="connsiteX10" fmla="*/ 27215 w 10586359"/>
            <a:gd name="connsiteY10" fmla="*/ 1511495 h 7584794"/>
            <a:gd name="connsiteX0" fmla="*/ 27215 w 10586359"/>
            <a:gd name="connsiteY0" fmla="*/ 1465059 h 7538358"/>
            <a:gd name="connsiteX1" fmla="*/ 13609 w 10586359"/>
            <a:gd name="connsiteY1" fmla="*/ 0 h 7538358"/>
            <a:gd name="connsiteX2" fmla="*/ 1233739 w 10586359"/>
            <a:gd name="connsiteY2" fmla="*/ 258535 h 7538358"/>
            <a:gd name="connsiteX3" fmla="*/ 9379835 w 10586359"/>
            <a:gd name="connsiteY3" fmla="*/ 258535 h 7538358"/>
            <a:gd name="connsiteX4" fmla="*/ 10586358 w 10586359"/>
            <a:gd name="connsiteY4" fmla="*/ 0 h 7538358"/>
            <a:gd name="connsiteX5" fmla="*/ 10586359 w 10586359"/>
            <a:gd name="connsiteY5" fmla="*/ 1465059 h 7538358"/>
            <a:gd name="connsiteX6" fmla="*/ 10572752 w 10586359"/>
            <a:gd name="connsiteY6" fmla="*/ 7053013 h 7538358"/>
            <a:gd name="connsiteX7" fmla="*/ 9992156 w 10586359"/>
            <a:gd name="connsiteY7" fmla="*/ 7483930 h 7538358"/>
            <a:gd name="connsiteX8" fmla="*/ 458132 w 10586359"/>
            <a:gd name="connsiteY8" fmla="*/ 7538358 h 7538358"/>
            <a:gd name="connsiteX9" fmla="*/ 0 w 10586359"/>
            <a:gd name="connsiteY9" fmla="*/ 7066620 h 7538358"/>
            <a:gd name="connsiteX10" fmla="*/ 27215 w 10586359"/>
            <a:gd name="connsiteY10" fmla="*/ 1465059 h 7538358"/>
            <a:gd name="connsiteX0" fmla="*/ 27215 w 10586359"/>
            <a:gd name="connsiteY0" fmla="*/ 1465059 h 7538358"/>
            <a:gd name="connsiteX1" fmla="*/ 13609 w 10586359"/>
            <a:gd name="connsiteY1" fmla="*/ 0 h 7538358"/>
            <a:gd name="connsiteX2" fmla="*/ 1233739 w 10586359"/>
            <a:gd name="connsiteY2" fmla="*/ 258535 h 7538358"/>
            <a:gd name="connsiteX3" fmla="*/ 9379835 w 10586359"/>
            <a:gd name="connsiteY3" fmla="*/ 258535 h 7538358"/>
            <a:gd name="connsiteX4" fmla="*/ 10586358 w 10586359"/>
            <a:gd name="connsiteY4" fmla="*/ 0 h 7538358"/>
            <a:gd name="connsiteX5" fmla="*/ 10586359 w 10586359"/>
            <a:gd name="connsiteY5" fmla="*/ 1465059 h 7538358"/>
            <a:gd name="connsiteX6" fmla="*/ 10572752 w 10586359"/>
            <a:gd name="connsiteY6" fmla="*/ 7053013 h 7538358"/>
            <a:gd name="connsiteX7" fmla="*/ 9992156 w 10586359"/>
            <a:gd name="connsiteY7" fmla="*/ 7483930 h 7538358"/>
            <a:gd name="connsiteX8" fmla="*/ 458132 w 10586359"/>
            <a:gd name="connsiteY8" fmla="*/ 7538358 h 7538358"/>
            <a:gd name="connsiteX9" fmla="*/ 0 w 10586359"/>
            <a:gd name="connsiteY9" fmla="*/ 7066620 h 7538358"/>
            <a:gd name="connsiteX10" fmla="*/ 27215 w 10586359"/>
            <a:gd name="connsiteY10" fmla="*/ 1465059 h 7538358"/>
            <a:gd name="connsiteX0" fmla="*/ 27215 w 10586359"/>
            <a:gd name="connsiteY0" fmla="*/ 1465071 h 7538370"/>
            <a:gd name="connsiteX1" fmla="*/ 13609 w 10586359"/>
            <a:gd name="connsiteY1" fmla="*/ 12 h 7538370"/>
            <a:gd name="connsiteX2" fmla="*/ 1233739 w 10586359"/>
            <a:gd name="connsiteY2" fmla="*/ 258547 h 7538370"/>
            <a:gd name="connsiteX3" fmla="*/ 9379835 w 10586359"/>
            <a:gd name="connsiteY3" fmla="*/ 258547 h 7538370"/>
            <a:gd name="connsiteX4" fmla="*/ 10586358 w 10586359"/>
            <a:gd name="connsiteY4" fmla="*/ 12 h 7538370"/>
            <a:gd name="connsiteX5" fmla="*/ 10586359 w 10586359"/>
            <a:gd name="connsiteY5" fmla="*/ 1465071 h 7538370"/>
            <a:gd name="connsiteX6" fmla="*/ 10572752 w 10586359"/>
            <a:gd name="connsiteY6" fmla="*/ 7053025 h 7538370"/>
            <a:gd name="connsiteX7" fmla="*/ 9992156 w 10586359"/>
            <a:gd name="connsiteY7" fmla="*/ 7483942 h 7538370"/>
            <a:gd name="connsiteX8" fmla="*/ 458132 w 10586359"/>
            <a:gd name="connsiteY8" fmla="*/ 7538370 h 7538370"/>
            <a:gd name="connsiteX9" fmla="*/ 0 w 10586359"/>
            <a:gd name="connsiteY9" fmla="*/ 7066632 h 7538370"/>
            <a:gd name="connsiteX10" fmla="*/ 27215 w 10586359"/>
            <a:gd name="connsiteY10" fmla="*/ 1465071 h 7538370"/>
            <a:gd name="connsiteX0" fmla="*/ 27215 w 10586359"/>
            <a:gd name="connsiteY0" fmla="*/ 1465072 h 7538371"/>
            <a:gd name="connsiteX1" fmla="*/ 13609 w 10586359"/>
            <a:gd name="connsiteY1" fmla="*/ 13 h 7538371"/>
            <a:gd name="connsiteX2" fmla="*/ 1233739 w 10586359"/>
            <a:gd name="connsiteY2" fmla="*/ 258548 h 7538371"/>
            <a:gd name="connsiteX3" fmla="*/ 9379835 w 10586359"/>
            <a:gd name="connsiteY3" fmla="*/ 258548 h 7538371"/>
            <a:gd name="connsiteX4" fmla="*/ 10586358 w 10586359"/>
            <a:gd name="connsiteY4" fmla="*/ 13 h 7538371"/>
            <a:gd name="connsiteX5" fmla="*/ 10586359 w 10586359"/>
            <a:gd name="connsiteY5" fmla="*/ 1465072 h 7538371"/>
            <a:gd name="connsiteX6" fmla="*/ 10572752 w 10586359"/>
            <a:gd name="connsiteY6" fmla="*/ 7053026 h 7538371"/>
            <a:gd name="connsiteX7" fmla="*/ 9992156 w 10586359"/>
            <a:gd name="connsiteY7" fmla="*/ 7483943 h 7538371"/>
            <a:gd name="connsiteX8" fmla="*/ 458132 w 10586359"/>
            <a:gd name="connsiteY8" fmla="*/ 7538371 h 7538371"/>
            <a:gd name="connsiteX9" fmla="*/ 0 w 10586359"/>
            <a:gd name="connsiteY9" fmla="*/ 7066633 h 7538371"/>
            <a:gd name="connsiteX10" fmla="*/ 27215 w 10586359"/>
            <a:gd name="connsiteY10" fmla="*/ 1465072 h 7538371"/>
            <a:gd name="connsiteX0" fmla="*/ 27215 w 10586359"/>
            <a:gd name="connsiteY0" fmla="*/ 1465072 h 7538371"/>
            <a:gd name="connsiteX1" fmla="*/ 13609 w 10586359"/>
            <a:gd name="connsiteY1" fmla="*/ 13 h 7538371"/>
            <a:gd name="connsiteX2" fmla="*/ 1233739 w 10586359"/>
            <a:gd name="connsiteY2" fmla="*/ 258548 h 7538371"/>
            <a:gd name="connsiteX3" fmla="*/ 9379835 w 10586359"/>
            <a:gd name="connsiteY3" fmla="*/ 258548 h 7538371"/>
            <a:gd name="connsiteX4" fmla="*/ 10586358 w 10586359"/>
            <a:gd name="connsiteY4" fmla="*/ 13 h 7538371"/>
            <a:gd name="connsiteX5" fmla="*/ 10586359 w 10586359"/>
            <a:gd name="connsiteY5" fmla="*/ 1465072 h 7538371"/>
            <a:gd name="connsiteX6" fmla="*/ 10572752 w 10586359"/>
            <a:gd name="connsiteY6" fmla="*/ 7053026 h 7538371"/>
            <a:gd name="connsiteX7" fmla="*/ 9946823 w 10586359"/>
            <a:gd name="connsiteY7" fmla="*/ 7511157 h 7538371"/>
            <a:gd name="connsiteX8" fmla="*/ 458132 w 10586359"/>
            <a:gd name="connsiteY8" fmla="*/ 7538371 h 7538371"/>
            <a:gd name="connsiteX9" fmla="*/ 0 w 10586359"/>
            <a:gd name="connsiteY9" fmla="*/ 7066633 h 7538371"/>
            <a:gd name="connsiteX10" fmla="*/ 27215 w 10586359"/>
            <a:gd name="connsiteY10" fmla="*/ 1465072 h 7538371"/>
            <a:gd name="connsiteX0" fmla="*/ 27215 w 10587668"/>
            <a:gd name="connsiteY0" fmla="*/ 1465072 h 7538371"/>
            <a:gd name="connsiteX1" fmla="*/ 13609 w 10587668"/>
            <a:gd name="connsiteY1" fmla="*/ 13 h 7538371"/>
            <a:gd name="connsiteX2" fmla="*/ 1233739 w 10587668"/>
            <a:gd name="connsiteY2" fmla="*/ 258548 h 7538371"/>
            <a:gd name="connsiteX3" fmla="*/ 9379835 w 10587668"/>
            <a:gd name="connsiteY3" fmla="*/ 258548 h 7538371"/>
            <a:gd name="connsiteX4" fmla="*/ 10586358 w 10587668"/>
            <a:gd name="connsiteY4" fmla="*/ 13 h 7538371"/>
            <a:gd name="connsiteX5" fmla="*/ 10586359 w 10587668"/>
            <a:gd name="connsiteY5" fmla="*/ 1465072 h 7538371"/>
            <a:gd name="connsiteX6" fmla="*/ 10586359 w 10587668"/>
            <a:gd name="connsiteY6" fmla="*/ 7075728 h 7538371"/>
            <a:gd name="connsiteX7" fmla="*/ 9946823 w 10587668"/>
            <a:gd name="connsiteY7" fmla="*/ 7511157 h 7538371"/>
            <a:gd name="connsiteX8" fmla="*/ 458132 w 10587668"/>
            <a:gd name="connsiteY8" fmla="*/ 7538371 h 7538371"/>
            <a:gd name="connsiteX9" fmla="*/ 0 w 10587668"/>
            <a:gd name="connsiteY9" fmla="*/ 7066633 h 7538371"/>
            <a:gd name="connsiteX10" fmla="*/ 27215 w 10587668"/>
            <a:gd name="connsiteY10" fmla="*/ 1465072 h 7538371"/>
            <a:gd name="connsiteX0" fmla="*/ 27215 w 10587668"/>
            <a:gd name="connsiteY0" fmla="*/ 1465072 h 7511157"/>
            <a:gd name="connsiteX1" fmla="*/ 13609 w 10587668"/>
            <a:gd name="connsiteY1" fmla="*/ 13 h 7511157"/>
            <a:gd name="connsiteX2" fmla="*/ 1233739 w 10587668"/>
            <a:gd name="connsiteY2" fmla="*/ 258548 h 7511157"/>
            <a:gd name="connsiteX3" fmla="*/ 9379835 w 10587668"/>
            <a:gd name="connsiteY3" fmla="*/ 258548 h 7511157"/>
            <a:gd name="connsiteX4" fmla="*/ 10586358 w 10587668"/>
            <a:gd name="connsiteY4" fmla="*/ 13 h 7511157"/>
            <a:gd name="connsiteX5" fmla="*/ 10586359 w 10587668"/>
            <a:gd name="connsiteY5" fmla="*/ 1465072 h 7511157"/>
            <a:gd name="connsiteX6" fmla="*/ 10586359 w 10587668"/>
            <a:gd name="connsiteY6" fmla="*/ 7075728 h 7511157"/>
            <a:gd name="connsiteX7" fmla="*/ 9946823 w 10587668"/>
            <a:gd name="connsiteY7" fmla="*/ 7511157 h 7511157"/>
            <a:gd name="connsiteX8" fmla="*/ 462643 w 10587668"/>
            <a:gd name="connsiteY8" fmla="*/ 7511157 h 7511157"/>
            <a:gd name="connsiteX9" fmla="*/ 0 w 10587668"/>
            <a:gd name="connsiteY9" fmla="*/ 7066633 h 7511157"/>
            <a:gd name="connsiteX10" fmla="*/ 27215 w 10587668"/>
            <a:gd name="connsiteY10" fmla="*/ 1465072 h 7511157"/>
            <a:gd name="connsiteX0" fmla="*/ 13607 w 10574060"/>
            <a:gd name="connsiteY0" fmla="*/ 1465072 h 7511157"/>
            <a:gd name="connsiteX1" fmla="*/ 1 w 10574060"/>
            <a:gd name="connsiteY1" fmla="*/ 13 h 7511157"/>
            <a:gd name="connsiteX2" fmla="*/ 1220131 w 10574060"/>
            <a:gd name="connsiteY2" fmla="*/ 258548 h 7511157"/>
            <a:gd name="connsiteX3" fmla="*/ 9366227 w 10574060"/>
            <a:gd name="connsiteY3" fmla="*/ 258548 h 7511157"/>
            <a:gd name="connsiteX4" fmla="*/ 10572750 w 10574060"/>
            <a:gd name="connsiteY4" fmla="*/ 13 h 7511157"/>
            <a:gd name="connsiteX5" fmla="*/ 10572751 w 10574060"/>
            <a:gd name="connsiteY5" fmla="*/ 1465072 h 7511157"/>
            <a:gd name="connsiteX6" fmla="*/ 10572751 w 10574060"/>
            <a:gd name="connsiteY6" fmla="*/ 7075728 h 7511157"/>
            <a:gd name="connsiteX7" fmla="*/ 9933215 w 10574060"/>
            <a:gd name="connsiteY7" fmla="*/ 7511157 h 7511157"/>
            <a:gd name="connsiteX8" fmla="*/ 449035 w 10574060"/>
            <a:gd name="connsiteY8" fmla="*/ 7511157 h 7511157"/>
            <a:gd name="connsiteX9" fmla="*/ 0 w 10574060"/>
            <a:gd name="connsiteY9" fmla="*/ 7075728 h 7511157"/>
            <a:gd name="connsiteX10" fmla="*/ 13607 w 10574060"/>
            <a:gd name="connsiteY10" fmla="*/ 1465072 h 7511157"/>
            <a:gd name="connsiteX0" fmla="*/ 13607 w 10574060"/>
            <a:gd name="connsiteY0" fmla="*/ 1465072 h 7511157"/>
            <a:gd name="connsiteX1" fmla="*/ 1 w 10574060"/>
            <a:gd name="connsiteY1" fmla="*/ 13 h 7511157"/>
            <a:gd name="connsiteX2" fmla="*/ 1220131 w 10574060"/>
            <a:gd name="connsiteY2" fmla="*/ 258548 h 7511157"/>
            <a:gd name="connsiteX3" fmla="*/ 9420690 w 10574060"/>
            <a:gd name="connsiteY3" fmla="*/ 1133 h 7511157"/>
            <a:gd name="connsiteX4" fmla="*/ 10572750 w 10574060"/>
            <a:gd name="connsiteY4" fmla="*/ 13 h 7511157"/>
            <a:gd name="connsiteX5" fmla="*/ 10572751 w 10574060"/>
            <a:gd name="connsiteY5" fmla="*/ 1465072 h 7511157"/>
            <a:gd name="connsiteX6" fmla="*/ 10572751 w 10574060"/>
            <a:gd name="connsiteY6" fmla="*/ 7075728 h 7511157"/>
            <a:gd name="connsiteX7" fmla="*/ 9933215 w 10574060"/>
            <a:gd name="connsiteY7" fmla="*/ 7511157 h 7511157"/>
            <a:gd name="connsiteX8" fmla="*/ 449035 w 10574060"/>
            <a:gd name="connsiteY8" fmla="*/ 7511157 h 7511157"/>
            <a:gd name="connsiteX9" fmla="*/ 0 w 10574060"/>
            <a:gd name="connsiteY9" fmla="*/ 7075728 h 7511157"/>
            <a:gd name="connsiteX10" fmla="*/ 13607 w 10574060"/>
            <a:gd name="connsiteY10" fmla="*/ 1465072 h 7511157"/>
            <a:gd name="connsiteX0" fmla="*/ 13607 w 10574060"/>
            <a:gd name="connsiteY0" fmla="*/ 1465072 h 7511157"/>
            <a:gd name="connsiteX1" fmla="*/ 1 w 10574060"/>
            <a:gd name="connsiteY1" fmla="*/ 13 h 7511157"/>
            <a:gd name="connsiteX2" fmla="*/ 1897693 w 10574060"/>
            <a:gd name="connsiteY2" fmla="*/ 1133 h 7511157"/>
            <a:gd name="connsiteX3" fmla="*/ 9420690 w 10574060"/>
            <a:gd name="connsiteY3" fmla="*/ 1133 h 7511157"/>
            <a:gd name="connsiteX4" fmla="*/ 10572750 w 10574060"/>
            <a:gd name="connsiteY4" fmla="*/ 13 h 7511157"/>
            <a:gd name="connsiteX5" fmla="*/ 10572751 w 10574060"/>
            <a:gd name="connsiteY5" fmla="*/ 1465072 h 7511157"/>
            <a:gd name="connsiteX6" fmla="*/ 10572751 w 10574060"/>
            <a:gd name="connsiteY6" fmla="*/ 7075728 h 7511157"/>
            <a:gd name="connsiteX7" fmla="*/ 9933215 w 10574060"/>
            <a:gd name="connsiteY7" fmla="*/ 7511157 h 7511157"/>
            <a:gd name="connsiteX8" fmla="*/ 449035 w 10574060"/>
            <a:gd name="connsiteY8" fmla="*/ 7511157 h 7511157"/>
            <a:gd name="connsiteX9" fmla="*/ 0 w 10574060"/>
            <a:gd name="connsiteY9" fmla="*/ 7075728 h 7511157"/>
            <a:gd name="connsiteX10" fmla="*/ 13607 w 10574060"/>
            <a:gd name="connsiteY10" fmla="*/ 1465072 h 75111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574060" h="7511157">
              <a:moveTo>
                <a:pt x="13607" y="1465072"/>
              </a:moveTo>
              <a:cubicBezTo>
                <a:pt x="13606" y="507284"/>
                <a:pt x="30235" y="-3007"/>
                <a:pt x="1" y="13"/>
              </a:cubicBezTo>
              <a:cubicBezTo>
                <a:pt x="432409" y="16641"/>
                <a:pt x="393352" y="62365"/>
                <a:pt x="1897693" y="1133"/>
              </a:cubicBezTo>
              <a:lnTo>
                <a:pt x="9420690" y="1133"/>
              </a:lnTo>
              <a:cubicBezTo>
                <a:pt x="10922763" y="69169"/>
                <a:pt x="10085913" y="16640"/>
                <a:pt x="10572750" y="13"/>
              </a:cubicBezTo>
              <a:cubicBezTo>
                <a:pt x="10569730" y="323565"/>
                <a:pt x="10570483" y="527695"/>
                <a:pt x="10572751" y="1465072"/>
              </a:cubicBezTo>
              <a:cubicBezTo>
                <a:pt x="10568215" y="3327723"/>
                <a:pt x="10577287" y="5213077"/>
                <a:pt x="10572751" y="7075728"/>
              </a:cubicBezTo>
              <a:cubicBezTo>
                <a:pt x="10572751" y="7524359"/>
                <a:pt x="10558739" y="7497550"/>
                <a:pt x="9933215" y="7511157"/>
              </a:cubicBezTo>
              <a:lnTo>
                <a:pt x="449035" y="7511157"/>
              </a:lnTo>
              <a:cubicBezTo>
                <a:pt x="27620" y="7497550"/>
                <a:pt x="13607" y="7537966"/>
                <a:pt x="0" y="7075728"/>
              </a:cubicBezTo>
              <a:cubicBezTo>
                <a:pt x="4536" y="5205509"/>
                <a:pt x="9071" y="3335291"/>
                <a:pt x="13607" y="1465072"/>
              </a:cubicBezTo>
              <a:close/>
            </a:path>
          </a:pathLst>
        </a:cu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5</xdr:row>
      <xdr:rowOff>0</xdr:rowOff>
    </xdr:from>
    <xdr:to>
      <xdr:col>15</xdr:col>
      <xdr:colOff>0</xdr:colOff>
      <xdr:row>9</xdr:row>
      <xdr:rowOff>0</xdr:rowOff>
    </xdr:to>
    <xdr:sp macro="" textlink="">
      <xdr:nvSpPr>
        <xdr:cNvPr id="8" name="四角形: 角を丸くする 7">
          <a:extLst>
            <a:ext uri="{FF2B5EF4-FFF2-40B4-BE49-F238E27FC236}">
              <a16:creationId xmlns:a16="http://schemas.microsoft.com/office/drawing/2014/main" id="{EDAA7824-C929-429D-AD34-BDB894090C39}"/>
            </a:ext>
          </a:extLst>
        </xdr:cNvPr>
        <xdr:cNvSpPr/>
      </xdr:nvSpPr>
      <xdr:spPr>
        <a:xfrm>
          <a:off x="6858000" y="1143000"/>
          <a:ext cx="5229225" cy="11811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0</xdr:colOff>
      <xdr:row>9</xdr:row>
      <xdr:rowOff>140152</xdr:rowOff>
    </xdr:from>
    <xdr:to>
      <xdr:col>15</xdr:col>
      <xdr:colOff>13609</xdr:colOff>
      <xdr:row>14</xdr:row>
      <xdr:rowOff>13606</xdr:rowOff>
    </xdr:to>
    <xdr:sp macro="" textlink="">
      <xdr:nvSpPr>
        <xdr:cNvPr id="9" name="四角形: 角を丸くする 8">
          <a:extLst>
            <a:ext uri="{FF2B5EF4-FFF2-40B4-BE49-F238E27FC236}">
              <a16:creationId xmlns:a16="http://schemas.microsoft.com/office/drawing/2014/main" id="{6C677D65-3C48-4AB6-8334-614EF6D3F2E0}"/>
            </a:ext>
          </a:extLst>
        </xdr:cNvPr>
        <xdr:cNvSpPr/>
      </xdr:nvSpPr>
      <xdr:spPr>
        <a:xfrm>
          <a:off x="3400425" y="2464252"/>
          <a:ext cx="9757684" cy="1197429"/>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23</xdr:row>
      <xdr:rowOff>3176</xdr:rowOff>
    </xdr:from>
    <xdr:to>
      <xdr:col>6</xdr:col>
      <xdr:colOff>0</xdr:colOff>
      <xdr:row>24</xdr:row>
      <xdr:rowOff>317046</xdr:rowOff>
    </xdr:to>
    <xdr:sp macro="" textlink="">
      <xdr:nvSpPr>
        <xdr:cNvPr id="11" name="正方形/長方形 10">
          <a:extLst>
            <a:ext uri="{FF2B5EF4-FFF2-40B4-BE49-F238E27FC236}">
              <a16:creationId xmlns:a16="http://schemas.microsoft.com/office/drawing/2014/main" id="{BFC8AD6D-68CE-418C-B9C4-5CE18FFBEC56}"/>
            </a:ext>
          </a:extLst>
        </xdr:cNvPr>
        <xdr:cNvSpPr/>
      </xdr:nvSpPr>
      <xdr:spPr>
        <a:xfrm>
          <a:off x="775607" y="5895069"/>
          <a:ext cx="5456464" cy="640441"/>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製品型番</a:t>
          </a:r>
          <a:br>
            <a:rPr kumimoji="1" lang="en-US" altLang="ja-JP" sz="1400">
              <a:latin typeface="HGPｺﾞｼｯｸM" panose="020B0600000000000000" pitchFamily="50" charset="-128"/>
              <a:ea typeface="HGPｺﾞｼｯｸM" panose="020B0600000000000000" pitchFamily="50" charset="-128"/>
            </a:rPr>
          </a:br>
          <a:r>
            <a:rPr kumimoji="1" lang="ja-JP" altLang="en-US" sz="1400">
              <a:latin typeface="HGPｺﾞｼｯｸM" panose="020B0600000000000000" pitchFamily="50" charset="-128"/>
              <a:ea typeface="HGPｺﾞｼｯｸM" panose="020B0600000000000000" pitchFamily="50" charset="-128"/>
            </a:rPr>
            <a:t>製品詳細</a:t>
          </a:r>
        </a:p>
      </xdr:txBody>
    </xdr:sp>
    <xdr:clientData/>
  </xdr:twoCellAnchor>
  <xdr:twoCellAnchor>
    <xdr:from>
      <xdr:col>1</xdr:col>
      <xdr:colOff>0</xdr:colOff>
      <xdr:row>23</xdr:row>
      <xdr:rowOff>0</xdr:rowOff>
    </xdr:from>
    <xdr:to>
      <xdr:col>2</xdr:col>
      <xdr:colOff>0</xdr:colOff>
      <xdr:row>25</xdr:row>
      <xdr:rowOff>0</xdr:rowOff>
    </xdr:to>
    <xdr:sp macro="" textlink="">
      <xdr:nvSpPr>
        <xdr:cNvPr id="12" name="四角形: 角を丸くする 12">
          <a:extLst>
            <a:ext uri="{FF2B5EF4-FFF2-40B4-BE49-F238E27FC236}">
              <a16:creationId xmlns:a16="http://schemas.microsoft.com/office/drawing/2014/main" id="{E9FF27A2-0658-41FC-875B-2758B1788A39}"/>
            </a:ext>
          </a:extLst>
        </xdr:cNvPr>
        <xdr:cNvSpPr/>
      </xdr:nvSpPr>
      <xdr:spPr>
        <a:xfrm>
          <a:off x="438150" y="5857875"/>
          <a:ext cx="771525" cy="647700"/>
        </a:xfrm>
        <a:custGeom>
          <a:avLst/>
          <a:gdLst>
            <a:gd name="connsiteX0" fmla="*/ 0 w 693964"/>
            <a:gd name="connsiteY0" fmla="*/ 106994 h 641953"/>
            <a:gd name="connsiteX1" fmla="*/ 106994 w 693964"/>
            <a:gd name="connsiteY1" fmla="*/ 0 h 641953"/>
            <a:gd name="connsiteX2" fmla="*/ 586970 w 693964"/>
            <a:gd name="connsiteY2" fmla="*/ 0 h 641953"/>
            <a:gd name="connsiteX3" fmla="*/ 693964 w 693964"/>
            <a:gd name="connsiteY3" fmla="*/ 106994 h 641953"/>
            <a:gd name="connsiteX4" fmla="*/ 693964 w 693964"/>
            <a:gd name="connsiteY4" fmla="*/ 534959 h 641953"/>
            <a:gd name="connsiteX5" fmla="*/ 586970 w 693964"/>
            <a:gd name="connsiteY5" fmla="*/ 641953 h 641953"/>
            <a:gd name="connsiteX6" fmla="*/ 106994 w 693964"/>
            <a:gd name="connsiteY6" fmla="*/ 641953 h 641953"/>
            <a:gd name="connsiteX7" fmla="*/ 0 w 693964"/>
            <a:gd name="connsiteY7" fmla="*/ 534959 h 641953"/>
            <a:gd name="connsiteX8" fmla="*/ 0 w 693964"/>
            <a:gd name="connsiteY8" fmla="*/ 106994 h 641953"/>
            <a:gd name="connsiteX0" fmla="*/ 0 w 702549"/>
            <a:gd name="connsiteY0" fmla="*/ 106994 h 652992"/>
            <a:gd name="connsiteX1" fmla="*/ 106994 w 702549"/>
            <a:gd name="connsiteY1" fmla="*/ 0 h 652992"/>
            <a:gd name="connsiteX2" fmla="*/ 586970 w 702549"/>
            <a:gd name="connsiteY2" fmla="*/ 0 h 652992"/>
            <a:gd name="connsiteX3" fmla="*/ 693964 w 702549"/>
            <a:gd name="connsiteY3" fmla="*/ 106994 h 652992"/>
            <a:gd name="connsiteX4" fmla="*/ 693964 w 702549"/>
            <a:gd name="connsiteY4" fmla="*/ 534959 h 652992"/>
            <a:gd name="connsiteX5" fmla="*/ 666750 w 702549"/>
            <a:gd name="connsiteY5" fmla="*/ 652992 h 652992"/>
            <a:gd name="connsiteX6" fmla="*/ 106994 w 702549"/>
            <a:gd name="connsiteY6" fmla="*/ 641953 h 652992"/>
            <a:gd name="connsiteX7" fmla="*/ 0 w 702549"/>
            <a:gd name="connsiteY7" fmla="*/ 534959 h 652992"/>
            <a:gd name="connsiteX8" fmla="*/ 0 w 702549"/>
            <a:gd name="connsiteY8" fmla="*/ 106994 h 652992"/>
            <a:gd name="connsiteX0" fmla="*/ 0 w 702549"/>
            <a:gd name="connsiteY0" fmla="*/ 110169 h 656167"/>
            <a:gd name="connsiteX1" fmla="*/ 106994 w 702549"/>
            <a:gd name="connsiteY1" fmla="*/ 3175 h 656167"/>
            <a:gd name="connsiteX2" fmla="*/ 666750 w 702549"/>
            <a:gd name="connsiteY2" fmla="*/ 0 h 656167"/>
            <a:gd name="connsiteX3" fmla="*/ 693964 w 702549"/>
            <a:gd name="connsiteY3" fmla="*/ 110169 h 656167"/>
            <a:gd name="connsiteX4" fmla="*/ 693964 w 702549"/>
            <a:gd name="connsiteY4" fmla="*/ 538134 h 656167"/>
            <a:gd name="connsiteX5" fmla="*/ 666750 w 702549"/>
            <a:gd name="connsiteY5" fmla="*/ 656167 h 656167"/>
            <a:gd name="connsiteX6" fmla="*/ 106994 w 702549"/>
            <a:gd name="connsiteY6" fmla="*/ 645128 h 656167"/>
            <a:gd name="connsiteX7" fmla="*/ 0 w 702549"/>
            <a:gd name="connsiteY7" fmla="*/ 538134 h 656167"/>
            <a:gd name="connsiteX8" fmla="*/ 0 w 702549"/>
            <a:gd name="connsiteY8" fmla="*/ 110169 h 6561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02549" h="656167">
              <a:moveTo>
                <a:pt x="0" y="110169"/>
              </a:moveTo>
              <a:cubicBezTo>
                <a:pt x="0" y="51078"/>
                <a:pt x="47903" y="3175"/>
                <a:pt x="106994" y="3175"/>
              </a:cubicBezTo>
              <a:lnTo>
                <a:pt x="666750" y="0"/>
              </a:lnTo>
              <a:cubicBezTo>
                <a:pt x="725841" y="0"/>
                <a:pt x="693964" y="51078"/>
                <a:pt x="693964" y="110169"/>
              </a:cubicBezTo>
              <a:lnTo>
                <a:pt x="693964" y="538134"/>
              </a:lnTo>
              <a:cubicBezTo>
                <a:pt x="693964" y="597225"/>
                <a:pt x="725841" y="656167"/>
                <a:pt x="666750" y="656167"/>
              </a:cubicBezTo>
              <a:cubicBezTo>
                <a:pt x="506758" y="656167"/>
                <a:pt x="266986" y="645128"/>
                <a:pt x="106994" y="645128"/>
              </a:cubicBezTo>
              <a:cubicBezTo>
                <a:pt x="47903" y="645128"/>
                <a:pt x="0" y="597225"/>
                <a:pt x="0" y="538134"/>
              </a:cubicBezTo>
              <a:lnTo>
                <a:pt x="0" y="110169"/>
              </a:lnTo>
              <a:close/>
            </a:path>
          </a:pathLst>
        </a:custGeom>
        <a:solidFill>
          <a:schemeClr val="tx1"/>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a:t>
          </a:r>
        </a:p>
      </xdr:txBody>
    </xdr:sp>
    <xdr:clientData/>
  </xdr:twoCellAnchor>
  <xdr:twoCellAnchor>
    <xdr:from>
      <xdr:col>6</xdr:col>
      <xdr:colOff>0</xdr:colOff>
      <xdr:row>23</xdr:row>
      <xdr:rowOff>3176</xdr:rowOff>
    </xdr:from>
    <xdr:to>
      <xdr:col>8</xdr:col>
      <xdr:colOff>0</xdr:colOff>
      <xdr:row>24</xdr:row>
      <xdr:rowOff>317046</xdr:rowOff>
    </xdr:to>
    <xdr:sp macro="" textlink="">
      <xdr:nvSpPr>
        <xdr:cNvPr id="13" name="正方形/長方形 12">
          <a:extLst>
            <a:ext uri="{FF2B5EF4-FFF2-40B4-BE49-F238E27FC236}">
              <a16:creationId xmlns:a16="http://schemas.microsoft.com/office/drawing/2014/main" id="{AA0AE472-EEB7-4572-9F33-68F227948874}"/>
            </a:ext>
          </a:extLst>
        </xdr:cNvPr>
        <xdr:cNvSpPr/>
      </xdr:nvSpPr>
      <xdr:spPr>
        <a:xfrm>
          <a:off x="6229350" y="5861051"/>
          <a:ext cx="1000125" cy="637720"/>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数量</a:t>
          </a:r>
        </a:p>
      </xdr:txBody>
    </xdr:sp>
    <xdr:clientData/>
  </xdr:twoCellAnchor>
  <xdr:twoCellAnchor>
    <xdr:from>
      <xdr:col>8</xdr:col>
      <xdr:colOff>1</xdr:colOff>
      <xdr:row>22</xdr:row>
      <xdr:rowOff>172509</xdr:rowOff>
    </xdr:from>
    <xdr:to>
      <xdr:col>9</xdr:col>
      <xdr:colOff>13607</xdr:colOff>
      <xdr:row>24</xdr:row>
      <xdr:rowOff>317045</xdr:rowOff>
    </xdr:to>
    <xdr:sp macro="" textlink="">
      <xdr:nvSpPr>
        <xdr:cNvPr id="14" name="正方形/長方形 13">
          <a:extLst>
            <a:ext uri="{FF2B5EF4-FFF2-40B4-BE49-F238E27FC236}">
              <a16:creationId xmlns:a16="http://schemas.microsoft.com/office/drawing/2014/main" id="{D9E25A7E-7BB6-41A9-BED3-27F5A8958ADB}"/>
            </a:ext>
          </a:extLst>
        </xdr:cNvPr>
        <xdr:cNvSpPr/>
      </xdr:nvSpPr>
      <xdr:spPr>
        <a:xfrm>
          <a:off x="7229476" y="5858934"/>
          <a:ext cx="613681" cy="63983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単位</a:t>
          </a:r>
        </a:p>
      </xdr:txBody>
    </xdr:sp>
    <xdr:clientData/>
  </xdr:twoCellAnchor>
  <xdr:twoCellAnchor>
    <xdr:from>
      <xdr:col>9</xdr:col>
      <xdr:colOff>0</xdr:colOff>
      <xdr:row>22</xdr:row>
      <xdr:rowOff>172509</xdr:rowOff>
    </xdr:from>
    <xdr:to>
      <xdr:col>12</xdr:col>
      <xdr:colOff>13608</xdr:colOff>
      <xdr:row>24</xdr:row>
      <xdr:rowOff>317045</xdr:rowOff>
    </xdr:to>
    <xdr:sp macro="" textlink="">
      <xdr:nvSpPr>
        <xdr:cNvPr id="15" name="正方形/長方形 14">
          <a:extLst>
            <a:ext uri="{FF2B5EF4-FFF2-40B4-BE49-F238E27FC236}">
              <a16:creationId xmlns:a16="http://schemas.microsoft.com/office/drawing/2014/main" id="{D823D2F6-4FB9-4B0B-8FA6-945AD8ED7035}"/>
            </a:ext>
          </a:extLst>
        </xdr:cNvPr>
        <xdr:cNvSpPr/>
      </xdr:nvSpPr>
      <xdr:spPr>
        <a:xfrm>
          <a:off x="7829550" y="5858934"/>
          <a:ext cx="2147208" cy="63983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商品単価</a:t>
          </a:r>
        </a:p>
      </xdr:txBody>
    </xdr:sp>
    <xdr:clientData/>
  </xdr:twoCellAnchor>
  <xdr:twoCellAnchor>
    <xdr:from>
      <xdr:col>12</xdr:col>
      <xdr:colOff>0</xdr:colOff>
      <xdr:row>23</xdr:row>
      <xdr:rowOff>1059</xdr:rowOff>
    </xdr:from>
    <xdr:to>
      <xdr:col>14</xdr:col>
      <xdr:colOff>1028699</xdr:colOff>
      <xdr:row>24</xdr:row>
      <xdr:rowOff>317045</xdr:rowOff>
    </xdr:to>
    <xdr:sp macro="" textlink="">
      <xdr:nvSpPr>
        <xdr:cNvPr id="16" name="四角形: 角を丸くする 8">
          <a:extLst>
            <a:ext uri="{FF2B5EF4-FFF2-40B4-BE49-F238E27FC236}">
              <a16:creationId xmlns:a16="http://schemas.microsoft.com/office/drawing/2014/main" id="{7828F73B-4FCF-4A9A-B23A-8EC1FF849F52}"/>
            </a:ext>
          </a:extLst>
        </xdr:cNvPr>
        <xdr:cNvSpPr>
          <a:spLocks/>
        </xdr:cNvSpPr>
      </xdr:nvSpPr>
      <xdr:spPr>
        <a:xfrm>
          <a:off x="10696575" y="5858934"/>
          <a:ext cx="2447924" cy="639836"/>
        </a:xfrm>
        <a:custGeom>
          <a:avLst/>
          <a:gdLst>
            <a:gd name="connsiteX0" fmla="*/ 0 w 2109107"/>
            <a:gd name="connsiteY0" fmla="*/ 108002 h 648000"/>
            <a:gd name="connsiteX1" fmla="*/ 108002 w 2109107"/>
            <a:gd name="connsiteY1" fmla="*/ 0 h 648000"/>
            <a:gd name="connsiteX2" fmla="*/ 2001105 w 2109107"/>
            <a:gd name="connsiteY2" fmla="*/ 0 h 648000"/>
            <a:gd name="connsiteX3" fmla="*/ 2109107 w 2109107"/>
            <a:gd name="connsiteY3" fmla="*/ 108002 h 648000"/>
            <a:gd name="connsiteX4" fmla="*/ 2109107 w 2109107"/>
            <a:gd name="connsiteY4" fmla="*/ 539998 h 648000"/>
            <a:gd name="connsiteX5" fmla="*/ 2001105 w 2109107"/>
            <a:gd name="connsiteY5" fmla="*/ 648000 h 648000"/>
            <a:gd name="connsiteX6" fmla="*/ 108002 w 2109107"/>
            <a:gd name="connsiteY6" fmla="*/ 648000 h 648000"/>
            <a:gd name="connsiteX7" fmla="*/ 0 w 2109107"/>
            <a:gd name="connsiteY7" fmla="*/ 539998 h 648000"/>
            <a:gd name="connsiteX8" fmla="*/ 0 w 2109107"/>
            <a:gd name="connsiteY8" fmla="*/ 108002 h 648000"/>
            <a:gd name="connsiteX0" fmla="*/ 0 w 2109107"/>
            <a:gd name="connsiteY0" fmla="*/ 108002 h 648000"/>
            <a:gd name="connsiteX1" fmla="*/ 108002 w 2109107"/>
            <a:gd name="connsiteY1" fmla="*/ 0 h 648000"/>
            <a:gd name="connsiteX2" fmla="*/ 2001105 w 2109107"/>
            <a:gd name="connsiteY2" fmla="*/ 0 h 648000"/>
            <a:gd name="connsiteX3" fmla="*/ 2109107 w 2109107"/>
            <a:gd name="connsiteY3" fmla="*/ 108002 h 648000"/>
            <a:gd name="connsiteX4" fmla="*/ 2109107 w 2109107"/>
            <a:gd name="connsiteY4" fmla="*/ 539998 h 648000"/>
            <a:gd name="connsiteX5" fmla="*/ 2001105 w 2109107"/>
            <a:gd name="connsiteY5" fmla="*/ 648000 h 648000"/>
            <a:gd name="connsiteX6" fmla="*/ 108002 w 2109107"/>
            <a:gd name="connsiteY6" fmla="*/ 648000 h 648000"/>
            <a:gd name="connsiteX7" fmla="*/ 0 w 2109107"/>
            <a:gd name="connsiteY7" fmla="*/ 431141 h 648000"/>
            <a:gd name="connsiteX8" fmla="*/ 0 w 2109107"/>
            <a:gd name="connsiteY8" fmla="*/ 108002 h 648000"/>
            <a:gd name="connsiteX0" fmla="*/ 0 w 2122714"/>
            <a:gd name="connsiteY0" fmla="*/ 298502 h 648000"/>
            <a:gd name="connsiteX1" fmla="*/ 121609 w 2122714"/>
            <a:gd name="connsiteY1" fmla="*/ 0 h 648000"/>
            <a:gd name="connsiteX2" fmla="*/ 2014712 w 2122714"/>
            <a:gd name="connsiteY2" fmla="*/ 0 h 648000"/>
            <a:gd name="connsiteX3" fmla="*/ 2122714 w 2122714"/>
            <a:gd name="connsiteY3" fmla="*/ 108002 h 648000"/>
            <a:gd name="connsiteX4" fmla="*/ 2122714 w 2122714"/>
            <a:gd name="connsiteY4" fmla="*/ 539998 h 648000"/>
            <a:gd name="connsiteX5" fmla="*/ 2014712 w 2122714"/>
            <a:gd name="connsiteY5" fmla="*/ 648000 h 648000"/>
            <a:gd name="connsiteX6" fmla="*/ 121609 w 2122714"/>
            <a:gd name="connsiteY6" fmla="*/ 648000 h 648000"/>
            <a:gd name="connsiteX7" fmla="*/ 13607 w 2122714"/>
            <a:gd name="connsiteY7" fmla="*/ 431141 h 648000"/>
            <a:gd name="connsiteX8" fmla="*/ 0 w 2122714"/>
            <a:gd name="connsiteY8" fmla="*/ 298502 h 648000"/>
            <a:gd name="connsiteX0" fmla="*/ 3915 w 2126629"/>
            <a:gd name="connsiteY0" fmla="*/ 298502 h 648000"/>
            <a:gd name="connsiteX1" fmla="*/ 125524 w 2126629"/>
            <a:gd name="connsiteY1" fmla="*/ 0 h 648000"/>
            <a:gd name="connsiteX2" fmla="*/ 2018627 w 2126629"/>
            <a:gd name="connsiteY2" fmla="*/ 0 h 648000"/>
            <a:gd name="connsiteX3" fmla="*/ 2126629 w 2126629"/>
            <a:gd name="connsiteY3" fmla="*/ 108002 h 648000"/>
            <a:gd name="connsiteX4" fmla="*/ 2126629 w 2126629"/>
            <a:gd name="connsiteY4" fmla="*/ 539998 h 648000"/>
            <a:gd name="connsiteX5" fmla="*/ 2018627 w 2126629"/>
            <a:gd name="connsiteY5" fmla="*/ 648000 h 648000"/>
            <a:gd name="connsiteX6" fmla="*/ 30274 w 2126629"/>
            <a:gd name="connsiteY6" fmla="*/ 648000 h 648000"/>
            <a:gd name="connsiteX7" fmla="*/ 17522 w 2126629"/>
            <a:gd name="connsiteY7" fmla="*/ 431141 h 648000"/>
            <a:gd name="connsiteX8" fmla="*/ 3915 w 2126629"/>
            <a:gd name="connsiteY8" fmla="*/ 298502 h 648000"/>
            <a:gd name="connsiteX0" fmla="*/ 3915 w 2126629"/>
            <a:gd name="connsiteY0" fmla="*/ 298502 h 648000"/>
            <a:gd name="connsiteX1" fmla="*/ 57489 w 2126629"/>
            <a:gd name="connsiteY1" fmla="*/ 0 h 648000"/>
            <a:gd name="connsiteX2" fmla="*/ 2018627 w 2126629"/>
            <a:gd name="connsiteY2" fmla="*/ 0 h 648000"/>
            <a:gd name="connsiteX3" fmla="*/ 2126629 w 2126629"/>
            <a:gd name="connsiteY3" fmla="*/ 108002 h 648000"/>
            <a:gd name="connsiteX4" fmla="*/ 2126629 w 2126629"/>
            <a:gd name="connsiteY4" fmla="*/ 539998 h 648000"/>
            <a:gd name="connsiteX5" fmla="*/ 2018627 w 2126629"/>
            <a:gd name="connsiteY5" fmla="*/ 648000 h 648000"/>
            <a:gd name="connsiteX6" fmla="*/ 30274 w 2126629"/>
            <a:gd name="connsiteY6" fmla="*/ 648000 h 648000"/>
            <a:gd name="connsiteX7" fmla="*/ 17522 w 2126629"/>
            <a:gd name="connsiteY7" fmla="*/ 431141 h 648000"/>
            <a:gd name="connsiteX8" fmla="*/ 3915 w 2126629"/>
            <a:gd name="connsiteY8" fmla="*/ 298502 h 64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126629" h="648000">
              <a:moveTo>
                <a:pt x="3915" y="298502"/>
              </a:moveTo>
              <a:cubicBezTo>
                <a:pt x="3915" y="238854"/>
                <a:pt x="-2159" y="0"/>
                <a:pt x="57489" y="0"/>
              </a:cubicBezTo>
              <a:lnTo>
                <a:pt x="2018627" y="0"/>
              </a:lnTo>
              <a:cubicBezTo>
                <a:pt x="2078275" y="0"/>
                <a:pt x="2126629" y="48354"/>
                <a:pt x="2126629" y="108002"/>
              </a:cubicBezTo>
              <a:lnTo>
                <a:pt x="2126629" y="539998"/>
              </a:lnTo>
              <a:cubicBezTo>
                <a:pt x="2126629" y="599646"/>
                <a:pt x="2078275" y="648000"/>
                <a:pt x="2018627" y="648000"/>
              </a:cubicBezTo>
              <a:lnTo>
                <a:pt x="30274" y="648000"/>
              </a:lnTo>
              <a:cubicBezTo>
                <a:pt x="-29374" y="648000"/>
                <a:pt x="17522" y="490789"/>
                <a:pt x="17522" y="431141"/>
              </a:cubicBezTo>
              <a:lnTo>
                <a:pt x="3915" y="298502"/>
              </a:lnTo>
              <a:close/>
            </a:path>
          </a:pathLst>
        </a:custGeom>
        <a:solidFill>
          <a:schemeClr val="tx1"/>
        </a:solid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商品金額</a:t>
          </a:r>
          <a:endParaRPr kumimoji="1" lang="en-US" altLang="ja-JP" sz="1400">
            <a:latin typeface="HGPｺﾞｼｯｸM" panose="020B0600000000000000" pitchFamily="50" charset="-128"/>
            <a:ea typeface="HGPｺﾞｼｯｸM" panose="020B0600000000000000" pitchFamily="50" charset="-128"/>
          </a:endParaRPr>
        </a:p>
      </xdr:txBody>
    </xdr:sp>
    <xdr:clientData/>
  </xdr:twoCellAnchor>
  <xdr:twoCellAnchor>
    <xdr:from>
      <xdr:col>12</xdr:col>
      <xdr:colOff>0</xdr:colOff>
      <xdr:row>23</xdr:row>
      <xdr:rowOff>0</xdr:rowOff>
    </xdr:from>
    <xdr:to>
      <xdr:col>12</xdr:col>
      <xdr:colOff>0</xdr:colOff>
      <xdr:row>24</xdr:row>
      <xdr:rowOff>315986</xdr:rowOff>
    </xdr:to>
    <xdr:cxnSp macro="">
      <xdr:nvCxnSpPr>
        <xdr:cNvPr id="17" name="直線コネクタ 16">
          <a:extLst>
            <a:ext uri="{FF2B5EF4-FFF2-40B4-BE49-F238E27FC236}">
              <a16:creationId xmlns:a16="http://schemas.microsoft.com/office/drawing/2014/main" id="{B356FA2F-74BB-4115-89CA-1C5D83F062D1}"/>
            </a:ext>
          </a:extLst>
        </xdr:cNvPr>
        <xdr:cNvCxnSpPr/>
      </xdr:nvCxnSpPr>
      <xdr:spPr>
        <a:xfrm>
          <a:off x="10696575" y="5857875"/>
          <a:ext cx="0" cy="639836"/>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6803</xdr:colOff>
      <xdr:row>23</xdr:row>
      <xdr:rowOff>0</xdr:rowOff>
    </xdr:from>
    <xdr:to>
      <xdr:col>2</xdr:col>
      <xdr:colOff>6803</xdr:colOff>
      <xdr:row>24</xdr:row>
      <xdr:rowOff>313870</xdr:rowOff>
    </xdr:to>
    <xdr:cxnSp macro="">
      <xdr:nvCxnSpPr>
        <xdr:cNvPr id="18" name="直線コネクタ 17">
          <a:extLst>
            <a:ext uri="{FF2B5EF4-FFF2-40B4-BE49-F238E27FC236}">
              <a16:creationId xmlns:a16="http://schemas.microsoft.com/office/drawing/2014/main" id="{141EFB67-E537-45D8-B5FC-25F22F9EEB89}"/>
            </a:ext>
          </a:extLst>
        </xdr:cNvPr>
        <xdr:cNvCxnSpPr/>
      </xdr:nvCxnSpPr>
      <xdr:spPr>
        <a:xfrm>
          <a:off x="1216478" y="5857875"/>
          <a:ext cx="0" cy="63772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22</xdr:row>
      <xdr:rowOff>149558</xdr:rowOff>
    </xdr:from>
    <xdr:to>
      <xdr:col>9</xdr:col>
      <xdr:colOff>0</xdr:colOff>
      <xdr:row>25</xdr:row>
      <xdr:rowOff>0</xdr:rowOff>
    </xdr:to>
    <xdr:cxnSp macro="">
      <xdr:nvCxnSpPr>
        <xdr:cNvPr id="19" name="直線コネクタ 18">
          <a:extLst>
            <a:ext uri="{FF2B5EF4-FFF2-40B4-BE49-F238E27FC236}">
              <a16:creationId xmlns:a16="http://schemas.microsoft.com/office/drawing/2014/main" id="{15800B69-1EC5-44D6-93F7-26EA16845547}"/>
            </a:ext>
          </a:extLst>
        </xdr:cNvPr>
        <xdr:cNvCxnSpPr/>
      </xdr:nvCxnSpPr>
      <xdr:spPr>
        <a:xfrm>
          <a:off x="8562975" y="5835983"/>
          <a:ext cx="0" cy="6695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23</xdr:row>
      <xdr:rowOff>0</xdr:rowOff>
    </xdr:from>
    <xdr:to>
      <xdr:col>8</xdr:col>
      <xdr:colOff>0</xdr:colOff>
      <xdr:row>24</xdr:row>
      <xdr:rowOff>321428</xdr:rowOff>
    </xdr:to>
    <xdr:cxnSp macro="">
      <xdr:nvCxnSpPr>
        <xdr:cNvPr id="20" name="直線コネクタ 19">
          <a:extLst>
            <a:ext uri="{FF2B5EF4-FFF2-40B4-BE49-F238E27FC236}">
              <a16:creationId xmlns:a16="http://schemas.microsoft.com/office/drawing/2014/main" id="{E7A99B48-B673-4411-A028-98A32FE3B8D5}"/>
            </a:ext>
          </a:extLst>
        </xdr:cNvPr>
        <xdr:cNvCxnSpPr/>
      </xdr:nvCxnSpPr>
      <xdr:spPr>
        <a:xfrm>
          <a:off x="7229475" y="5857875"/>
          <a:ext cx="0" cy="645278"/>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136071</xdr:rowOff>
    </xdr:from>
    <xdr:to>
      <xdr:col>6</xdr:col>
      <xdr:colOff>0</xdr:colOff>
      <xdr:row>25</xdr:row>
      <xdr:rowOff>0</xdr:rowOff>
    </xdr:to>
    <xdr:cxnSp macro="">
      <xdr:nvCxnSpPr>
        <xdr:cNvPr id="22" name="直線コネクタ 21">
          <a:extLst>
            <a:ext uri="{FF2B5EF4-FFF2-40B4-BE49-F238E27FC236}">
              <a16:creationId xmlns:a16="http://schemas.microsoft.com/office/drawing/2014/main" id="{0822368A-C120-424C-A723-98250DCB8157}"/>
            </a:ext>
          </a:extLst>
        </xdr:cNvPr>
        <xdr:cNvCxnSpPr/>
      </xdr:nvCxnSpPr>
      <xdr:spPr>
        <a:xfrm>
          <a:off x="6667500" y="5822496"/>
          <a:ext cx="0" cy="683079"/>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31750</xdr:colOff>
      <xdr:row>0</xdr:row>
      <xdr:rowOff>148165</xdr:rowOff>
    </xdr:from>
    <xdr:ext cx="2825750" cy="370417"/>
    <xdr:pic>
      <xdr:nvPicPr>
        <xdr:cNvPr id="23" name="図 22" descr="Western Digital">
          <a:extLst>
            <a:ext uri="{FF2B5EF4-FFF2-40B4-BE49-F238E27FC236}">
              <a16:creationId xmlns:a16="http://schemas.microsoft.com/office/drawing/2014/main" id="{1B1FCDDF-E554-41BF-A23A-41D720E2F3B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42" t="41871" r="4917" b="41128"/>
        <a:stretch>
          <a:fillRect/>
        </a:stretch>
      </xdr:blipFill>
      <xdr:spPr bwMode="auto">
        <a:xfrm>
          <a:off x="31750" y="148165"/>
          <a:ext cx="2825750" cy="3704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16</xdr:col>
      <xdr:colOff>0</xdr:colOff>
      <xdr:row>2</xdr:row>
      <xdr:rowOff>0</xdr:rowOff>
    </xdr:from>
    <xdr:to>
      <xdr:col>19</xdr:col>
      <xdr:colOff>485775</xdr:colOff>
      <xdr:row>5</xdr:row>
      <xdr:rowOff>203200</xdr:rowOff>
    </xdr:to>
    <xdr:sp macro="" textlink="">
      <xdr:nvSpPr>
        <xdr:cNvPr id="10" name="四角形: 角度付き 9">
          <a:hlinkClick xmlns:r="http://schemas.openxmlformats.org/officeDocument/2006/relationships" r:id="rId2"/>
          <a:extLst>
            <a:ext uri="{FF2B5EF4-FFF2-40B4-BE49-F238E27FC236}">
              <a16:creationId xmlns:a16="http://schemas.microsoft.com/office/drawing/2014/main" id="{24DBEE7F-EBEA-4160-9710-C158B1E08FFF}"/>
            </a:ext>
          </a:extLst>
        </xdr:cNvPr>
        <xdr:cNvSpPr/>
      </xdr:nvSpPr>
      <xdr:spPr>
        <a:xfrm>
          <a:off x="14135100" y="4095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95250</xdr:rowOff>
    </xdr:from>
    <xdr:ext cx="3051806" cy="400050"/>
    <xdr:pic>
      <xdr:nvPicPr>
        <xdr:cNvPr id="2" name="図 1" descr="Western Digital">
          <a:extLst>
            <a:ext uri="{FF2B5EF4-FFF2-40B4-BE49-F238E27FC236}">
              <a16:creationId xmlns:a16="http://schemas.microsoft.com/office/drawing/2014/main" id="{0C923632-DE5A-447C-B48B-51FA745F5F8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42" t="41871" r="4917" b="41128"/>
        <a:stretch>
          <a:fillRect/>
        </a:stretch>
      </xdr:blipFill>
      <xdr:spPr bwMode="auto">
        <a:xfrm>
          <a:off x="0" y="95250"/>
          <a:ext cx="3051806" cy="400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13</xdr:col>
      <xdr:colOff>0</xdr:colOff>
      <xdr:row>2</xdr:row>
      <xdr:rowOff>0</xdr:rowOff>
    </xdr:from>
    <xdr:to>
      <xdr:col>16</xdr:col>
      <xdr:colOff>419100</xdr:colOff>
      <xdr:row>5</xdr:row>
      <xdr:rowOff>165100</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D4758121-A3FB-431F-970B-0FD969E570FE}"/>
            </a:ext>
          </a:extLst>
        </xdr:cNvPr>
        <xdr:cNvSpPr/>
      </xdr:nvSpPr>
      <xdr:spPr>
        <a:xfrm>
          <a:off x="12363450" y="4381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0</xdr:colOff>
      <xdr:row>25</xdr:row>
      <xdr:rowOff>0</xdr:rowOff>
    </xdr:from>
    <xdr:to>
      <xdr:col>11</xdr:col>
      <xdr:colOff>0</xdr:colOff>
      <xdr:row>70</xdr:row>
      <xdr:rowOff>0</xdr:rowOff>
    </xdr:to>
    <xdr:cxnSp macro="">
      <xdr:nvCxnSpPr>
        <xdr:cNvPr id="2" name="直線コネクタ 1">
          <a:extLst>
            <a:ext uri="{FF2B5EF4-FFF2-40B4-BE49-F238E27FC236}">
              <a16:creationId xmlns:a16="http://schemas.microsoft.com/office/drawing/2014/main" id="{D18FF2A4-753B-4A30-8405-313E39CCEF63}"/>
            </a:ext>
          </a:extLst>
        </xdr:cNvPr>
        <xdr:cNvCxnSpPr/>
      </xdr:nvCxnSpPr>
      <xdr:spPr>
        <a:xfrm>
          <a:off x="9963150" y="6429375"/>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25</xdr:row>
      <xdr:rowOff>0</xdr:rowOff>
    </xdr:from>
    <xdr:to>
      <xdr:col>8</xdr:col>
      <xdr:colOff>0</xdr:colOff>
      <xdr:row>70</xdr:row>
      <xdr:rowOff>0</xdr:rowOff>
    </xdr:to>
    <xdr:cxnSp macro="">
      <xdr:nvCxnSpPr>
        <xdr:cNvPr id="3" name="直線コネクタ 2">
          <a:extLst>
            <a:ext uri="{FF2B5EF4-FFF2-40B4-BE49-F238E27FC236}">
              <a16:creationId xmlns:a16="http://schemas.microsoft.com/office/drawing/2014/main" id="{97A0C93B-0BAE-461E-ADEA-AE78026945AD}"/>
            </a:ext>
          </a:extLst>
        </xdr:cNvPr>
        <xdr:cNvCxnSpPr/>
      </xdr:nvCxnSpPr>
      <xdr:spPr>
        <a:xfrm>
          <a:off x="7829550" y="6429375"/>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25</xdr:row>
      <xdr:rowOff>0</xdr:rowOff>
    </xdr:from>
    <xdr:to>
      <xdr:col>7</xdr:col>
      <xdr:colOff>0</xdr:colOff>
      <xdr:row>70</xdr:row>
      <xdr:rowOff>0</xdr:rowOff>
    </xdr:to>
    <xdr:cxnSp macro="">
      <xdr:nvCxnSpPr>
        <xdr:cNvPr id="4" name="直線コネクタ 3">
          <a:extLst>
            <a:ext uri="{FF2B5EF4-FFF2-40B4-BE49-F238E27FC236}">
              <a16:creationId xmlns:a16="http://schemas.microsoft.com/office/drawing/2014/main" id="{A10A9553-3483-47B5-97A8-D284F4BC0FD5}"/>
            </a:ext>
          </a:extLst>
        </xdr:cNvPr>
        <xdr:cNvCxnSpPr/>
      </xdr:nvCxnSpPr>
      <xdr:spPr>
        <a:xfrm>
          <a:off x="7228417" y="6455833"/>
          <a:ext cx="0" cy="1237191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25</xdr:row>
      <xdr:rowOff>0</xdr:rowOff>
    </xdr:from>
    <xdr:to>
      <xdr:col>5</xdr:col>
      <xdr:colOff>0</xdr:colOff>
      <xdr:row>70</xdr:row>
      <xdr:rowOff>0</xdr:rowOff>
    </xdr:to>
    <xdr:cxnSp macro="">
      <xdr:nvCxnSpPr>
        <xdr:cNvPr id="5" name="直線コネクタ 4">
          <a:extLst>
            <a:ext uri="{FF2B5EF4-FFF2-40B4-BE49-F238E27FC236}">
              <a16:creationId xmlns:a16="http://schemas.microsoft.com/office/drawing/2014/main" id="{EDD012BB-7F9D-43B2-88C6-2447435F065F}"/>
            </a:ext>
          </a:extLst>
        </xdr:cNvPr>
        <xdr:cNvCxnSpPr/>
      </xdr:nvCxnSpPr>
      <xdr:spPr>
        <a:xfrm>
          <a:off x="6229350" y="6429375"/>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14</xdr:rowOff>
    </xdr:from>
    <xdr:to>
      <xdr:col>1</xdr:col>
      <xdr:colOff>0</xdr:colOff>
      <xdr:row>70</xdr:row>
      <xdr:rowOff>14</xdr:rowOff>
    </xdr:to>
    <xdr:cxnSp macro="">
      <xdr:nvCxnSpPr>
        <xdr:cNvPr id="6" name="直線コネクタ 5">
          <a:extLst>
            <a:ext uri="{FF2B5EF4-FFF2-40B4-BE49-F238E27FC236}">
              <a16:creationId xmlns:a16="http://schemas.microsoft.com/office/drawing/2014/main" id="{C0B013AD-B7E0-4364-988A-C6A0E23DAE60}"/>
            </a:ext>
          </a:extLst>
        </xdr:cNvPr>
        <xdr:cNvCxnSpPr/>
      </xdr:nvCxnSpPr>
      <xdr:spPr>
        <a:xfrm>
          <a:off x="771525" y="6429389"/>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23</xdr:row>
      <xdr:rowOff>326558</xdr:rowOff>
    </xdr:from>
    <xdr:to>
      <xdr:col>14</xdr:col>
      <xdr:colOff>1310</xdr:colOff>
      <xdr:row>70</xdr:row>
      <xdr:rowOff>0</xdr:rowOff>
    </xdr:to>
    <xdr:sp macro="" textlink="">
      <xdr:nvSpPr>
        <xdr:cNvPr id="7" name="四角形: 角を丸くする 59">
          <a:extLst>
            <a:ext uri="{FF2B5EF4-FFF2-40B4-BE49-F238E27FC236}">
              <a16:creationId xmlns:a16="http://schemas.microsoft.com/office/drawing/2014/main" id="{E67DAC7D-8FC0-4A3E-BAD2-13256CA80FE5}"/>
            </a:ext>
          </a:extLst>
        </xdr:cNvPr>
        <xdr:cNvSpPr/>
      </xdr:nvSpPr>
      <xdr:spPr>
        <a:xfrm>
          <a:off x="0" y="6108233"/>
          <a:ext cx="12088535" cy="12617917"/>
        </a:xfrm>
        <a:custGeom>
          <a:avLst/>
          <a:gdLst>
            <a:gd name="connsiteX0" fmla="*/ 0 w 10559144"/>
            <a:gd name="connsiteY0" fmla="*/ 1206524 h 7239002"/>
            <a:gd name="connsiteX1" fmla="*/ 1206524 w 10559144"/>
            <a:gd name="connsiteY1" fmla="*/ 0 h 7239002"/>
            <a:gd name="connsiteX2" fmla="*/ 9352620 w 10559144"/>
            <a:gd name="connsiteY2" fmla="*/ 0 h 7239002"/>
            <a:gd name="connsiteX3" fmla="*/ 10559144 w 10559144"/>
            <a:gd name="connsiteY3" fmla="*/ 1206524 h 7239002"/>
            <a:gd name="connsiteX4" fmla="*/ 10559144 w 10559144"/>
            <a:gd name="connsiteY4" fmla="*/ 6032478 h 7239002"/>
            <a:gd name="connsiteX5" fmla="*/ 9352620 w 10559144"/>
            <a:gd name="connsiteY5" fmla="*/ 7239002 h 7239002"/>
            <a:gd name="connsiteX6" fmla="*/ 1206524 w 10559144"/>
            <a:gd name="connsiteY6" fmla="*/ 7239002 h 7239002"/>
            <a:gd name="connsiteX7" fmla="*/ 0 w 10559144"/>
            <a:gd name="connsiteY7" fmla="*/ 6032478 h 7239002"/>
            <a:gd name="connsiteX8" fmla="*/ 0 w 10559144"/>
            <a:gd name="connsiteY8" fmla="*/ 1206524 h 7239002"/>
            <a:gd name="connsiteX0" fmla="*/ 0 w 10559144"/>
            <a:gd name="connsiteY0" fmla="*/ 1206524 h 7239002"/>
            <a:gd name="connsiteX1" fmla="*/ 1206524 w 10559144"/>
            <a:gd name="connsiteY1" fmla="*/ 0 h 7239002"/>
            <a:gd name="connsiteX2" fmla="*/ 9352620 w 10559144"/>
            <a:gd name="connsiteY2" fmla="*/ 0 h 7239002"/>
            <a:gd name="connsiteX3" fmla="*/ 10218964 w 10559144"/>
            <a:gd name="connsiteY3" fmla="*/ 408215 h 7239002"/>
            <a:gd name="connsiteX4" fmla="*/ 10559144 w 10559144"/>
            <a:gd name="connsiteY4" fmla="*/ 1206524 h 7239002"/>
            <a:gd name="connsiteX5" fmla="*/ 10559144 w 10559144"/>
            <a:gd name="connsiteY5" fmla="*/ 6032478 h 7239002"/>
            <a:gd name="connsiteX6" fmla="*/ 9352620 w 10559144"/>
            <a:gd name="connsiteY6" fmla="*/ 7239002 h 7239002"/>
            <a:gd name="connsiteX7" fmla="*/ 1206524 w 10559144"/>
            <a:gd name="connsiteY7" fmla="*/ 7239002 h 7239002"/>
            <a:gd name="connsiteX8" fmla="*/ 0 w 10559144"/>
            <a:gd name="connsiteY8" fmla="*/ 6032478 h 7239002"/>
            <a:gd name="connsiteX9" fmla="*/ 0 w 10559144"/>
            <a:gd name="connsiteY9" fmla="*/ 1206524 h 7239002"/>
            <a:gd name="connsiteX0" fmla="*/ 0 w 10568031"/>
            <a:gd name="connsiteY0" fmla="*/ 1549173 h 7581651"/>
            <a:gd name="connsiteX1" fmla="*/ 1206524 w 10568031"/>
            <a:gd name="connsiteY1" fmla="*/ 342649 h 7581651"/>
            <a:gd name="connsiteX2" fmla="*/ 9352620 w 10568031"/>
            <a:gd name="connsiteY2" fmla="*/ 342649 h 7581651"/>
            <a:gd name="connsiteX3" fmla="*/ 10463892 w 10568031"/>
            <a:gd name="connsiteY3" fmla="*/ 43293 h 7581651"/>
            <a:gd name="connsiteX4" fmla="*/ 10559144 w 10568031"/>
            <a:gd name="connsiteY4" fmla="*/ 1549173 h 7581651"/>
            <a:gd name="connsiteX5" fmla="*/ 10559144 w 10568031"/>
            <a:gd name="connsiteY5" fmla="*/ 6375127 h 7581651"/>
            <a:gd name="connsiteX6" fmla="*/ 9352620 w 10568031"/>
            <a:gd name="connsiteY6" fmla="*/ 7581651 h 7581651"/>
            <a:gd name="connsiteX7" fmla="*/ 1206524 w 10568031"/>
            <a:gd name="connsiteY7" fmla="*/ 7581651 h 7581651"/>
            <a:gd name="connsiteX8" fmla="*/ 0 w 10568031"/>
            <a:gd name="connsiteY8" fmla="*/ 6375127 h 7581651"/>
            <a:gd name="connsiteX9" fmla="*/ 0 w 10568031"/>
            <a:gd name="connsiteY9" fmla="*/ 1549173 h 7581651"/>
            <a:gd name="connsiteX0" fmla="*/ 0 w 10568031"/>
            <a:gd name="connsiteY0" fmla="*/ 1549173 h 7581651"/>
            <a:gd name="connsiteX1" fmla="*/ 326571 w 10568031"/>
            <a:gd name="connsiteY1" fmla="*/ 710043 h 7581651"/>
            <a:gd name="connsiteX2" fmla="*/ 1206524 w 10568031"/>
            <a:gd name="connsiteY2" fmla="*/ 342649 h 7581651"/>
            <a:gd name="connsiteX3" fmla="*/ 9352620 w 10568031"/>
            <a:gd name="connsiteY3" fmla="*/ 342649 h 7581651"/>
            <a:gd name="connsiteX4" fmla="*/ 10463892 w 10568031"/>
            <a:gd name="connsiteY4" fmla="*/ 43293 h 7581651"/>
            <a:gd name="connsiteX5" fmla="*/ 10559144 w 10568031"/>
            <a:gd name="connsiteY5" fmla="*/ 1549173 h 7581651"/>
            <a:gd name="connsiteX6" fmla="*/ 10559144 w 10568031"/>
            <a:gd name="connsiteY6" fmla="*/ 6375127 h 7581651"/>
            <a:gd name="connsiteX7" fmla="*/ 9352620 w 10568031"/>
            <a:gd name="connsiteY7" fmla="*/ 7581651 h 7581651"/>
            <a:gd name="connsiteX8" fmla="*/ 1206524 w 10568031"/>
            <a:gd name="connsiteY8" fmla="*/ 7581651 h 7581651"/>
            <a:gd name="connsiteX9" fmla="*/ 0 w 10568031"/>
            <a:gd name="connsiteY9" fmla="*/ 6375127 h 7581651"/>
            <a:gd name="connsiteX10" fmla="*/ 0 w 10568031"/>
            <a:gd name="connsiteY10" fmla="*/ 1549173 h 7581651"/>
            <a:gd name="connsiteX0" fmla="*/ 0 w 10568031"/>
            <a:gd name="connsiteY0" fmla="*/ 1549173 h 7581651"/>
            <a:gd name="connsiteX1" fmla="*/ 217714 w 10568031"/>
            <a:gd name="connsiteY1" fmla="*/ 56900 h 7581651"/>
            <a:gd name="connsiteX2" fmla="*/ 1206524 w 10568031"/>
            <a:gd name="connsiteY2" fmla="*/ 342649 h 7581651"/>
            <a:gd name="connsiteX3" fmla="*/ 9352620 w 10568031"/>
            <a:gd name="connsiteY3" fmla="*/ 342649 h 7581651"/>
            <a:gd name="connsiteX4" fmla="*/ 10463892 w 10568031"/>
            <a:gd name="connsiteY4" fmla="*/ 43293 h 7581651"/>
            <a:gd name="connsiteX5" fmla="*/ 10559144 w 10568031"/>
            <a:gd name="connsiteY5" fmla="*/ 1549173 h 7581651"/>
            <a:gd name="connsiteX6" fmla="*/ 10559144 w 10568031"/>
            <a:gd name="connsiteY6" fmla="*/ 6375127 h 7581651"/>
            <a:gd name="connsiteX7" fmla="*/ 9352620 w 10568031"/>
            <a:gd name="connsiteY7" fmla="*/ 7581651 h 7581651"/>
            <a:gd name="connsiteX8" fmla="*/ 1206524 w 10568031"/>
            <a:gd name="connsiteY8" fmla="*/ 7581651 h 7581651"/>
            <a:gd name="connsiteX9" fmla="*/ 0 w 10568031"/>
            <a:gd name="connsiteY9" fmla="*/ 6375127 h 7581651"/>
            <a:gd name="connsiteX10" fmla="*/ 0 w 10568031"/>
            <a:gd name="connsiteY10" fmla="*/ 1549173 h 7581651"/>
            <a:gd name="connsiteX0" fmla="*/ 0 w 10568031"/>
            <a:gd name="connsiteY0" fmla="*/ 1549173 h 7581651"/>
            <a:gd name="connsiteX1" fmla="*/ 149678 w 10568031"/>
            <a:gd name="connsiteY1" fmla="*/ 56900 h 7581651"/>
            <a:gd name="connsiteX2" fmla="*/ 1206524 w 10568031"/>
            <a:gd name="connsiteY2" fmla="*/ 342649 h 7581651"/>
            <a:gd name="connsiteX3" fmla="*/ 9352620 w 10568031"/>
            <a:gd name="connsiteY3" fmla="*/ 342649 h 7581651"/>
            <a:gd name="connsiteX4" fmla="*/ 10463892 w 10568031"/>
            <a:gd name="connsiteY4" fmla="*/ 43293 h 7581651"/>
            <a:gd name="connsiteX5" fmla="*/ 10559144 w 10568031"/>
            <a:gd name="connsiteY5" fmla="*/ 1549173 h 7581651"/>
            <a:gd name="connsiteX6" fmla="*/ 10559144 w 10568031"/>
            <a:gd name="connsiteY6" fmla="*/ 6375127 h 7581651"/>
            <a:gd name="connsiteX7" fmla="*/ 9352620 w 10568031"/>
            <a:gd name="connsiteY7" fmla="*/ 7581651 h 7581651"/>
            <a:gd name="connsiteX8" fmla="*/ 1206524 w 10568031"/>
            <a:gd name="connsiteY8" fmla="*/ 7581651 h 7581651"/>
            <a:gd name="connsiteX9" fmla="*/ 0 w 10568031"/>
            <a:gd name="connsiteY9" fmla="*/ 6375127 h 7581651"/>
            <a:gd name="connsiteX10" fmla="*/ 0 w 10568031"/>
            <a:gd name="connsiteY10" fmla="*/ 1549173 h 7581651"/>
            <a:gd name="connsiteX0" fmla="*/ 9574 w 10577605"/>
            <a:gd name="connsiteY0" fmla="*/ 1549173 h 7581651"/>
            <a:gd name="connsiteX1" fmla="*/ 104824 w 10577605"/>
            <a:gd name="connsiteY1" fmla="*/ 70507 h 7581651"/>
            <a:gd name="connsiteX2" fmla="*/ 1216098 w 10577605"/>
            <a:gd name="connsiteY2" fmla="*/ 342649 h 7581651"/>
            <a:gd name="connsiteX3" fmla="*/ 9362194 w 10577605"/>
            <a:gd name="connsiteY3" fmla="*/ 342649 h 7581651"/>
            <a:gd name="connsiteX4" fmla="*/ 10473466 w 10577605"/>
            <a:gd name="connsiteY4" fmla="*/ 43293 h 7581651"/>
            <a:gd name="connsiteX5" fmla="*/ 10568718 w 10577605"/>
            <a:gd name="connsiteY5" fmla="*/ 1549173 h 7581651"/>
            <a:gd name="connsiteX6" fmla="*/ 10568718 w 10577605"/>
            <a:gd name="connsiteY6" fmla="*/ 6375127 h 7581651"/>
            <a:gd name="connsiteX7" fmla="*/ 9362194 w 10577605"/>
            <a:gd name="connsiteY7" fmla="*/ 7581651 h 7581651"/>
            <a:gd name="connsiteX8" fmla="*/ 1216098 w 10577605"/>
            <a:gd name="connsiteY8" fmla="*/ 7581651 h 7581651"/>
            <a:gd name="connsiteX9" fmla="*/ 9574 w 10577605"/>
            <a:gd name="connsiteY9" fmla="*/ 6375127 h 7581651"/>
            <a:gd name="connsiteX10" fmla="*/ 9574 w 10577605"/>
            <a:gd name="connsiteY10" fmla="*/ 1549173 h 7581651"/>
            <a:gd name="connsiteX0" fmla="*/ 27215 w 10595246"/>
            <a:gd name="connsiteY0" fmla="*/ 1549173 h 7622011"/>
            <a:gd name="connsiteX1" fmla="*/ 122465 w 10595246"/>
            <a:gd name="connsiteY1" fmla="*/ 70507 h 7622011"/>
            <a:gd name="connsiteX2" fmla="*/ 1233739 w 10595246"/>
            <a:gd name="connsiteY2" fmla="*/ 342649 h 7622011"/>
            <a:gd name="connsiteX3" fmla="*/ 9379835 w 10595246"/>
            <a:gd name="connsiteY3" fmla="*/ 342649 h 7622011"/>
            <a:gd name="connsiteX4" fmla="*/ 10491107 w 10595246"/>
            <a:gd name="connsiteY4" fmla="*/ 43293 h 7622011"/>
            <a:gd name="connsiteX5" fmla="*/ 10586359 w 10595246"/>
            <a:gd name="connsiteY5" fmla="*/ 1549173 h 7622011"/>
            <a:gd name="connsiteX6" fmla="*/ 10586359 w 10595246"/>
            <a:gd name="connsiteY6" fmla="*/ 6375127 h 7622011"/>
            <a:gd name="connsiteX7" fmla="*/ 9379835 w 10595246"/>
            <a:gd name="connsiteY7" fmla="*/ 7581651 h 7622011"/>
            <a:gd name="connsiteX8" fmla="*/ 1233739 w 10595246"/>
            <a:gd name="connsiteY8" fmla="*/ 7581651 h 7622011"/>
            <a:gd name="connsiteX9" fmla="*/ 0 w 10595246"/>
            <a:gd name="connsiteY9" fmla="*/ 7150734 h 7622011"/>
            <a:gd name="connsiteX10" fmla="*/ 27215 w 10595246"/>
            <a:gd name="connsiteY10" fmla="*/ 1549173 h 7622011"/>
            <a:gd name="connsiteX0" fmla="*/ 58012 w 10626043"/>
            <a:gd name="connsiteY0" fmla="*/ 1549173 h 7648930"/>
            <a:gd name="connsiteX1" fmla="*/ 153262 w 10626043"/>
            <a:gd name="connsiteY1" fmla="*/ 70507 h 7648930"/>
            <a:gd name="connsiteX2" fmla="*/ 1264536 w 10626043"/>
            <a:gd name="connsiteY2" fmla="*/ 342649 h 7648930"/>
            <a:gd name="connsiteX3" fmla="*/ 9410632 w 10626043"/>
            <a:gd name="connsiteY3" fmla="*/ 342649 h 7648930"/>
            <a:gd name="connsiteX4" fmla="*/ 10521904 w 10626043"/>
            <a:gd name="connsiteY4" fmla="*/ 43293 h 7648930"/>
            <a:gd name="connsiteX5" fmla="*/ 10617156 w 10626043"/>
            <a:gd name="connsiteY5" fmla="*/ 1549173 h 7648930"/>
            <a:gd name="connsiteX6" fmla="*/ 10617156 w 10626043"/>
            <a:gd name="connsiteY6" fmla="*/ 6375127 h 7648930"/>
            <a:gd name="connsiteX7" fmla="*/ 9410632 w 10626043"/>
            <a:gd name="connsiteY7" fmla="*/ 7581651 h 7648930"/>
            <a:gd name="connsiteX8" fmla="*/ 488929 w 10626043"/>
            <a:gd name="connsiteY8" fmla="*/ 7622472 h 7648930"/>
            <a:gd name="connsiteX9" fmla="*/ 30797 w 10626043"/>
            <a:gd name="connsiteY9" fmla="*/ 7150734 h 7648930"/>
            <a:gd name="connsiteX10" fmla="*/ 58012 w 10626043"/>
            <a:gd name="connsiteY10" fmla="*/ 1549173 h 7648930"/>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379835 w 10595246"/>
            <a:gd name="connsiteY7" fmla="*/ 7581651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42935"/>
            <a:gd name="connsiteX1" fmla="*/ 122465 w 10595246"/>
            <a:gd name="connsiteY1" fmla="*/ 70507 h 7642935"/>
            <a:gd name="connsiteX2" fmla="*/ 1233739 w 10595246"/>
            <a:gd name="connsiteY2" fmla="*/ 342649 h 7642935"/>
            <a:gd name="connsiteX3" fmla="*/ 9379835 w 10595246"/>
            <a:gd name="connsiteY3" fmla="*/ 342649 h 7642935"/>
            <a:gd name="connsiteX4" fmla="*/ 10491107 w 10595246"/>
            <a:gd name="connsiteY4" fmla="*/ 43293 h 7642935"/>
            <a:gd name="connsiteX5" fmla="*/ 10586359 w 10595246"/>
            <a:gd name="connsiteY5" fmla="*/ 1549173 h 7642935"/>
            <a:gd name="connsiteX6" fmla="*/ 10586359 w 10595246"/>
            <a:gd name="connsiteY6" fmla="*/ 6375127 h 7642935"/>
            <a:gd name="connsiteX7" fmla="*/ 9379835 w 10595246"/>
            <a:gd name="connsiteY7" fmla="*/ 7581651 h 7642935"/>
            <a:gd name="connsiteX8" fmla="*/ 458132 w 10595246"/>
            <a:gd name="connsiteY8" fmla="*/ 7622472 h 7642935"/>
            <a:gd name="connsiteX9" fmla="*/ 0 w 10595246"/>
            <a:gd name="connsiteY9" fmla="*/ 7150734 h 7642935"/>
            <a:gd name="connsiteX10" fmla="*/ 27215 w 10595246"/>
            <a:gd name="connsiteY10" fmla="*/ 1549173 h 7642935"/>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379835 w 10595246"/>
            <a:gd name="connsiteY7" fmla="*/ 7581651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86359 w 10595246"/>
            <a:gd name="connsiteY6" fmla="*/ 6375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72752 w 10595246"/>
            <a:gd name="connsiteY6" fmla="*/ 7137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595246"/>
            <a:gd name="connsiteY0" fmla="*/ 1549173 h 7622472"/>
            <a:gd name="connsiteX1" fmla="*/ 122465 w 10595246"/>
            <a:gd name="connsiteY1" fmla="*/ 70507 h 7622472"/>
            <a:gd name="connsiteX2" fmla="*/ 1233739 w 10595246"/>
            <a:gd name="connsiteY2" fmla="*/ 342649 h 7622472"/>
            <a:gd name="connsiteX3" fmla="*/ 9379835 w 10595246"/>
            <a:gd name="connsiteY3" fmla="*/ 342649 h 7622472"/>
            <a:gd name="connsiteX4" fmla="*/ 10491107 w 10595246"/>
            <a:gd name="connsiteY4" fmla="*/ 43293 h 7622472"/>
            <a:gd name="connsiteX5" fmla="*/ 10586359 w 10595246"/>
            <a:gd name="connsiteY5" fmla="*/ 1549173 h 7622472"/>
            <a:gd name="connsiteX6" fmla="*/ 10572752 w 10595246"/>
            <a:gd name="connsiteY6" fmla="*/ 7137127 h 7622472"/>
            <a:gd name="connsiteX7" fmla="*/ 9992156 w 10595246"/>
            <a:gd name="connsiteY7" fmla="*/ 7568044 h 7622472"/>
            <a:gd name="connsiteX8" fmla="*/ 458132 w 10595246"/>
            <a:gd name="connsiteY8" fmla="*/ 7622472 h 7622472"/>
            <a:gd name="connsiteX9" fmla="*/ 0 w 10595246"/>
            <a:gd name="connsiteY9" fmla="*/ 7150734 h 7622472"/>
            <a:gd name="connsiteX10" fmla="*/ 27215 w 10595246"/>
            <a:gd name="connsiteY10" fmla="*/ 1549173 h 7622472"/>
            <a:gd name="connsiteX0" fmla="*/ 27215 w 10613366"/>
            <a:gd name="connsiteY0" fmla="*/ 1549173 h 7622472"/>
            <a:gd name="connsiteX1" fmla="*/ 122465 w 10613366"/>
            <a:gd name="connsiteY1" fmla="*/ 70507 h 7622472"/>
            <a:gd name="connsiteX2" fmla="*/ 1233739 w 10613366"/>
            <a:gd name="connsiteY2" fmla="*/ 342649 h 7622472"/>
            <a:gd name="connsiteX3" fmla="*/ 9379835 w 10613366"/>
            <a:gd name="connsiteY3" fmla="*/ 342649 h 7622472"/>
            <a:gd name="connsiteX4" fmla="*/ 10491107 w 10613366"/>
            <a:gd name="connsiteY4" fmla="*/ 43293 h 7622472"/>
            <a:gd name="connsiteX5" fmla="*/ 10586359 w 10613366"/>
            <a:gd name="connsiteY5" fmla="*/ 1549173 h 7622472"/>
            <a:gd name="connsiteX6" fmla="*/ 10572752 w 10613366"/>
            <a:gd name="connsiteY6" fmla="*/ 7137127 h 7622472"/>
            <a:gd name="connsiteX7" fmla="*/ 9992156 w 10613366"/>
            <a:gd name="connsiteY7" fmla="*/ 7568044 h 7622472"/>
            <a:gd name="connsiteX8" fmla="*/ 458132 w 10613366"/>
            <a:gd name="connsiteY8" fmla="*/ 7622472 h 7622472"/>
            <a:gd name="connsiteX9" fmla="*/ 0 w 10613366"/>
            <a:gd name="connsiteY9" fmla="*/ 7150734 h 7622472"/>
            <a:gd name="connsiteX10" fmla="*/ 27215 w 10613366"/>
            <a:gd name="connsiteY10" fmla="*/ 1549173 h 7622472"/>
            <a:gd name="connsiteX0" fmla="*/ 27215 w 10594122"/>
            <a:gd name="connsiteY0" fmla="*/ 1549173 h 7622472"/>
            <a:gd name="connsiteX1" fmla="*/ 122465 w 10594122"/>
            <a:gd name="connsiteY1" fmla="*/ 70507 h 7622472"/>
            <a:gd name="connsiteX2" fmla="*/ 1233739 w 10594122"/>
            <a:gd name="connsiteY2" fmla="*/ 342649 h 7622472"/>
            <a:gd name="connsiteX3" fmla="*/ 9379835 w 10594122"/>
            <a:gd name="connsiteY3" fmla="*/ 342649 h 7622472"/>
            <a:gd name="connsiteX4" fmla="*/ 10491107 w 10594122"/>
            <a:gd name="connsiteY4" fmla="*/ 43293 h 7622472"/>
            <a:gd name="connsiteX5" fmla="*/ 10586359 w 10594122"/>
            <a:gd name="connsiteY5" fmla="*/ 1549173 h 7622472"/>
            <a:gd name="connsiteX6" fmla="*/ 10572752 w 10594122"/>
            <a:gd name="connsiteY6" fmla="*/ 7137127 h 7622472"/>
            <a:gd name="connsiteX7" fmla="*/ 9992156 w 10594122"/>
            <a:gd name="connsiteY7" fmla="*/ 7568044 h 7622472"/>
            <a:gd name="connsiteX8" fmla="*/ 458132 w 10594122"/>
            <a:gd name="connsiteY8" fmla="*/ 7622472 h 7622472"/>
            <a:gd name="connsiteX9" fmla="*/ 0 w 10594122"/>
            <a:gd name="connsiteY9" fmla="*/ 7150734 h 7622472"/>
            <a:gd name="connsiteX10" fmla="*/ 27215 w 10594122"/>
            <a:gd name="connsiteY10" fmla="*/ 1549173 h 7622472"/>
            <a:gd name="connsiteX0" fmla="*/ 27215 w 10594122"/>
            <a:gd name="connsiteY0" fmla="*/ 1524151 h 7597450"/>
            <a:gd name="connsiteX1" fmla="*/ 122465 w 10594122"/>
            <a:gd name="connsiteY1" fmla="*/ 45485 h 7597450"/>
            <a:gd name="connsiteX2" fmla="*/ 1233739 w 10594122"/>
            <a:gd name="connsiteY2" fmla="*/ 317627 h 7597450"/>
            <a:gd name="connsiteX3" fmla="*/ 9379835 w 10594122"/>
            <a:gd name="connsiteY3" fmla="*/ 317627 h 7597450"/>
            <a:gd name="connsiteX4" fmla="*/ 10491107 w 10594122"/>
            <a:gd name="connsiteY4" fmla="*/ 18271 h 7597450"/>
            <a:gd name="connsiteX5" fmla="*/ 10586359 w 10594122"/>
            <a:gd name="connsiteY5" fmla="*/ 1524151 h 7597450"/>
            <a:gd name="connsiteX6" fmla="*/ 10572752 w 10594122"/>
            <a:gd name="connsiteY6" fmla="*/ 7112105 h 7597450"/>
            <a:gd name="connsiteX7" fmla="*/ 9992156 w 10594122"/>
            <a:gd name="connsiteY7" fmla="*/ 7543022 h 7597450"/>
            <a:gd name="connsiteX8" fmla="*/ 458132 w 10594122"/>
            <a:gd name="connsiteY8" fmla="*/ 7597450 h 7597450"/>
            <a:gd name="connsiteX9" fmla="*/ 0 w 10594122"/>
            <a:gd name="connsiteY9" fmla="*/ 7125712 h 7597450"/>
            <a:gd name="connsiteX10" fmla="*/ 27215 w 10594122"/>
            <a:gd name="connsiteY10" fmla="*/ 1524151 h 7597450"/>
            <a:gd name="connsiteX0" fmla="*/ 27215 w 10651038"/>
            <a:gd name="connsiteY0" fmla="*/ 1524151 h 7597450"/>
            <a:gd name="connsiteX1" fmla="*/ 122465 w 10651038"/>
            <a:gd name="connsiteY1" fmla="*/ 45485 h 7597450"/>
            <a:gd name="connsiteX2" fmla="*/ 1233739 w 10651038"/>
            <a:gd name="connsiteY2" fmla="*/ 317627 h 7597450"/>
            <a:gd name="connsiteX3" fmla="*/ 9379835 w 10651038"/>
            <a:gd name="connsiteY3" fmla="*/ 317627 h 7597450"/>
            <a:gd name="connsiteX4" fmla="*/ 10586358 w 10651038"/>
            <a:gd name="connsiteY4" fmla="*/ 59092 h 7597450"/>
            <a:gd name="connsiteX5" fmla="*/ 10586359 w 10651038"/>
            <a:gd name="connsiteY5" fmla="*/ 1524151 h 7597450"/>
            <a:gd name="connsiteX6" fmla="*/ 10572752 w 10651038"/>
            <a:gd name="connsiteY6" fmla="*/ 7112105 h 7597450"/>
            <a:gd name="connsiteX7" fmla="*/ 9992156 w 10651038"/>
            <a:gd name="connsiteY7" fmla="*/ 7543022 h 7597450"/>
            <a:gd name="connsiteX8" fmla="*/ 458132 w 10651038"/>
            <a:gd name="connsiteY8" fmla="*/ 7597450 h 7597450"/>
            <a:gd name="connsiteX9" fmla="*/ 0 w 10651038"/>
            <a:gd name="connsiteY9" fmla="*/ 7125712 h 7597450"/>
            <a:gd name="connsiteX10" fmla="*/ 27215 w 10651038"/>
            <a:gd name="connsiteY10" fmla="*/ 1524151 h 7597450"/>
            <a:gd name="connsiteX0" fmla="*/ 27215 w 10586359"/>
            <a:gd name="connsiteY0" fmla="*/ 1524151 h 7597450"/>
            <a:gd name="connsiteX1" fmla="*/ 122465 w 10586359"/>
            <a:gd name="connsiteY1" fmla="*/ 45485 h 7597450"/>
            <a:gd name="connsiteX2" fmla="*/ 1233739 w 10586359"/>
            <a:gd name="connsiteY2" fmla="*/ 317627 h 7597450"/>
            <a:gd name="connsiteX3" fmla="*/ 9379835 w 10586359"/>
            <a:gd name="connsiteY3" fmla="*/ 317627 h 7597450"/>
            <a:gd name="connsiteX4" fmla="*/ 10586358 w 10586359"/>
            <a:gd name="connsiteY4" fmla="*/ 59092 h 7597450"/>
            <a:gd name="connsiteX5" fmla="*/ 10586359 w 10586359"/>
            <a:gd name="connsiteY5" fmla="*/ 1524151 h 7597450"/>
            <a:gd name="connsiteX6" fmla="*/ 10572752 w 10586359"/>
            <a:gd name="connsiteY6" fmla="*/ 7112105 h 7597450"/>
            <a:gd name="connsiteX7" fmla="*/ 9992156 w 10586359"/>
            <a:gd name="connsiteY7" fmla="*/ 7543022 h 7597450"/>
            <a:gd name="connsiteX8" fmla="*/ 458132 w 10586359"/>
            <a:gd name="connsiteY8" fmla="*/ 7597450 h 7597450"/>
            <a:gd name="connsiteX9" fmla="*/ 0 w 10586359"/>
            <a:gd name="connsiteY9" fmla="*/ 7125712 h 7597450"/>
            <a:gd name="connsiteX10" fmla="*/ 27215 w 10586359"/>
            <a:gd name="connsiteY10" fmla="*/ 1524151 h 7597450"/>
            <a:gd name="connsiteX0" fmla="*/ 89350 w 10648494"/>
            <a:gd name="connsiteY0" fmla="*/ 1511495 h 7584794"/>
            <a:gd name="connsiteX1" fmla="*/ 75744 w 10648494"/>
            <a:gd name="connsiteY1" fmla="*/ 46436 h 7584794"/>
            <a:gd name="connsiteX2" fmla="*/ 1295874 w 10648494"/>
            <a:gd name="connsiteY2" fmla="*/ 304971 h 7584794"/>
            <a:gd name="connsiteX3" fmla="*/ 9441970 w 10648494"/>
            <a:gd name="connsiteY3" fmla="*/ 304971 h 7584794"/>
            <a:gd name="connsiteX4" fmla="*/ 10648493 w 10648494"/>
            <a:gd name="connsiteY4" fmla="*/ 46436 h 7584794"/>
            <a:gd name="connsiteX5" fmla="*/ 10648494 w 10648494"/>
            <a:gd name="connsiteY5" fmla="*/ 1511495 h 7584794"/>
            <a:gd name="connsiteX6" fmla="*/ 10634887 w 10648494"/>
            <a:gd name="connsiteY6" fmla="*/ 7099449 h 7584794"/>
            <a:gd name="connsiteX7" fmla="*/ 10054291 w 10648494"/>
            <a:gd name="connsiteY7" fmla="*/ 7530366 h 7584794"/>
            <a:gd name="connsiteX8" fmla="*/ 520267 w 10648494"/>
            <a:gd name="connsiteY8" fmla="*/ 7584794 h 7584794"/>
            <a:gd name="connsiteX9" fmla="*/ 62135 w 10648494"/>
            <a:gd name="connsiteY9" fmla="*/ 7113056 h 7584794"/>
            <a:gd name="connsiteX10" fmla="*/ 89350 w 10648494"/>
            <a:gd name="connsiteY10" fmla="*/ 1511495 h 7584794"/>
            <a:gd name="connsiteX0" fmla="*/ 27215 w 10586359"/>
            <a:gd name="connsiteY0" fmla="*/ 1511495 h 7584794"/>
            <a:gd name="connsiteX1" fmla="*/ 13609 w 10586359"/>
            <a:gd name="connsiteY1" fmla="*/ 46436 h 7584794"/>
            <a:gd name="connsiteX2" fmla="*/ 1233739 w 10586359"/>
            <a:gd name="connsiteY2" fmla="*/ 304971 h 7584794"/>
            <a:gd name="connsiteX3" fmla="*/ 9379835 w 10586359"/>
            <a:gd name="connsiteY3" fmla="*/ 304971 h 7584794"/>
            <a:gd name="connsiteX4" fmla="*/ 10586358 w 10586359"/>
            <a:gd name="connsiteY4" fmla="*/ 46436 h 7584794"/>
            <a:gd name="connsiteX5" fmla="*/ 10586359 w 10586359"/>
            <a:gd name="connsiteY5" fmla="*/ 1511495 h 7584794"/>
            <a:gd name="connsiteX6" fmla="*/ 10572752 w 10586359"/>
            <a:gd name="connsiteY6" fmla="*/ 7099449 h 7584794"/>
            <a:gd name="connsiteX7" fmla="*/ 9992156 w 10586359"/>
            <a:gd name="connsiteY7" fmla="*/ 7530366 h 7584794"/>
            <a:gd name="connsiteX8" fmla="*/ 458132 w 10586359"/>
            <a:gd name="connsiteY8" fmla="*/ 7584794 h 7584794"/>
            <a:gd name="connsiteX9" fmla="*/ 0 w 10586359"/>
            <a:gd name="connsiteY9" fmla="*/ 7113056 h 7584794"/>
            <a:gd name="connsiteX10" fmla="*/ 27215 w 10586359"/>
            <a:gd name="connsiteY10" fmla="*/ 1511495 h 7584794"/>
            <a:gd name="connsiteX0" fmla="*/ 27215 w 10586359"/>
            <a:gd name="connsiteY0" fmla="*/ 1465059 h 7538358"/>
            <a:gd name="connsiteX1" fmla="*/ 13609 w 10586359"/>
            <a:gd name="connsiteY1" fmla="*/ 0 h 7538358"/>
            <a:gd name="connsiteX2" fmla="*/ 1233739 w 10586359"/>
            <a:gd name="connsiteY2" fmla="*/ 258535 h 7538358"/>
            <a:gd name="connsiteX3" fmla="*/ 9379835 w 10586359"/>
            <a:gd name="connsiteY3" fmla="*/ 258535 h 7538358"/>
            <a:gd name="connsiteX4" fmla="*/ 10586358 w 10586359"/>
            <a:gd name="connsiteY4" fmla="*/ 0 h 7538358"/>
            <a:gd name="connsiteX5" fmla="*/ 10586359 w 10586359"/>
            <a:gd name="connsiteY5" fmla="*/ 1465059 h 7538358"/>
            <a:gd name="connsiteX6" fmla="*/ 10572752 w 10586359"/>
            <a:gd name="connsiteY6" fmla="*/ 7053013 h 7538358"/>
            <a:gd name="connsiteX7" fmla="*/ 9992156 w 10586359"/>
            <a:gd name="connsiteY7" fmla="*/ 7483930 h 7538358"/>
            <a:gd name="connsiteX8" fmla="*/ 458132 w 10586359"/>
            <a:gd name="connsiteY8" fmla="*/ 7538358 h 7538358"/>
            <a:gd name="connsiteX9" fmla="*/ 0 w 10586359"/>
            <a:gd name="connsiteY9" fmla="*/ 7066620 h 7538358"/>
            <a:gd name="connsiteX10" fmla="*/ 27215 w 10586359"/>
            <a:gd name="connsiteY10" fmla="*/ 1465059 h 7538358"/>
            <a:gd name="connsiteX0" fmla="*/ 27215 w 10586359"/>
            <a:gd name="connsiteY0" fmla="*/ 1465059 h 7538358"/>
            <a:gd name="connsiteX1" fmla="*/ 13609 w 10586359"/>
            <a:gd name="connsiteY1" fmla="*/ 0 h 7538358"/>
            <a:gd name="connsiteX2" fmla="*/ 1233739 w 10586359"/>
            <a:gd name="connsiteY2" fmla="*/ 258535 h 7538358"/>
            <a:gd name="connsiteX3" fmla="*/ 9379835 w 10586359"/>
            <a:gd name="connsiteY3" fmla="*/ 258535 h 7538358"/>
            <a:gd name="connsiteX4" fmla="*/ 10586358 w 10586359"/>
            <a:gd name="connsiteY4" fmla="*/ 0 h 7538358"/>
            <a:gd name="connsiteX5" fmla="*/ 10586359 w 10586359"/>
            <a:gd name="connsiteY5" fmla="*/ 1465059 h 7538358"/>
            <a:gd name="connsiteX6" fmla="*/ 10572752 w 10586359"/>
            <a:gd name="connsiteY6" fmla="*/ 7053013 h 7538358"/>
            <a:gd name="connsiteX7" fmla="*/ 9992156 w 10586359"/>
            <a:gd name="connsiteY7" fmla="*/ 7483930 h 7538358"/>
            <a:gd name="connsiteX8" fmla="*/ 458132 w 10586359"/>
            <a:gd name="connsiteY8" fmla="*/ 7538358 h 7538358"/>
            <a:gd name="connsiteX9" fmla="*/ 0 w 10586359"/>
            <a:gd name="connsiteY9" fmla="*/ 7066620 h 7538358"/>
            <a:gd name="connsiteX10" fmla="*/ 27215 w 10586359"/>
            <a:gd name="connsiteY10" fmla="*/ 1465059 h 7538358"/>
            <a:gd name="connsiteX0" fmla="*/ 27215 w 10586359"/>
            <a:gd name="connsiteY0" fmla="*/ 1465071 h 7538370"/>
            <a:gd name="connsiteX1" fmla="*/ 13609 w 10586359"/>
            <a:gd name="connsiteY1" fmla="*/ 12 h 7538370"/>
            <a:gd name="connsiteX2" fmla="*/ 1233739 w 10586359"/>
            <a:gd name="connsiteY2" fmla="*/ 258547 h 7538370"/>
            <a:gd name="connsiteX3" fmla="*/ 9379835 w 10586359"/>
            <a:gd name="connsiteY3" fmla="*/ 258547 h 7538370"/>
            <a:gd name="connsiteX4" fmla="*/ 10586358 w 10586359"/>
            <a:gd name="connsiteY4" fmla="*/ 12 h 7538370"/>
            <a:gd name="connsiteX5" fmla="*/ 10586359 w 10586359"/>
            <a:gd name="connsiteY5" fmla="*/ 1465071 h 7538370"/>
            <a:gd name="connsiteX6" fmla="*/ 10572752 w 10586359"/>
            <a:gd name="connsiteY6" fmla="*/ 7053025 h 7538370"/>
            <a:gd name="connsiteX7" fmla="*/ 9992156 w 10586359"/>
            <a:gd name="connsiteY7" fmla="*/ 7483942 h 7538370"/>
            <a:gd name="connsiteX8" fmla="*/ 458132 w 10586359"/>
            <a:gd name="connsiteY8" fmla="*/ 7538370 h 7538370"/>
            <a:gd name="connsiteX9" fmla="*/ 0 w 10586359"/>
            <a:gd name="connsiteY9" fmla="*/ 7066632 h 7538370"/>
            <a:gd name="connsiteX10" fmla="*/ 27215 w 10586359"/>
            <a:gd name="connsiteY10" fmla="*/ 1465071 h 7538370"/>
            <a:gd name="connsiteX0" fmla="*/ 27215 w 10586359"/>
            <a:gd name="connsiteY0" fmla="*/ 1465072 h 7538371"/>
            <a:gd name="connsiteX1" fmla="*/ 13609 w 10586359"/>
            <a:gd name="connsiteY1" fmla="*/ 13 h 7538371"/>
            <a:gd name="connsiteX2" fmla="*/ 1233739 w 10586359"/>
            <a:gd name="connsiteY2" fmla="*/ 258548 h 7538371"/>
            <a:gd name="connsiteX3" fmla="*/ 9379835 w 10586359"/>
            <a:gd name="connsiteY3" fmla="*/ 258548 h 7538371"/>
            <a:gd name="connsiteX4" fmla="*/ 10586358 w 10586359"/>
            <a:gd name="connsiteY4" fmla="*/ 13 h 7538371"/>
            <a:gd name="connsiteX5" fmla="*/ 10586359 w 10586359"/>
            <a:gd name="connsiteY5" fmla="*/ 1465072 h 7538371"/>
            <a:gd name="connsiteX6" fmla="*/ 10572752 w 10586359"/>
            <a:gd name="connsiteY6" fmla="*/ 7053026 h 7538371"/>
            <a:gd name="connsiteX7" fmla="*/ 9992156 w 10586359"/>
            <a:gd name="connsiteY7" fmla="*/ 7483943 h 7538371"/>
            <a:gd name="connsiteX8" fmla="*/ 458132 w 10586359"/>
            <a:gd name="connsiteY8" fmla="*/ 7538371 h 7538371"/>
            <a:gd name="connsiteX9" fmla="*/ 0 w 10586359"/>
            <a:gd name="connsiteY9" fmla="*/ 7066633 h 7538371"/>
            <a:gd name="connsiteX10" fmla="*/ 27215 w 10586359"/>
            <a:gd name="connsiteY10" fmla="*/ 1465072 h 7538371"/>
            <a:gd name="connsiteX0" fmla="*/ 27215 w 10586359"/>
            <a:gd name="connsiteY0" fmla="*/ 1465072 h 7538371"/>
            <a:gd name="connsiteX1" fmla="*/ 13609 w 10586359"/>
            <a:gd name="connsiteY1" fmla="*/ 13 h 7538371"/>
            <a:gd name="connsiteX2" fmla="*/ 1233739 w 10586359"/>
            <a:gd name="connsiteY2" fmla="*/ 258548 h 7538371"/>
            <a:gd name="connsiteX3" fmla="*/ 9379835 w 10586359"/>
            <a:gd name="connsiteY3" fmla="*/ 258548 h 7538371"/>
            <a:gd name="connsiteX4" fmla="*/ 10586358 w 10586359"/>
            <a:gd name="connsiteY4" fmla="*/ 13 h 7538371"/>
            <a:gd name="connsiteX5" fmla="*/ 10586359 w 10586359"/>
            <a:gd name="connsiteY5" fmla="*/ 1465072 h 7538371"/>
            <a:gd name="connsiteX6" fmla="*/ 10572752 w 10586359"/>
            <a:gd name="connsiteY6" fmla="*/ 7053026 h 7538371"/>
            <a:gd name="connsiteX7" fmla="*/ 9946823 w 10586359"/>
            <a:gd name="connsiteY7" fmla="*/ 7511157 h 7538371"/>
            <a:gd name="connsiteX8" fmla="*/ 458132 w 10586359"/>
            <a:gd name="connsiteY8" fmla="*/ 7538371 h 7538371"/>
            <a:gd name="connsiteX9" fmla="*/ 0 w 10586359"/>
            <a:gd name="connsiteY9" fmla="*/ 7066633 h 7538371"/>
            <a:gd name="connsiteX10" fmla="*/ 27215 w 10586359"/>
            <a:gd name="connsiteY10" fmla="*/ 1465072 h 7538371"/>
            <a:gd name="connsiteX0" fmla="*/ 27215 w 10587668"/>
            <a:gd name="connsiteY0" fmla="*/ 1465072 h 7538371"/>
            <a:gd name="connsiteX1" fmla="*/ 13609 w 10587668"/>
            <a:gd name="connsiteY1" fmla="*/ 13 h 7538371"/>
            <a:gd name="connsiteX2" fmla="*/ 1233739 w 10587668"/>
            <a:gd name="connsiteY2" fmla="*/ 258548 h 7538371"/>
            <a:gd name="connsiteX3" fmla="*/ 9379835 w 10587668"/>
            <a:gd name="connsiteY3" fmla="*/ 258548 h 7538371"/>
            <a:gd name="connsiteX4" fmla="*/ 10586358 w 10587668"/>
            <a:gd name="connsiteY4" fmla="*/ 13 h 7538371"/>
            <a:gd name="connsiteX5" fmla="*/ 10586359 w 10587668"/>
            <a:gd name="connsiteY5" fmla="*/ 1465072 h 7538371"/>
            <a:gd name="connsiteX6" fmla="*/ 10586359 w 10587668"/>
            <a:gd name="connsiteY6" fmla="*/ 7075728 h 7538371"/>
            <a:gd name="connsiteX7" fmla="*/ 9946823 w 10587668"/>
            <a:gd name="connsiteY7" fmla="*/ 7511157 h 7538371"/>
            <a:gd name="connsiteX8" fmla="*/ 458132 w 10587668"/>
            <a:gd name="connsiteY8" fmla="*/ 7538371 h 7538371"/>
            <a:gd name="connsiteX9" fmla="*/ 0 w 10587668"/>
            <a:gd name="connsiteY9" fmla="*/ 7066633 h 7538371"/>
            <a:gd name="connsiteX10" fmla="*/ 27215 w 10587668"/>
            <a:gd name="connsiteY10" fmla="*/ 1465072 h 7538371"/>
            <a:gd name="connsiteX0" fmla="*/ 27215 w 10587668"/>
            <a:gd name="connsiteY0" fmla="*/ 1465072 h 7511157"/>
            <a:gd name="connsiteX1" fmla="*/ 13609 w 10587668"/>
            <a:gd name="connsiteY1" fmla="*/ 13 h 7511157"/>
            <a:gd name="connsiteX2" fmla="*/ 1233739 w 10587668"/>
            <a:gd name="connsiteY2" fmla="*/ 258548 h 7511157"/>
            <a:gd name="connsiteX3" fmla="*/ 9379835 w 10587668"/>
            <a:gd name="connsiteY3" fmla="*/ 258548 h 7511157"/>
            <a:gd name="connsiteX4" fmla="*/ 10586358 w 10587668"/>
            <a:gd name="connsiteY4" fmla="*/ 13 h 7511157"/>
            <a:gd name="connsiteX5" fmla="*/ 10586359 w 10587668"/>
            <a:gd name="connsiteY5" fmla="*/ 1465072 h 7511157"/>
            <a:gd name="connsiteX6" fmla="*/ 10586359 w 10587668"/>
            <a:gd name="connsiteY6" fmla="*/ 7075728 h 7511157"/>
            <a:gd name="connsiteX7" fmla="*/ 9946823 w 10587668"/>
            <a:gd name="connsiteY7" fmla="*/ 7511157 h 7511157"/>
            <a:gd name="connsiteX8" fmla="*/ 462643 w 10587668"/>
            <a:gd name="connsiteY8" fmla="*/ 7511157 h 7511157"/>
            <a:gd name="connsiteX9" fmla="*/ 0 w 10587668"/>
            <a:gd name="connsiteY9" fmla="*/ 7066633 h 7511157"/>
            <a:gd name="connsiteX10" fmla="*/ 27215 w 10587668"/>
            <a:gd name="connsiteY10" fmla="*/ 1465072 h 7511157"/>
            <a:gd name="connsiteX0" fmla="*/ 13607 w 10574060"/>
            <a:gd name="connsiteY0" fmla="*/ 1465072 h 7511157"/>
            <a:gd name="connsiteX1" fmla="*/ 1 w 10574060"/>
            <a:gd name="connsiteY1" fmla="*/ 13 h 7511157"/>
            <a:gd name="connsiteX2" fmla="*/ 1220131 w 10574060"/>
            <a:gd name="connsiteY2" fmla="*/ 258548 h 7511157"/>
            <a:gd name="connsiteX3" fmla="*/ 9366227 w 10574060"/>
            <a:gd name="connsiteY3" fmla="*/ 258548 h 7511157"/>
            <a:gd name="connsiteX4" fmla="*/ 10572750 w 10574060"/>
            <a:gd name="connsiteY4" fmla="*/ 13 h 7511157"/>
            <a:gd name="connsiteX5" fmla="*/ 10572751 w 10574060"/>
            <a:gd name="connsiteY5" fmla="*/ 1465072 h 7511157"/>
            <a:gd name="connsiteX6" fmla="*/ 10572751 w 10574060"/>
            <a:gd name="connsiteY6" fmla="*/ 7075728 h 7511157"/>
            <a:gd name="connsiteX7" fmla="*/ 9933215 w 10574060"/>
            <a:gd name="connsiteY7" fmla="*/ 7511157 h 7511157"/>
            <a:gd name="connsiteX8" fmla="*/ 449035 w 10574060"/>
            <a:gd name="connsiteY8" fmla="*/ 7511157 h 7511157"/>
            <a:gd name="connsiteX9" fmla="*/ 0 w 10574060"/>
            <a:gd name="connsiteY9" fmla="*/ 7075728 h 7511157"/>
            <a:gd name="connsiteX10" fmla="*/ 13607 w 10574060"/>
            <a:gd name="connsiteY10" fmla="*/ 1465072 h 7511157"/>
            <a:gd name="connsiteX0" fmla="*/ 13607 w 10574060"/>
            <a:gd name="connsiteY0" fmla="*/ 1465072 h 7511157"/>
            <a:gd name="connsiteX1" fmla="*/ 1 w 10574060"/>
            <a:gd name="connsiteY1" fmla="*/ 13 h 7511157"/>
            <a:gd name="connsiteX2" fmla="*/ 1220131 w 10574060"/>
            <a:gd name="connsiteY2" fmla="*/ 258548 h 7511157"/>
            <a:gd name="connsiteX3" fmla="*/ 9420690 w 10574060"/>
            <a:gd name="connsiteY3" fmla="*/ 1133 h 7511157"/>
            <a:gd name="connsiteX4" fmla="*/ 10572750 w 10574060"/>
            <a:gd name="connsiteY4" fmla="*/ 13 h 7511157"/>
            <a:gd name="connsiteX5" fmla="*/ 10572751 w 10574060"/>
            <a:gd name="connsiteY5" fmla="*/ 1465072 h 7511157"/>
            <a:gd name="connsiteX6" fmla="*/ 10572751 w 10574060"/>
            <a:gd name="connsiteY6" fmla="*/ 7075728 h 7511157"/>
            <a:gd name="connsiteX7" fmla="*/ 9933215 w 10574060"/>
            <a:gd name="connsiteY7" fmla="*/ 7511157 h 7511157"/>
            <a:gd name="connsiteX8" fmla="*/ 449035 w 10574060"/>
            <a:gd name="connsiteY8" fmla="*/ 7511157 h 7511157"/>
            <a:gd name="connsiteX9" fmla="*/ 0 w 10574060"/>
            <a:gd name="connsiteY9" fmla="*/ 7075728 h 7511157"/>
            <a:gd name="connsiteX10" fmla="*/ 13607 w 10574060"/>
            <a:gd name="connsiteY10" fmla="*/ 1465072 h 7511157"/>
            <a:gd name="connsiteX0" fmla="*/ 13607 w 10574060"/>
            <a:gd name="connsiteY0" fmla="*/ 1465072 h 7511157"/>
            <a:gd name="connsiteX1" fmla="*/ 1 w 10574060"/>
            <a:gd name="connsiteY1" fmla="*/ 13 h 7511157"/>
            <a:gd name="connsiteX2" fmla="*/ 1897693 w 10574060"/>
            <a:gd name="connsiteY2" fmla="*/ 1133 h 7511157"/>
            <a:gd name="connsiteX3" fmla="*/ 9420690 w 10574060"/>
            <a:gd name="connsiteY3" fmla="*/ 1133 h 7511157"/>
            <a:gd name="connsiteX4" fmla="*/ 10572750 w 10574060"/>
            <a:gd name="connsiteY4" fmla="*/ 13 h 7511157"/>
            <a:gd name="connsiteX5" fmla="*/ 10572751 w 10574060"/>
            <a:gd name="connsiteY5" fmla="*/ 1465072 h 7511157"/>
            <a:gd name="connsiteX6" fmla="*/ 10572751 w 10574060"/>
            <a:gd name="connsiteY6" fmla="*/ 7075728 h 7511157"/>
            <a:gd name="connsiteX7" fmla="*/ 9933215 w 10574060"/>
            <a:gd name="connsiteY7" fmla="*/ 7511157 h 7511157"/>
            <a:gd name="connsiteX8" fmla="*/ 449035 w 10574060"/>
            <a:gd name="connsiteY8" fmla="*/ 7511157 h 7511157"/>
            <a:gd name="connsiteX9" fmla="*/ 0 w 10574060"/>
            <a:gd name="connsiteY9" fmla="*/ 7075728 h 7511157"/>
            <a:gd name="connsiteX10" fmla="*/ 13607 w 10574060"/>
            <a:gd name="connsiteY10" fmla="*/ 1465072 h 75111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574060" h="7511157">
              <a:moveTo>
                <a:pt x="13607" y="1465072"/>
              </a:moveTo>
              <a:cubicBezTo>
                <a:pt x="13606" y="507284"/>
                <a:pt x="30235" y="-3007"/>
                <a:pt x="1" y="13"/>
              </a:cubicBezTo>
              <a:cubicBezTo>
                <a:pt x="432409" y="16641"/>
                <a:pt x="393352" y="62365"/>
                <a:pt x="1897693" y="1133"/>
              </a:cubicBezTo>
              <a:lnTo>
                <a:pt x="9420690" y="1133"/>
              </a:lnTo>
              <a:cubicBezTo>
                <a:pt x="10922763" y="69169"/>
                <a:pt x="10085913" y="16640"/>
                <a:pt x="10572750" y="13"/>
              </a:cubicBezTo>
              <a:cubicBezTo>
                <a:pt x="10569730" y="323565"/>
                <a:pt x="10570483" y="527695"/>
                <a:pt x="10572751" y="1465072"/>
              </a:cubicBezTo>
              <a:cubicBezTo>
                <a:pt x="10568215" y="3327723"/>
                <a:pt x="10577287" y="5213077"/>
                <a:pt x="10572751" y="7075728"/>
              </a:cubicBezTo>
              <a:cubicBezTo>
                <a:pt x="10572751" y="7524359"/>
                <a:pt x="10558739" y="7497550"/>
                <a:pt x="9933215" y="7511157"/>
              </a:cubicBezTo>
              <a:lnTo>
                <a:pt x="449035" y="7511157"/>
              </a:lnTo>
              <a:cubicBezTo>
                <a:pt x="27620" y="7497550"/>
                <a:pt x="13607" y="7537966"/>
                <a:pt x="0" y="7075728"/>
              </a:cubicBezTo>
              <a:cubicBezTo>
                <a:pt x="4536" y="5205509"/>
                <a:pt x="9071" y="3335291"/>
                <a:pt x="13607" y="1465072"/>
              </a:cubicBezTo>
              <a:close/>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0</xdr:row>
      <xdr:rowOff>44901</xdr:rowOff>
    </xdr:from>
    <xdr:to>
      <xdr:col>3</xdr:col>
      <xdr:colOff>493</xdr:colOff>
      <xdr:row>3</xdr:row>
      <xdr:rowOff>31750</xdr:rowOff>
    </xdr:to>
    <xdr:pic>
      <xdr:nvPicPr>
        <xdr:cNvPr id="8" name="図 7">
          <a:extLst>
            <a:ext uri="{FF2B5EF4-FFF2-40B4-BE49-F238E27FC236}">
              <a16:creationId xmlns:a16="http://schemas.microsoft.com/office/drawing/2014/main" id="{BA7C19CB-1899-4351-B413-40CB3CBB9B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4901"/>
          <a:ext cx="3077068" cy="634549"/>
        </a:xfrm>
        <a:prstGeom prst="rect">
          <a:avLst/>
        </a:prstGeom>
      </xdr:spPr>
    </xdr:pic>
    <xdr:clientData/>
  </xdr:twoCellAnchor>
  <xdr:twoCellAnchor>
    <xdr:from>
      <xdr:col>6</xdr:col>
      <xdr:colOff>0</xdr:colOff>
      <xdr:row>5</xdr:row>
      <xdr:rowOff>0</xdr:rowOff>
    </xdr:from>
    <xdr:to>
      <xdr:col>14</xdr:col>
      <xdr:colOff>0</xdr:colOff>
      <xdr:row>9</xdr:row>
      <xdr:rowOff>0</xdr:rowOff>
    </xdr:to>
    <xdr:sp macro="" textlink="">
      <xdr:nvSpPr>
        <xdr:cNvPr id="9" name="四角形: 角を丸くする 8">
          <a:extLst>
            <a:ext uri="{FF2B5EF4-FFF2-40B4-BE49-F238E27FC236}">
              <a16:creationId xmlns:a16="http://schemas.microsoft.com/office/drawing/2014/main" id="{A640043A-34DB-4057-8BF6-BCFD5E7C7EDA}"/>
            </a:ext>
          </a:extLst>
        </xdr:cNvPr>
        <xdr:cNvSpPr/>
      </xdr:nvSpPr>
      <xdr:spPr>
        <a:xfrm>
          <a:off x="6858000" y="1066800"/>
          <a:ext cx="5229225" cy="11811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9</xdr:row>
      <xdr:rowOff>140152</xdr:rowOff>
    </xdr:from>
    <xdr:to>
      <xdr:col>14</xdr:col>
      <xdr:colOff>13609</xdr:colOff>
      <xdr:row>14</xdr:row>
      <xdr:rowOff>13606</xdr:rowOff>
    </xdr:to>
    <xdr:sp macro="" textlink="">
      <xdr:nvSpPr>
        <xdr:cNvPr id="10" name="四角形: 角を丸くする 9">
          <a:extLst>
            <a:ext uri="{FF2B5EF4-FFF2-40B4-BE49-F238E27FC236}">
              <a16:creationId xmlns:a16="http://schemas.microsoft.com/office/drawing/2014/main" id="{F97C1C07-D46A-41EB-84AA-41D24083A5EA}"/>
            </a:ext>
          </a:extLst>
        </xdr:cNvPr>
        <xdr:cNvSpPr/>
      </xdr:nvSpPr>
      <xdr:spPr>
        <a:xfrm>
          <a:off x="2962275" y="2388052"/>
          <a:ext cx="9138559" cy="119742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272141</xdr:colOff>
      <xdr:row>22</xdr:row>
      <xdr:rowOff>172510</xdr:rowOff>
    </xdr:from>
    <xdr:to>
      <xdr:col>1</xdr:col>
      <xdr:colOff>190499</xdr:colOff>
      <xdr:row>24</xdr:row>
      <xdr:rowOff>303619</xdr:rowOff>
    </xdr:to>
    <xdr:sp macro="" textlink="">
      <xdr:nvSpPr>
        <xdr:cNvPr id="11" name="正方形/長方形 10">
          <a:extLst>
            <a:ext uri="{FF2B5EF4-FFF2-40B4-BE49-F238E27FC236}">
              <a16:creationId xmlns:a16="http://schemas.microsoft.com/office/drawing/2014/main" id="{F345FF3D-E17C-4EFE-BB58-E39E2488A794}"/>
            </a:ext>
          </a:extLst>
        </xdr:cNvPr>
        <xdr:cNvSpPr/>
      </xdr:nvSpPr>
      <xdr:spPr>
        <a:xfrm>
          <a:off x="272141" y="5782735"/>
          <a:ext cx="689883" cy="626409"/>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23</xdr:row>
      <xdr:rowOff>3176</xdr:rowOff>
    </xdr:from>
    <xdr:to>
      <xdr:col>5</xdr:col>
      <xdr:colOff>0</xdr:colOff>
      <xdr:row>24</xdr:row>
      <xdr:rowOff>317046</xdr:rowOff>
    </xdr:to>
    <xdr:sp macro="" textlink="">
      <xdr:nvSpPr>
        <xdr:cNvPr id="12" name="正方形/長方形 11">
          <a:extLst>
            <a:ext uri="{FF2B5EF4-FFF2-40B4-BE49-F238E27FC236}">
              <a16:creationId xmlns:a16="http://schemas.microsoft.com/office/drawing/2014/main" id="{C5F2B54A-D5B5-4F17-86B5-42AE06F7EB2F}"/>
            </a:ext>
          </a:extLst>
        </xdr:cNvPr>
        <xdr:cNvSpPr/>
      </xdr:nvSpPr>
      <xdr:spPr>
        <a:xfrm>
          <a:off x="771525" y="5784851"/>
          <a:ext cx="5457825" cy="637720"/>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製品型番</a:t>
          </a:r>
          <a:br>
            <a:rPr kumimoji="1" lang="en-US" altLang="ja-JP" sz="1400">
              <a:latin typeface="HGPｺﾞｼｯｸM" panose="020B0600000000000000" pitchFamily="50" charset="-128"/>
              <a:ea typeface="HGPｺﾞｼｯｸM" panose="020B0600000000000000" pitchFamily="50" charset="-128"/>
            </a:rPr>
          </a:br>
          <a:r>
            <a:rPr kumimoji="1" lang="ja-JP" altLang="en-US" sz="1400">
              <a:latin typeface="HGPｺﾞｼｯｸM" panose="020B0600000000000000" pitchFamily="50" charset="-128"/>
              <a:ea typeface="HGPｺﾞｼｯｸM" panose="020B0600000000000000" pitchFamily="50" charset="-128"/>
            </a:rPr>
            <a:t>製品詳細</a:t>
          </a:r>
        </a:p>
      </xdr:txBody>
    </xdr:sp>
    <xdr:clientData/>
  </xdr:twoCellAnchor>
  <xdr:twoCellAnchor>
    <xdr:from>
      <xdr:col>0</xdr:col>
      <xdr:colOff>0</xdr:colOff>
      <xdr:row>22</xdr:row>
      <xdr:rowOff>169333</xdr:rowOff>
    </xdr:from>
    <xdr:to>
      <xdr:col>1</xdr:col>
      <xdr:colOff>35799</xdr:colOff>
      <xdr:row>25</xdr:row>
      <xdr:rowOff>0</xdr:rowOff>
    </xdr:to>
    <xdr:sp macro="" textlink="">
      <xdr:nvSpPr>
        <xdr:cNvPr id="13" name="四角形: 角を丸くする 12">
          <a:extLst>
            <a:ext uri="{FF2B5EF4-FFF2-40B4-BE49-F238E27FC236}">
              <a16:creationId xmlns:a16="http://schemas.microsoft.com/office/drawing/2014/main" id="{6EDB115B-7AC4-4ACB-8BA0-AF549922A18B}"/>
            </a:ext>
          </a:extLst>
        </xdr:cNvPr>
        <xdr:cNvSpPr/>
      </xdr:nvSpPr>
      <xdr:spPr>
        <a:xfrm>
          <a:off x="0" y="5779558"/>
          <a:ext cx="807324" cy="649817"/>
        </a:xfrm>
        <a:custGeom>
          <a:avLst/>
          <a:gdLst>
            <a:gd name="connsiteX0" fmla="*/ 0 w 693964"/>
            <a:gd name="connsiteY0" fmla="*/ 106994 h 641953"/>
            <a:gd name="connsiteX1" fmla="*/ 106994 w 693964"/>
            <a:gd name="connsiteY1" fmla="*/ 0 h 641953"/>
            <a:gd name="connsiteX2" fmla="*/ 586970 w 693964"/>
            <a:gd name="connsiteY2" fmla="*/ 0 h 641953"/>
            <a:gd name="connsiteX3" fmla="*/ 693964 w 693964"/>
            <a:gd name="connsiteY3" fmla="*/ 106994 h 641953"/>
            <a:gd name="connsiteX4" fmla="*/ 693964 w 693964"/>
            <a:gd name="connsiteY4" fmla="*/ 534959 h 641953"/>
            <a:gd name="connsiteX5" fmla="*/ 586970 w 693964"/>
            <a:gd name="connsiteY5" fmla="*/ 641953 h 641953"/>
            <a:gd name="connsiteX6" fmla="*/ 106994 w 693964"/>
            <a:gd name="connsiteY6" fmla="*/ 641953 h 641953"/>
            <a:gd name="connsiteX7" fmla="*/ 0 w 693964"/>
            <a:gd name="connsiteY7" fmla="*/ 534959 h 641953"/>
            <a:gd name="connsiteX8" fmla="*/ 0 w 693964"/>
            <a:gd name="connsiteY8" fmla="*/ 106994 h 641953"/>
            <a:gd name="connsiteX0" fmla="*/ 0 w 702549"/>
            <a:gd name="connsiteY0" fmla="*/ 106994 h 652992"/>
            <a:gd name="connsiteX1" fmla="*/ 106994 w 702549"/>
            <a:gd name="connsiteY1" fmla="*/ 0 h 652992"/>
            <a:gd name="connsiteX2" fmla="*/ 586970 w 702549"/>
            <a:gd name="connsiteY2" fmla="*/ 0 h 652992"/>
            <a:gd name="connsiteX3" fmla="*/ 693964 w 702549"/>
            <a:gd name="connsiteY3" fmla="*/ 106994 h 652992"/>
            <a:gd name="connsiteX4" fmla="*/ 693964 w 702549"/>
            <a:gd name="connsiteY4" fmla="*/ 534959 h 652992"/>
            <a:gd name="connsiteX5" fmla="*/ 666750 w 702549"/>
            <a:gd name="connsiteY5" fmla="*/ 652992 h 652992"/>
            <a:gd name="connsiteX6" fmla="*/ 106994 w 702549"/>
            <a:gd name="connsiteY6" fmla="*/ 641953 h 652992"/>
            <a:gd name="connsiteX7" fmla="*/ 0 w 702549"/>
            <a:gd name="connsiteY7" fmla="*/ 534959 h 652992"/>
            <a:gd name="connsiteX8" fmla="*/ 0 w 702549"/>
            <a:gd name="connsiteY8" fmla="*/ 106994 h 652992"/>
            <a:gd name="connsiteX0" fmla="*/ 0 w 702549"/>
            <a:gd name="connsiteY0" fmla="*/ 110169 h 656167"/>
            <a:gd name="connsiteX1" fmla="*/ 106994 w 702549"/>
            <a:gd name="connsiteY1" fmla="*/ 3175 h 656167"/>
            <a:gd name="connsiteX2" fmla="*/ 666750 w 702549"/>
            <a:gd name="connsiteY2" fmla="*/ 0 h 656167"/>
            <a:gd name="connsiteX3" fmla="*/ 693964 w 702549"/>
            <a:gd name="connsiteY3" fmla="*/ 110169 h 656167"/>
            <a:gd name="connsiteX4" fmla="*/ 693964 w 702549"/>
            <a:gd name="connsiteY4" fmla="*/ 538134 h 656167"/>
            <a:gd name="connsiteX5" fmla="*/ 666750 w 702549"/>
            <a:gd name="connsiteY5" fmla="*/ 656167 h 656167"/>
            <a:gd name="connsiteX6" fmla="*/ 106994 w 702549"/>
            <a:gd name="connsiteY6" fmla="*/ 645128 h 656167"/>
            <a:gd name="connsiteX7" fmla="*/ 0 w 702549"/>
            <a:gd name="connsiteY7" fmla="*/ 538134 h 656167"/>
            <a:gd name="connsiteX8" fmla="*/ 0 w 702549"/>
            <a:gd name="connsiteY8" fmla="*/ 110169 h 6561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02549" h="656167">
              <a:moveTo>
                <a:pt x="0" y="110169"/>
              </a:moveTo>
              <a:cubicBezTo>
                <a:pt x="0" y="51078"/>
                <a:pt x="47903" y="3175"/>
                <a:pt x="106994" y="3175"/>
              </a:cubicBezTo>
              <a:lnTo>
                <a:pt x="666750" y="0"/>
              </a:lnTo>
              <a:cubicBezTo>
                <a:pt x="725841" y="0"/>
                <a:pt x="693964" y="51078"/>
                <a:pt x="693964" y="110169"/>
              </a:cubicBezTo>
              <a:lnTo>
                <a:pt x="693964" y="538134"/>
              </a:lnTo>
              <a:cubicBezTo>
                <a:pt x="693964" y="597225"/>
                <a:pt x="725841" y="656167"/>
                <a:pt x="666750" y="656167"/>
              </a:cubicBezTo>
              <a:cubicBezTo>
                <a:pt x="506758" y="656167"/>
                <a:pt x="266986" y="645128"/>
                <a:pt x="106994" y="645128"/>
              </a:cubicBezTo>
              <a:cubicBezTo>
                <a:pt x="47903" y="645128"/>
                <a:pt x="0" y="597225"/>
                <a:pt x="0" y="538134"/>
              </a:cubicBezTo>
              <a:lnTo>
                <a:pt x="0" y="110169"/>
              </a:lnTo>
              <a:close/>
            </a:path>
          </a:pathLst>
        </a:cu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a:t>
          </a:r>
        </a:p>
      </xdr:txBody>
    </xdr:sp>
    <xdr:clientData/>
  </xdr:twoCellAnchor>
  <xdr:twoCellAnchor>
    <xdr:from>
      <xdr:col>5</xdr:col>
      <xdr:colOff>0</xdr:colOff>
      <xdr:row>23</xdr:row>
      <xdr:rowOff>3176</xdr:rowOff>
    </xdr:from>
    <xdr:to>
      <xdr:col>7</xdr:col>
      <xdr:colOff>0</xdr:colOff>
      <xdr:row>24</xdr:row>
      <xdr:rowOff>317046</xdr:rowOff>
    </xdr:to>
    <xdr:sp macro="" textlink="">
      <xdr:nvSpPr>
        <xdr:cNvPr id="14" name="正方形/長方形 13">
          <a:extLst>
            <a:ext uri="{FF2B5EF4-FFF2-40B4-BE49-F238E27FC236}">
              <a16:creationId xmlns:a16="http://schemas.microsoft.com/office/drawing/2014/main" id="{D22818C5-95B6-4E28-A632-31746F6B2FE2}"/>
            </a:ext>
          </a:extLst>
        </xdr:cNvPr>
        <xdr:cNvSpPr/>
      </xdr:nvSpPr>
      <xdr:spPr>
        <a:xfrm>
          <a:off x="6229350" y="5784851"/>
          <a:ext cx="1000125" cy="637720"/>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数量</a:t>
          </a:r>
        </a:p>
      </xdr:txBody>
    </xdr:sp>
    <xdr:clientData/>
  </xdr:twoCellAnchor>
  <xdr:twoCellAnchor>
    <xdr:from>
      <xdr:col>7</xdr:col>
      <xdr:colOff>1</xdr:colOff>
      <xdr:row>22</xdr:row>
      <xdr:rowOff>172509</xdr:rowOff>
    </xdr:from>
    <xdr:to>
      <xdr:col>8</xdr:col>
      <xdr:colOff>13607</xdr:colOff>
      <xdr:row>24</xdr:row>
      <xdr:rowOff>317045</xdr:rowOff>
    </xdr:to>
    <xdr:sp macro="" textlink="">
      <xdr:nvSpPr>
        <xdr:cNvPr id="15" name="正方形/長方形 14">
          <a:extLst>
            <a:ext uri="{FF2B5EF4-FFF2-40B4-BE49-F238E27FC236}">
              <a16:creationId xmlns:a16="http://schemas.microsoft.com/office/drawing/2014/main" id="{346E1A2E-C9F5-4CD6-B514-01907A480C2C}"/>
            </a:ext>
          </a:extLst>
        </xdr:cNvPr>
        <xdr:cNvSpPr/>
      </xdr:nvSpPr>
      <xdr:spPr>
        <a:xfrm>
          <a:off x="7229476" y="5782734"/>
          <a:ext cx="613681" cy="63983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単位</a:t>
          </a:r>
        </a:p>
      </xdr:txBody>
    </xdr:sp>
    <xdr:clientData/>
  </xdr:twoCellAnchor>
  <xdr:twoCellAnchor>
    <xdr:from>
      <xdr:col>8</xdr:col>
      <xdr:colOff>0</xdr:colOff>
      <xdr:row>22</xdr:row>
      <xdr:rowOff>172509</xdr:rowOff>
    </xdr:from>
    <xdr:to>
      <xdr:col>11</xdr:col>
      <xdr:colOff>13608</xdr:colOff>
      <xdr:row>24</xdr:row>
      <xdr:rowOff>317045</xdr:rowOff>
    </xdr:to>
    <xdr:sp macro="" textlink="">
      <xdr:nvSpPr>
        <xdr:cNvPr id="16" name="正方形/長方形 15">
          <a:extLst>
            <a:ext uri="{FF2B5EF4-FFF2-40B4-BE49-F238E27FC236}">
              <a16:creationId xmlns:a16="http://schemas.microsoft.com/office/drawing/2014/main" id="{4ADDC9DB-E715-427C-87EC-8A7F5098B189}"/>
            </a:ext>
          </a:extLst>
        </xdr:cNvPr>
        <xdr:cNvSpPr/>
      </xdr:nvSpPr>
      <xdr:spPr>
        <a:xfrm>
          <a:off x="7829550" y="5782734"/>
          <a:ext cx="2147208" cy="639836"/>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商品単価</a:t>
          </a:r>
        </a:p>
      </xdr:txBody>
    </xdr:sp>
    <xdr:clientData/>
  </xdr:twoCellAnchor>
  <xdr:twoCellAnchor>
    <xdr:from>
      <xdr:col>10</xdr:col>
      <xdr:colOff>690049</xdr:colOff>
      <xdr:row>22</xdr:row>
      <xdr:rowOff>172509</xdr:rowOff>
    </xdr:from>
    <xdr:to>
      <xdr:col>14</xdr:col>
      <xdr:colOff>-1</xdr:colOff>
      <xdr:row>24</xdr:row>
      <xdr:rowOff>317045</xdr:rowOff>
    </xdr:to>
    <xdr:sp macro="" textlink="">
      <xdr:nvSpPr>
        <xdr:cNvPr id="17" name="四角形: 角を丸くする 8">
          <a:extLst>
            <a:ext uri="{FF2B5EF4-FFF2-40B4-BE49-F238E27FC236}">
              <a16:creationId xmlns:a16="http://schemas.microsoft.com/office/drawing/2014/main" id="{419043A1-3A3C-47D0-A63D-B9955317617B}"/>
            </a:ext>
          </a:extLst>
        </xdr:cNvPr>
        <xdr:cNvSpPr>
          <a:spLocks/>
        </xdr:cNvSpPr>
      </xdr:nvSpPr>
      <xdr:spPr>
        <a:xfrm>
          <a:off x="9853099" y="5782734"/>
          <a:ext cx="2234125" cy="639836"/>
        </a:xfrm>
        <a:custGeom>
          <a:avLst/>
          <a:gdLst>
            <a:gd name="connsiteX0" fmla="*/ 0 w 2109107"/>
            <a:gd name="connsiteY0" fmla="*/ 108002 h 648000"/>
            <a:gd name="connsiteX1" fmla="*/ 108002 w 2109107"/>
            <a:gd name="connsiteY1" fmla="*/ 0 h 648000"/>
            <a:gd name="connsiteX2" fmla="*/ 2001105 w 2109107"/>
            <a:gd name="connsiteY2" fmla="*/ 0 h 648000"/>
            <a:gd name="connsiteX3" fmla="*/ 2109107 w 2109107"/>
            <a:gd name="connsiteY3" fmla="*/ 108002 h 648000"/>
            <a:gd name="connsiteX4" fmla="*/ 2109107 w 2109107"/>
            <a:gd name="connsiteY4" fmla="*/ 539998 h 648000"/>
            <a:gd name="connsiteX5" fmla="*/ 2001105 w 2109107"/>
            <a:gd name="connsiteY5" fmla="*/ 648000 h 648000"/>
            <a:gd name="connsiteX6" fmla="*/ 108002 w 2109107"/>
            <a:gd name="connsiteY6" fmla="*/ 648000 h 648000"/>
            <a:gd name="connsiteX7" fmla="*/ 0 w 2109107"/>
            <a:gd name="connsiteY7" fmla="*/ 539998 h 648000"/>
            <a:gd name="connsiteX8" fmla="*/ 0 w 2109107"/>
            <a:gd name="connsiteY8" fmla="*/ 108002 h 648000"/>
            <a:gd name="connsiteX0" fmla="*/ 0 w 2109107"/>
            <a:gd name="connsiteY0" fmla="*/ 108002 h 648000"/>
            <a:gd name="connsiteX1" fmla="*/ 108002 w 2109107"/>
            <a:gd name="connsiteY1" fmla="*/ 0 h 648000"/>
            <a:gd name="connsiteX2" fmla="*/ 2001105 w 2109107"/>
            <a:gd name="connsiteY2" fmla="*/ 0 h 648000"/>
            <a:gd name="connsiteX3" fmla="*/ 2109107 w 2109107"/>
            <a:gd name="connsiteY3" fmla="*/ 108002 h 648000"/>
            <a:gd name="connsiteX4" fmla="*/ 2109107 w 2109107"/>
            <a:gd name="connsiteY4" fmla="*/ 539998 h 648000"/>
            <a:gd name="connsiteX5" fmla="*/ 2001105 w 2109107"/>
            <a:gd name="connsiteY5" fmla="*/ 648000 h 648000"/>
            <a:gd name="connsiteX6" fmla="*/ 108002 w 2109107"/>
            <a:gd name="connsiteY6" fmla="*/ 648000 h 648000"/>
            <a:gd name="connsiteX7" fmla="*/ 0 w 2109107"/>
            <a:gd name="connsiteY7" fmla="*/ 431141 h 648000"/>
            <a:gd name="connsiteX8" fmla="*/ 0 w 2109107"/>
            <a:gd name="connsiteY8" fmla="*/ 108002 h 648000"/>
            <a:gd name="connsiteX0" fmla="*/ 0 w 2122714"/>
            <a:gd name="connsiteY0" fmla="*/ 298502 h 648000"/>
            <a:gd name="connsiteX1" fmla="*/ 121609 w 2122714"/>
            <a:gd name="connsiteY1" fmla="*/ 0 h 648000"/>
            <a:gd name="connsiteX2" fmla="*/ 2014712 w 2122714"/>
            <a:gd name="connsiteY2" fmla="*/ 0 h 648000"/>
            <a:gd name="connsiteX3" fmla="*/ 2122714 w 2122714"/>
            <a:gd name="connsiteY3" fmla="*/ 108002 h 648000"/>
            <a:gd name="connsiteX4" fmla="*/ 2122714 w 2122714"/>
            <a:gd name="connsiteY4" fmla="*/ 539998 h 648000"/>
            <a:gd name="connsiteX5" fmla="*/ 2014712 w 2122714"/>
            <a:gd name="connsiteY5" fmla="*/ 648000 h 648000"/>
            <a:gd name="connsiteX6" fmla="*/ 121609 w 2122714"/>
            <a:gd name="connsiteY6" fmla="*/ 648000 h 648000"/>
            <a:gd name="connsiteX7" fmla="*/ 13607 w 2122714"/>
            <a:gd name="connsiteY7" fmla="*/ 431141 h 648000"/>
            <a:gd name="connsiteX8" fmla="*/ 0 w 2122714"/>
            <a:gd name="connsiteY8" fmla="*/ 298502 h 648000"/>
            <a:gd name="connsiteX0" fmla="*/ 3915 w 2126629"/>
            <a:gd name="connsiteY0" fmla="*/ 298502 h 648000"/>
            <a:gd name="connsiteX1" fmla="*/ 125524 w 2126629"/>
            <a:gd name="connsiteY1" fmla="*/ 0 h 648000"/>
            <a:gd name="connsiteX2" fmla="*/ 2018627 w 2126629"/>
            <a:gd name="connsiteY2" fmla="*/ 0 h 648000"/>
            <a:gd name="connsiteX3" fmla="*/ 2126629 w 2126629"/>
            <a:gd name="connsiteY3" fmla="*/ 108002 h 648000"/>
            <a:gd name="connsiteX4" fmla="*/ 2126629 w 2126629"/>
            <a:gd name="connsiteY4" fmla="*/ 539998 h 648000"/>
            <a:gd name="connsiteX5" fmla="*/ 2018627 w 2126629"/>
            <a:gd name="connsiteY5" fmla="*/ 648000 h 648000"/>
            <a:gd name="connsiteX6" fmla="*/ 30274 w 2126629"/>
            <a:gd name="connsiteY6" fmla="*/ 648000 h 648000"/>
            <a:gd name="connsiteX7" fmla="*/ 17522 w 2126629"/>
            <a:gd name="connsiteY7" fmla="*/ 431141 h 648000"/>
            <a:gd name="connsiteX8" fmla="*/ 3915 w 2126629"/>
            <a:gd name="connsiteY8" fmla="*/ 298502 h 648000"/>
            <a:gd name="connsiteX0" fmla="*/ 3915 w 2126629"/>
            <a:gd name="connsiteY0" fmla="*/ 298502 h 648000"/>
            <a:gd name="connsiteX1" fmla="*/ 57489 w 2126629"/>
            <a:gd name="connsiteY1" fmla="*/ 0 h 648000"/>
            <a:gd name="connsiteX2" fmla="*/ 2018627 w 2126629"/>
            <a:gd name="connsiteY2" fmla="*/ 0 h 648000"/>
            <a:gd name="connsiteX3" fmla="*/ 2126629 w 2126629"/>
            <a:gd name="connsiteY3" fmla="*/ 108002 h 648000"/>
            <a:gd name="connsiteX4" fmla="*/ 2126629 w 2126629"/>
            <a:gd name="connsiteY4" fmla="*/ 539998 h 648000"/>
            <a:gd name="connsiteX5" fmla="*/ 2018627 w 2126629"/>
            <a:gd name="connsiteY5" fmla="*/ 648000 h 648000"/>
            <a:gd name="connsiteX6" fmla="*/ 30274 w 2126629"/>
            <a:gd name="connsiteY6" fmla="*/ 648000 h 648000"/>
            <a:gd name="connsiteX7" fmla="*/ 17522 w 2126629"/>
            <a:gd name="connsiteY7" fmla="*/ 431141 h 648000"/>
            <a:gd name="connsiteX8" fmla="*/ 3915 w 2126629"/>
            <a:gd name="connsiteY8" fmla="*/ 298502 h 648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126629" h="648000">
              <a:moveTo>
                <a:pt x="3915" y="298502"/>
              </a:moveTo>
              <a:cubicBezTo>
                <a:pt x="3915" y="238854"/>
                <a:pt x="-2159" y="0"/>
                <a:pt x="57489" y="0"/>
              </a:cubicBezTo>
              <a:lnTo>
                <a:pt x="2018627" y="0"/>
              </a:lnTo>
              <a:cubicBezTo>
                <a:pt x="2078275" y="0"/>
                <a:pt x="2126629" y="48354"/>
                <a:pt x="2126629" y="108002"/>
              </a:cubicBezTo>
              <a:lnTo>
                <a:pt x="2126629" y="539998"/>
              </a:lnTo>
              <a:cubicBezTo>
                <a:pt x="2126629" y="599646"/>
                <a:pt x="2078275" y="648000"/>
                <a:pt x="2018627" y="648000"/>
              </a:cubicBezTo>
              <a:lnTo>
                <a:pt x="30274" y="648000"/>
              </a:lnTo>
              <a:cubicBezTo>
                <a:pt x="-29374" y="648000"/>
                <a:pt x="17522" y="490789"/>
                <a:pt x="17522" y="431141"/>
              </a:cubicBezTo>
              <a:lnTo>
                <a:pt x="3915" y="298502"/>
              </a:lnTo>
              <a:close/>
            </a:path>
          </a:pathLst>
        </a:cu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商品金額</a:t>
          </a:r>
          <a:endParaRPr kumimoji="1" lang="en-US" altLang="ja-JP" sz="1400">
            <a:latin typeface="HGPｺﾞｼｯｸM" panose="020B0600000000000000" pitchFamily="50" charset="-128"/>
            <a:ea typeface="HGPｺﾞｼｯｸM" panose="020B0600000000000000" pitchFamily="50" charset="-128"/>
          </a:endParaRPr>
        </a:p>
      </xdr:txBody>
    </xdr:sp>
    <xdr:clientData/>
  </xdr:twoCellAnchor>
  <xdr:twoCellAnchor>
    <xdr:from>
      <xdr:col>11</xdr:col>
      <xdr:colOff>0</xdr:colOff>
      <xdr:row>22</xdr:row>
      <xdr:rowOff>172510</xdr:rowOff>
    </xdr:from>
    <xdr:to>
      <xdr:col>11</xdr:col>
      <xdr:colOff>0</xdr:colOff>
      <xdr:row>24</xdr:row>
      <xdr:rowOff>317046</xdr:rowOff>
    </xdr:to>
    <xdr:cxnSp macro="">
      <xdr:nvCxnSpPr>
        <xdr:cNvPr id="18" name="直線コネクタ 17">
          <a:extLst>
            <a:ext uri="{FF2B5EF4-FFF2-40B4-BE49-F238E27FC236}">
              <a16:creationId xmlns:a16="http://schemas.microsoft.com/office/drawing/2014/main" id="{618B4512-9DEA-4AB0-8FB5-7427A6DEC549}"/>
            </a:ext>
          </a:extLst>
        </xdr:cNvPr>
        <xdr:cNvCxnSpPr/>
      </xdr:nvCxnSpPr>
      <xdr:spPr>
        <a:xfrm>
          <a:off x="9963150" y="5782735"/>
          <a:ext cx="0" cy="639836"/>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23</xdr:row>
      <xdr:rowOff>0</xdr:rowOff>
    </xdr:from>
    <xdr:to>
      <xdr:col>1</xdr:col>
      <xdr:colOff>0</xdr:colOff>
      <xdr:row>24</xdr:row>
      <xdr:rowOff>313870</xdr:rowOff>
    </xdr:to>
    <xdr:cxnSp macro="">
      <xdr:nvCxnSpPr>
        <xdr:cNvPr id="19" name="直線コネクタ 18">
          <a:extLst>
            <a:ext uri="{FF2B5EF4-FFF2-40B4-BE49-F238E27FC236}">
              <a16:creationId xmlns:a16="http://schemas.microsoft.com/office/drawing/2014/main" id="{0615E9CA-40DD-4289-A265-F67E7A7EC6AA}"/>
            </a:ext>
          </a:extLst>
        </xdr:cNvPr>
        <xdr:cNvCxnSpPr/>
      </xdr:nvCxnSpPr>
      <xdr:spPr>
        <a:xfrm>
          <a:off x="771525" y="5781675"/>
          <a:ext cx="0" cy="63772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22</xdr:row>
      <xdr:rowOff>149558</xdr:rowOff>
    </xdr:from>
    <xdr:to>
      <xdr:col>8</xdr:col>
      <xdr:colOff>0</xdr:colOff>
      <xdr:row>24</xdr:row>
      <xdr:rowOff>294094</xdr:rowOff>
    </xdr:to>
    <xdr:cxnSp macro="">
      <xdr:nvCxnSpPr>
        <xdr:cNvPr id="20" name="直線コネクタ 19">
          <a:extLst>
            <a:ext uri="{FF2B5EF4-FFF2-40B4-BE49-F238E27FC236}">
              <a16:creationId xmlns:a16="http://schemas.microsoft.com/office/drawing/2014/main" id="{8B4CF91D-FC4F-4A9E-AA01-239911FEFEAE}"/>
            </a:ext>
          </a:extLst>
        </xdr:cNvPr>
        <xdr:cNvCxnSpPr/>
      </xdr:nvCxnSpPr>
      <xdr:spPr>
        <a:xfrm>
          <a:off x="7829550" y="5759783"/>
          <a:ext cx="0" cy="639836"/>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23</xdr:row>
      <xdr:rowOff>0</xdr:rowOff>
    </xdr:from>
    <xdr:to>
      <xdr:col>7</xdr:col>
      <xdr:colOff>0</xdr:colOff>
      <xdr:row>24</xdr:row>
      <xdr:rowOff>321428</xdr:rowOff>
    </xdr:to>
    <xdr:cxnSp macro="">
      <xdr:nvCxnSpPr>
        <xdr:cNvPr id="21" name="直線コネクタ 20">
          <a:extLst>
            <a:ext uri="{FF2B5EF4-FFF2-40B4-BE49-F238E27FC236}">
              <a16:creationId xmlns:a16="http://schemas.microsoft.com/office/drawing/2014/main" id="{9C27ED4D-8853-4FAE-AB54-B3F3182A9A76}"/>
            </a:ext>
          </a:extLst>
        </xdr:cNvPr>
        <xdr:cNvCxnSpPr/>
      </xdr:nvCxnSpPr>
      <xdr:spPr>
        <a:xfrm>
          <a:off x="7229475" y="5781675"/>
          <a:ext cx="0" cy="645278"/>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0</xdr:rowOff>
    </xdr:from>
    <xdr:to>
      <xdr:col>1</xdr:col>
      <xdr:colOff>0</xdr:colOff>
      <xdr:row>70</xdr:row>
      <xdr:rowOff>0</xdr:rowOff>
    </xdr:to>
    <xdr:cxnSp macro="">
      <xdr:nvCxnSpPr>
        <xdr:cNvPr id="22" name="直線コネクタ 21">
          <a:extLst>
            <a:ext uri="{FF2B5EF4-FFF2-40B4-BE49-F238E27FC236}">
              <a16:creationId xmlns:a16="http://schemas.microsoft.com/office/drawing/2014/main" id="{FA77DB52-3929-42D0-B9C5-82E78784A11F}"/>
            </a:ext>
          </a:extLst>
        </xdr:cNvPr>
        <xdr:cNvCxnSpPr/>
      </xdr:nvCxnSpPr>
      <xdr:spPr>
        <a:xfrm>
          <a:off x="771525" y="6429375"/>
          <a:ext cx="0" cy="12296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22</xdr:row>
      <xdr:rowOff>136071</xdr:rowOff>
    </xdr:from>
    <xdr:to>
      <xdr:col>5</xdr:col>
      <xdr:colOff>0</xdr:colOff>
      <xdr:row>24</xdr:row>
      <xdr:rowOff>280606</xdr:rowOff>
    </xdr:to>
    <xdr:cxnSp macro="">
      <xdr:nvCxnSpPr>
        <xdr:cNvPr id="23" name="直線コネクタ 22">
          <a:extLst>
            <a:ext uri="{FF2B5EF4-FFF2-40B4-BE49-F238E27FC236}">
              <a16:creationId xmlns:a16="http://schemas.microsoft.com/office/drawing/2014/main" id="{316793AD-AE6F-4E76-B406-FC527AEF8F68}"/>
            </a:ext>
          </a:extLst>
        </xdr:cNvPr>
        <xdr:cNvCxnSpPr/>
      </xdr:nvCxnSpPr>
      <xdr:spPr>
        <a:xfrm>
          <a:off x="6229350" y="5746296"/>
          <a:ext cx="0" cy="639835"/>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3</xdr:row>
      <xdr:rowOff>0</xdr:rowOff>
    </xdr:from>
    <xdr:to>
      <xdr:col>18</xdr:col>
      <xdr:colOff>926042</xdr:colOff>
      <xdr:row>6</xdr:row>
      <xdr:rowOff>227542</xdr:rowOff>
    </xdr:to>
    <xdr:sp macro="" textlink="">
      <xdr:nvSpPr>
        <xdr:cNvPr id="24" name="四角形: 角度付き 23">
          <a:hlinkClick xmlns:r="http://schemas.openxmlformats.org/officeDocument/2006/relationships" r:id="rId2"/>
          <a:extLst>
            <a:ext uri="{FF2B5EF4-FFF2-40B4-BE49-F238E27FC236}">
              <a16:creationId xmlns:a16="http://schemas.microsoft.com/office/drawing/2014/main" id="{B3226C53-70D0-4DDE-BED4-7D44B700A820}"/>
            </a:ext>
          </a:extLst>
        </xdr:cNvPr>
        <xdr:cNvSpPr/>
      </xdr:nvSpPr>
      <xdr:spPr>
        <a:xfrm>
          <a:off x="13525500" y="656167"/>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1979722</xdr:colOff>
      <xdr:row>2</xdr:row>
      <xdr:rowOff>200025</xdr:rowOff>
    </xdr:to>
    <xdr:pic>
      <xdr:nvPicPr>
        <xdr:cNvPr id="2" name="図 1">
          <a:extLst>
            <a:ext uri="{FF2B5EF4-FFF2-40B4-BE49-F238E27FC236}">
              <a16:creationId xmlns:a16="http://schemas.microsoft.com/office/drawing/2014/main" id="{10F15111-0345-483A-8F7E-C8EA1461A5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017947" cy="638175"/>
        </a:xfrm>
        <a:prstGeom prst="rect">
          <a:avLst/>
        </a:prstGeom>
      </xdr:spPr>
    </xdr:pic>
    <xdr:clientData/>
  </xdr:twoCellAnchor>
  <xdr:twoCellAnchor>
    <xdr:from>
      <xdr:col>12</xdr:col>
      <xdr:colOff>0</xdr:colOff>
      <xdr:row>3</xdr:row>
      <xdr:rowOff>0</xdr:rowOff>
    </xdr:from>
    <xdr:to>
      <xdr:col>15</xdr:col>
      <xdr:colOff>419100</xdr:colOff>
      <xdr:row>6</xdr:row>
      <xdr:rowOff>146050</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1F5CC05E-74E3-4188-8AEF-6D6C76DFDBC9}"/>
            </a:ext>
          </a:extLst>
        </xdr:cNvPr>
        <xdr:cNvSpPr/>
      </xdr:nvSpPr>
      <xdr:spPr>
        <a:xfrm>
          <a:off x="11820525" y="6953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22225</xdr:colOff>
      <xdr:row>0</xdr:row>
      <xdr:rowOff>43390</xdr:rowOff>
    </xdr:from>
    <xdr:ext cx="2825750" cy="370417"/>
    <xdr:pic>
      <xdr:nvPicPr>
        <xdr:cNvPr id="2" name="図 1" descr="Western Digital">
          <a:extLst>
            <a:ext uri="{FF2B5EF4-FFF2-40B4-BE49-F238E27FC236}">
              <a16:creationId xmlns:a16="http://schemas.microsoft.com/office/drawing/2014/main" id="{B2004A1F-7083-4D63-8A9A-587E2331189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42" t="41871" r="4917" b="41128"/>
        <a:stretch>
          <a:fillRect/>
        </a:stretch>
      </xdr:blipFill>
      <xdr:spPr bwMode="auto">
        <a:xfrm>
          <a:off x="22225" y="43390"/>
          <a:ext cx="2825750" cy="3704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504825</xdr:colOff>
      <xdr:row>1</xdr:row>
      <xdr:rowOff>285750</xdr:rowOff>
    </xdr:from>
    <xdr:to>
      <xdr:col>19</xdr:col>
      <xdr:colOff>0</xdr:colOff>
      <xdr:row>5</xdr:row>
      <xdr:rowOff>136525</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674FD980-07C9-4FBC-B28F-D9A5B7C79063}"/>
            </a:ext>
          </a:extLst>
        </xdr:cNvPr>
        <xdr:cNvSpPr/>
      </xdr:nvSpPr>
      <xdr:spPr>
        <a:xfrm>
          <a:off x="14268450" y="4572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95250</xdr:rowOff>
    </xdr:from>
    <xdr:ext cx="3051806" cy="400050"/>
    <xdr:pic>
      <xdr:nvPicPr>
        <xdr:cNvPr id="2" name="図 1" descr="Western Digital">
          <a:extLst>
            <a:ext uri="{FF2B5EF4-FFF2-40B4-BE49-F238E27FC236}">
              <a16:creationId xmlns:a16="http://schemas.microsoft.com/office/drawing/2014/main" id="{0303C1AD-F1B5-4E6F-AB91-09F2418E656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42" t="41871" r="4917" b="41128"/>
        <a:stretch>
          <a:fillRect/>
        </a:stretch>
      </xdr:blipFill>
      <xdr:spPr bwMode="auto">
        <a:xfrm>
          <a:off x="0" y="95250"/>
          <a:ext cx="3051806" cy="400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0</xdr:colOff>
      <xdr:row>1</xdr:row>
      <xdr:rowOff>0</xdr:rowOff>
    </xdr:from>
    <xdr:to>
      <xdr:col>14</xdr:col>
      <xdr:colOff>85725</xdr:colOff>
      <xdr:row>4</xdr:row>
      <xdr:rowOff>165100</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8DD7E0B1-B0E3-40BD-BB2F-F2D3595C94AC}"/>
            </a:ext>
          </a:extLst>
        </xdr:cNvPr>
        <xdr:cNvSpPr/>
      </xdr:nvSpPr>
      <xdr:spPr>
        <a:xfrm>
          <a:off x="11277600" y="1809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71438</xdr:rowOff>
    </xdr:from>
    <xdr:to>
      <xdr:col>2</xdr:col>
      <xdr:colOff>1345406</xdr:colOff>
      <xdr:row>2</xdr:row>
      <xdr:rowOff>119733</xdr:rowOff>
    </xdr:to>
    <xdr:pic>
      <xdr:nvPicPr>
        <xdr:cNvPr id="3" name="図 2">
          <a:extLst>
            <a:ext uri="{FF2B5EF4-FFF2-40B4-BE49-F238E27FC236}">
              <a16:creationId xmlns:a16="http://schemas.microsoft.com/office/drawing/2014/main" id="{4BE8C081-79E9-4734-A865-03EB4D7156F6}"/>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t="47065" b="7895"/>
        <a:stretch>
          <a:fillRect/>
        </a:stretch>
      </xdr:blipFill>
      <xdr:spPr>
        <a:xfrm>
          <a:off x="0" y="71438"/>
          <a:ext cx="3309937" cy="524545"/>
        </a:xfrm>
        <a:prstGeom prst="rect">
          <a:avLst/>
        </a:prstGeom>
      </xdr:spPr>
    </xdr:pic>
    <xdr:clientData/>
  </xdr:twoCellAnchor>
  <xdr:twoCellAnchor>
    <xdr:from>
      <xdr:col>16</xdr:col>
      <xdr:colOff>0</xdr:colOff>
      <xdr:row>2</xdr:row>
      <xdr:rowOff>0</xdr:rowOff>
    </xdr:from>
    <xdr:to>
      <xdr:col>19</xdr:col>
      <xdr:colOff>485775</xdr:colOff>
      <xdr:row>5</xdr:row>
      <xdr:rowOff>155575</xdr:rowOff>
    </xdr:to>
    <xdr:sp macro="" textlink="">
      <xdr:nvSpPr>
        <xdr:cNvPr id="2" name="四角形: 角度付き 1">
          <a:hlinkClick xmlns:r="http://schemas.openxmlformats.org/officeDocument/2006/relationships" r:id="rId2"/>
          <a:extLst>
            <a:ext uri="{FF2B5EF4-FFF2-40B4-BE49-F238E27FC236}">
              <a16:creationId xmlns:a16="http://schemas.microsoft.com/office/drawing/2014/main" id="{3FBFDFE4-0381-4584-9E37-E3497763D193}"/>
            </a:ext>
          </a:extLst>
        </xdr:cNvPr>
        <xdr:cNvSpPr/>
      </xdr:nvSpPr>
      <xdr:spPr>
        <a:xfrm>
          <a:off x="14754225" y="4762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19050</xdr:colOff>
      <xdr:row>0</xdr:row>
      <xdr:rowOff>38101</xdr:rowOff>
    </xdr:from>
    <xdr:to>
      <xdr:col>1</xdr:col>
      <xdr:colOff>2000250</xdr:colOff>
      <xdr:row>2</xdr:row>
      <xdr:rowOff>78457</xdr:rowOff>
    </xdr:to>
    <xdr:pic>
      <xdr:nvPicPr>
        <xdr:cNvPr id="3" name="図 2">
          <a:extLst>
            <a:ext uri="{FF2B5EF4-FFF2-40B4-BE49-F238E27FC236}">
              <a16:creationId xmlns:a16="http://schemas.microsoft.com/office/drawing/2014/main" id="{7C4100AD-2689-4124-9E6C-6A4A9469ABA3}"/>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t="47065" b="7895"/>
        <a:stretch>
          <a:fillRect/>
        </a:stretch>
      </xdr:blipFill>
      <xdr:spPr>
        <a:xfrm>
          <a:off x="19050" y="38101"/>
          <a:ext cx="3019425" cy="478506"/>
        </a:xfrm>
        <a:prstGeom prst="rect">
          <a:avLst/>
        </a:prstGeom>
      </xdr:spPr>
    </xdr:pic>
    <xdr:clientData/>
  </xdr:twoCellAnchor>
  <xdr:twoCellAnchor>
    <xdr:from>
      <xdr:col>9</xdr:col>
      <xdr:colOff>533400</xdr:colOff>
      <xdr:row>0</xdr:row>
      <xdr:rowOff>19050</xdr:rowOff>
    </xdr:from>
    <xdr:to>
      <xdr:col>13</xdr:col>
      <xdr:colOff>409575</xdr:colOff>
      <xdr:row>4</xdr:row>
      <xdr:rowOff>3175</xdr:rowOff>
    </xdr:to>
    <xdr:sp macro="" textlink="">
      <xdr:nvSpPr>
        <xdr:cNvPr id="2" name="四角形: 角度付き 1">
          <a:hlinkClick xmlns:r="http://schemas.openxmlformats.org/officeDocument/2006/relationships" r:id="rId2"/>
          <a:extLst>
            <a:ext uri="{FF2B5EF4-FFF2-40B4-BE49-F238E27FC236}">
              <a16:creationId xmlns:a16="http://schemas.microsoft.com/office/drawing/2014/main" id="{F898D53B-02AF-49B1-AB24-98C587872D3E}"/>
            </a:ext>
          </a:extLst>
        </xdr:cNvPr>
        <xdr:cNvSpPr/>
      </xdr:nvSpPr>
      <xdr:spPr>
        <a:xfrm>
          <a:off x="10725150" y="190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59531</xdr:colOff>
      <xdr:row>0</xdr:row>
      <xdr:rowOff>95252</xdr:rowOff>
    </xdr:from>
    <xdr:to>
      <xdr:col>2</xdr:col>
      <xdr:colOff>622768</xdr:colOff>
      <xdr:row>1</xdr:row>
      <xdr:rowOff>202406</xdr:rowOff>
    </xdr:to>
    <xdr:pic>
      <xdr:nvPicPr>
        <xdr:cNvPr id="4" name="図 3">
          <a:extLst>
            <a:ext uri="{FF2B5EF4-FFF2-40B4-BE49-F238E27FC236}">
              <a16:creationId xmlns:a16="http://schemas.microsoft.com/office/drawing/2014/main" id="{CA3D743D-B4DE-6464-7701-2DC97CA4C4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 y="95252"/>
          <a:ext cx="2527768" cy="273842"/>
        </a:xfrm>
        <a:prstGeom prst="rect">
          <a:avLst/>
        </a:prstGeom>
      </xdr:spPr>
    </xdr:pic>
    <xdr:clientData/>
  </xdr:twoCellAnchor>
  <xdr:twoCellAnchor>
    <xdr:from>
      <xdr:col>15</xdr:col>
      <xdr:colOff>657225</xdr:colOff>
      <xdr:row>1</xdr:row>
      <xdr:rowOff>257175</xdr:rowOff>
    </xdr:from>
    <xdr:to>
      <xdr:col>19</xdr:col>
      <xdr:colOff>152400</xdr:colOff>
      <xdr:row>5</xdr:row>
      <xdr:rowOff>107950</xdr:rowOff>
    </xdr:to>
    <xdr:sp macro="" textlink="">
      <xdr:nvSpPr>
        <xdr:cNvPr id="2" name="四角形: 角度付き 1">
          <a:hlinkClick xmlns:r="http://schemas.openxmlformats.org/officeDocument/2006/relationships" r:id="rId2"/>
          <a:extLst>
            <a:ext uri="{FF2B5EF4-FFF2-40B4-BE49-F238E27FC236}">
              <a16:creationId xmlns:a16="http://schemas.microsoft.com/office/drawing/2014/main" id="{1E8CA428-E660-4A70-A23B-8961C5C20358}"/>
            </a:ext>
          </a:extLst>
        </xdr:cNvPr>
        <xdr:cNvSpPr/>
      </xdr:nvSpPr>
      <xdr:spPr>
        <a:xfrm>
          <a:off x="14420850" y="4286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28574</xdr:colOff>
      <xdr:row>0</xdr:row>
      <xdr:rowOff>123825</xdr:rowOff>
    </xdr:from>
    <xdr:to>
      <xdr:col>1</xdr:col>
      <xdr:colOff>2155574</xdr:colOff>
      <xdr:row>2</xdr:row>
      <xdr:rowOff>28575</xdr:rowOff>
    </xdr:to>
    <xdr:pic>
      <xdr:nvPicPr>
        <xdr:cNvPr id="3" name="図 2">
          <a:extLst>
            <a:ext uri="{FF2B5EF4-FFF2-40B4-BE49-F238E27FC236}">
              <a16:creationId xmlns:a16="http://schemas.microsoft.com/office/drawing/2014/main" id="{B8780072-1653-457F-9A17-62884B2546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4" y="123825"/>
          <a:ext cx="3165225" cy="342900"/>
        </a:xfrm>
        <a:prstGeom prst="rect">
          <a:avLst/>
        </a:prstGeom>
      </xdr:spPr>
    </xdr:pic>
    <xdr:clientData/>
  </xdr:twoCellAnchor>
  <xdr:twoCellAnchor>
    <xdr:from>
      <xdr:col>11</xdr:col>
      <xdr:colOff>0</xdr:colOff>
      <xdr:row>2</xdr:row>
      <xdr:rowOff>0</xdr:rowOff>
    </xdr:from>
    <xdr:to>
      <xdr:col>14</xdr:col>
      <xdr:colOff>85725</xdr:colOff>
      <xdr:row>5</xdr:row>
      <xdr:rowOff>165100</xdr:rowOff>
    </xdr:to>
    <xdr:sp macro="" textlink="">
      <xdr:nvSpPr>
        <xdr:cNvPr id="2" name="四角形: 角度付き 1">
          <a:hlinkClick xmlns:r="http://schemas.openxmlformats.org/officeDocument/2006/relationships" r:id="rId2"/>
          <a:extLst>
            <a:ext uri="{FF2B5EF4-FFF2-40B4-BE49-F238E27FC236}">
              <a16:creationId xmlns:a16="http://schemas.microsoft.com/office/drawing/2014/main" id="{2A15F54D-CC82-49FE-AE35-C43278D4A71B}"/>
            </a:ext>
          </a:extLst>
        </xdr:cNvPr>
        <xdr:cNvSpPr/>
      </xdr:nvSpPr>
      <xdr:spPr>
        <a:xfrm>
          <a:off x="11277600" y="4381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xdr:colOff>
      <xdr:row>23</xdr:row>
      <xdr:rowOff>0</xdr:rowOff>
    </xdr:from>
    <xdr:to>
      <xdr:col>16</xdr:col>
      <xdr:colOff>0</xdr:colOff>
      <xdr:row>25</xdr:row>
      <xdr:rowOff>16328</xdr:rowOff>
    </xdr:to>
    <xdr:sp macro="" textlink="">
      <xdr:nvSpPr>
        <xdr:cNvPr id="2" name="四角形: 角を丸くする 1">
          <a:extLst>
            <a:ext uri="{FF2B5EF4-FFF2-40B4-BE49-F238E27FC236}">
              <a16:creationId xmlns:a16="http://schemas.microsoft.com/office/drawing/2014/main" id="{92156C1B-CAF8-4BE6-AE7C-913B289EBAAA}"/>
            </a:ext>
          </a:extLst>
        </xdr:cNvPr>
        <xdr:cNvSpPr/>
      </xdr:nvSpPr>
      <xdr:spPr>
        <a:xfrm>
          <a:off x="114301" y="5781675"/>
          <a:ext cx="11934824" cy="664028"/>
        </a:xfrm>
        <a:prstGeom prst="roundRect">
          <a:avLst>
            <a:gd name="adj" fmla="val 16667"/>
          </a:avLst>
        </a:prstGeom>
        <a:solidFill>
          <a:schemeClr val="tx1"/>
        </a:soli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5</xdr:row>
      <xdr:rowOff>0</xdr:rowOff>
    </xdr:from>
    <xdr:to>
      <xdr:col>16</xdr:col>
      <xdr:colOff>0</xdr:colOff>
      <xdr:row>9</xdr:row>
      <xdr:rowOff>0</xdr:rowOff>
    </xdr:to>
    <xdr:sp macro="" textlink="">
      <xdr:nvSpPr>
        <xdr:cNvPr id="3" name="四角形: 角を丸くする 2">
          <a:extLst>
            <a:ext uri="{FF2B5EF4-FFF2-40B4-BE49-F238E27FC236}">
              <a16:creationId xmlns:a16="http://schemas.microsoft.com/office/drawing/2014/main" id="{A72A5BD5-C61C-4008-BF34-ABFCB3ECA242}"/>
            </a:ext>
          </a:extLst>
        </xdr:cNvPr>
        <xdr:cNvSpPr/>
      </xdr:nvSpPr>
      <xdr:spPr>
        <a:xfrm>
          <a:off x="6657975" y="1066800"/>
          <a:ext cx="5391150" cy="1181100"/>
        </a:xfrm>
        <a:prstGeom prst="roundRect">
          <a:avLst>
            <a:gd name="adj" fmla="val 16667"/>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10</xdr:row>
      <xdr:rowOff>1</xdr:rowOff>
    </xdr:from>
    <xdr:to>
      <xdr:col>16</xdr:col>
      <xdr:colOff>13609</xdr:colOff>
      <xdr:row>14</xdr:row>
      <xdr:rowOff>1</xdr:rowOff>
    </xdr:to>
    <xdr:sp macro="" textlink="">
      <xdr:nvSpPr>
        <xdr:cNvPr id="4" name="四角形: 角を丸くする 3">
          <a:extLst>
            <a:ext uri="{FF2B5EF4-FFF2-40B4-BE49-F238E27FC236}">
              <a16:creationId xmlns:a16="http://schemas.microsoft.com/office/drawing/2014/main" id="{48420B34-F74E-43DD-BC8C-59D619D9AB34}"/>
            </a:ext>
          </a:extLst>
        </xdr:cNvPr>
        <xdr:cNvSpPr/>
      </xdr:nvSpPr>
      <xdr:spPr>
        <a:xfrm>
          <a:off x="3076575" y="2390776"/>
          <a:ext cx="8986159" cy="1181100"/>
        </a:xfrm>
        <a:prstGeom prst="roundRect">
          <a:avLst>
            <a:gd name="adj" fmla="val 17653"/>
          </a:avLst>
        </a:prstGeom>
        <a:noFill/>
        <a:ln w="12700">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23</xdr:row>
      <xdr:rowOff>0</xdr:rowOff>
    </xdr:from>
    <xdr:to>
      <xdr:col>7</xdr:col>
      <xdr:colOff>0</xdr:colOff>
      <xdr:row>25</xdr:row>
      <xdr:rowOff>0</xdr:rowOff>
    </xdr:to>
    <xdr:sp macro="" textlink="">
      <xdr:nvSpPr>
        <xdr:cNvPr id="5" name="正方形/長方形 4">
          <a:extLst>
            <a:ext uri="{FF2B5EF4-FFF2-40B4-BE49-F238E27FC236}">
              <a16:creationId xmlns:a16="http://schemas.microsoft.com/office/drawing/2014/main" id="{679EE1DB-1018-4EB0-ACFC-55C4624E8D32}"/>
            </a:ext>
          </a:extLst>
        </xdr:cNvPr>
        <xdr:cNvSpPr/>
      </xdr:nvSpPr>
      <xdr:spPr>
        <a:xfrm>
          <a:off x="771525" y="5781675"/>
          <a:ext cx="5143500"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製品型番</a:t>
          </a:r>
          <a:br>
            <a:rPr kumimoji="1" lang="en-US" altLang="ja-JP" sz="1400">
              <a:latin typeface="HGPｺﾞｼｯｸM" panose="020B0600000000000000" pitchFamily="50" charset="-128"/>
              <a:ea typeface="HGPｺﾞｼｯｸM" panose="020B0600000000000000" pitchFamily="50" charset="-128"/>
            </a:rPr>
          </a:br>
          <a:r>
            <a:rPr kumimoji="1" lang="ja-JP" altLang="en-US" sz="1400">
              <a:latin typeface="HGPｺﾞｼｯｸM" panose="020B0600000000000000" pitchFamily="50" charset="-128"/>
              <a:ea typeface="HGPｺﾞｼｯｸM" panose="020B0600000000000000" pitchFamily="50" charset="-128"/>
            </a:rPr>
            <a:t>製品詳細</a:t>
          </a:r>
        </a:p>
      </xdr:txBody>
    </xdr:sp>
    <xdr:clientData/>
  </xdr:twoCellAnchor>
  <xdr:twoCellAnchor>
    <xdr:from>
      <xdr:col>7</xdr:col>
      <xdr:colOff>0</xdr:colOff>
      <xdr:row>23</xdr:row>
      <xdr:rowOff>0</xdr:rowOff>
    </xdr:from>
    <xdr:to>
      <xdr:col>9</xdr:col>
      <xdr:colOff>0</xdr:colOff>
      <xdr:row>25</xdr:row>
      <xdr:rowOff>0</xdr:rowOff>
    </xdr:to>
    <xdr:sp macro="" textlink="">
      <xdr:nvSpPr>
        <xdr:cNvPr id="6" name="正方形/長方形 5">
          <a:extLst>
            <a:ext uri="{FF2B5EF4-FFF2-40B4-BE49-F238E27FC236}">
              <a16:creationId xmlns:a16="http://schemas.microsoft.com/office/drawing/2014/main" id="{1A10560F-0440-420D-B865-D10AE875CD9C}"/>
            </a:ext>
          </a:extLst>
        </xdr:cNvPr>
        <xdr:cNvSpPr/>
      </xdr:nvSpPr>
      <xdr:spPr>
        <a:xfrm>
          <a:off x="5915025" y="5781675"/>
          <a:ext cx="1000125"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数量</a:t>
          </a:r>
        </a:p>
      </xdr:txBody>
    </xdr:sp>
    <xdr:clientData/>
  </xdr:twoCellAnchor>
  <xdr:twoCellAnchor>
    <xdr:from>
      <xdr:col>9</xdr:col>
      <xdr:colOff>0</xdr:colOff>
      <xdr:row>23</xdr:row>
      <xdr:rowOff>0</xdr:rowOff>
    </xdr:from>
    <xdr:to>
      <xdr:col>10</xdr:col>
      <xdr:colOff>0</xdr:colOff>
      <xdr:row>25</xdr:row>
      <xdr:rowOff>0</xdr:rowOff>
    </xdr:to>
    <xdr:sp macro="" textlink="">
      <xdr:nvSpPr>
        <xdr:cNvPr id="7" name="正方形/長方形 6">
          <a:extLst>
            <a:ext uri="{FF2B5EF4-FFF2-40B4-BE49-F238E27FC236}">
              <a16:creationId xmlns:a16="http://schemas.microsoft.com/office/drawing/2014/main" id="{6C908BD8-DC78-4AE5-B083-4F95F53E80AA}"/>
            </a:ext>
          </a:extLst>
        </xdr:cNvPr>
        <xdr:cNvSpPr/>
      </xdr:nvSpPr>
      <xdr:spPr>
        <a:xfrm>
          <a:off x="6915150" y="5781675"/>
          <a:ext cx="723900"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単位</a:t>
          </a:r>
        </a:p>
      </xdr:txBody>
    </xdr:sp>
    <xdr:clientData/>
  </xdr:twoCellAnchor>
  <xdr:twoCellAnchor>
    <xdr:from>
      <xdr:col>10</xdr:col>
      <xdr:colOff>0</xdr:colOff>
      <xdr:row>22</xdr:row>
      <xdr:rowOff>154781</xdr:rowOff>
    </xdr:from>
    <xdr:to>
      <xdr:col>13</xdr:col>
      <xdr:colOff>0</xdr:colOff>
      <xdr:row>24</xdr:row>
      <xdr:rowOff>309563</xdr:rowOff>
    </xdr:to>
    <xdr:sp macro="" textlink="">
      <xdr:nvSpPr>
        <xdr:cNvPr id="8" name="正方形/長方形 7">
          <a:extLst>
            <a:ext uri="{FF2B5EF4-FFF2-40B4-BE49-F238E27FC236}">
              <a16:creationId xmlns:a16="http://schemas.microsoft.com/office/drawing/2014/main" id="{AFC3A1FB-FC10-4D00-A50E-02382D63B15C}"/>
            </a:ext>
          </a:extLst>
        </xdr:cNvPr>
        <xdr:cNvSpPr/>
      </xdr:nvSpPr>
      <xdr:spPr>
        <a:xfrm>
          <a:off x="7639050" y="5765006"/>
          <a:ext cx="2133600" cy="6500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商品単価</a:t>
          </a:r>
        </a:p>
      </xdr:txBody>
    </xdr:sp>
    <xdr:clientData/>
  </xdr:twoCellAnchor>
  <xdr:twoCellAnchor>
    <xdr:from>
      <xdr:col>13</xdr:col>
      <xdr:colOff>0</xdr:colOff>
      <xdr:row>23</xdr:row>
      <xdr:rowOff>0</xdr:rowOff>
    </xdr:from>
    <xdr:to>
      <xdr:col>13</xdr:col>
      <xdr:colOff>0</xdr:colOff>
      <xdr:row>24</xdr:row>
      <xdr:rowOff>313604</xdr:rowOff>
    </xdr:to>
    <xdr:cxnSp macro="">
      <xdr:nvCxnSpPr>
        <xdr:cNvPr id="9" name="直線コネクタ 8">
          <a:extLst>
            <a:ext uri="{FF2B5EF4-FFF2-40B4-BE49-F238E27FC236}">
              <a16:creationId xmlns:a16="http://schemas.microsoft.com/office/drawing/2014/main" id="{094AB29F-388F-461C-B8A6-9F94012CD36E}"/>
            </a:ext>
          </a:extLst>
        </xdr:cNvPr>
        <xdr:cNvCxnSpPr/>
      </xdr:nvCxnSpPr>
      <xdr:spPr>
        <a:xfrm>
          <a:off x="9886950" y="5781675"/>
          <a:ext cx="0" cy="637454"/>
        </a:xfrm>
        <a:prstGeom prst="line">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23</xdr:row>
      <xdr:rowOff>0</xdr:rowOff>
    </xdr:from>
    <xdr:to>
      <xdr:col>9</xdr:col>
      <xdr:colOff>0</xdr:colOff>
      <xdr:row>25</xdr:row>
      <xdr:rowOff>0</xdr:rowOff>
    </xdr:to>
    <xdr:cxnSp macro="">
      <xdr:nvCxnSpPr>
        <xdr:cNvPr id="10" name="直線コネクタ 9">
          <a:extLst>
            <a:ext uri="{FF2B5EF4-FFF2-40B4-BE49-F238E27FC236}">
              <a16:creationId xmlns:a16="http://schemas.microsoft.com/office/drawing/2014/main" id="{B369BA97-4174-4FCC-AAB3-397125A6071D}"/>
            </a:ext>
          </a:extLst>
        </xdr:cNvPr>
        <xdr:cNvCxnSpPr/>
      </xdr:nvCxnSpPr>
      <xdr:spPr>
        <a:xfrm>
          <a:off x="7029450" y="5781675"/>
          <a:ext cx="0" cy="647700"/>
        </a:xfrm>
        <a:prstGeom prst="line">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23</xdr:row>
      <xdr:rowOff>0</xdr:rowOff>
    </xdr:from>
    <xdr:to>
      <xdr:col>10</xdr:col>
      <xdr:colOff>0</xdr:colOff>
      <xdr:row>25</xdr:row>
      <xdr:rowOff>0</xdr:rowOff>
    </xdr:to>
    <xdr:cxnSp macro="">
      <xdr:nvCxnSpPr>
        <xdr:cNvPr id="11" name="直線コネクタ 10">
          <a:extLst>
            <a:ext uri="{FF2B5EF4-FFF2-40B4-BE49-F238E27FC236}">
              <a16:creationId xmlns:a16="http://schemas.microsoft.com/office/drawing/2014/main" id="{C2FE431D-ACD7-4329-9859-AE3D9AE0F5E1}"/>
            </a:ext>
          </a:extLst>
        </xdr:cNvPr>
        <xdr:cNvCxnSpPr/>
      </xdr:nvCxnSpPr>
      <xdr:spPr>
        <a:xfrm>
          <a:off x="7753350" y="5781675"/>
          <a:ext cx="0" cy="647700"/>
        </a:xfrm>
        <a:prstGeom prst="line">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23</xdr:row>
      <xdr:rowOff>9525</xdr:rowOff>
    </xdr:from>
    <xdr:to>
      <xdr:col>2</xdr:col>
      <xdr:colOff>0</xdr:colOff>
      <xdr:row>25</xdr:row>
      <xdr:rowOff>9525</xdr:rowOff>
    </xdr:to>
    <xdr:cxnSp macro="">
      <xdr:nvCxnSpPr>
        <xdr:cNvPr id="12" name="直線コネクタ 11">
          <a:extLst>
            <a:ext uri="{FF2B5EF4-FFF2-40B4-BE49-F238E27FC236}">
              <a16:creationId xmlns:a16="http://schemas.microsoft.com/office/drawing/2014/main" id="{CA2B5F6C-A0C3-437A-8777-C63C9023CFC9}"/>
            </a:ext>
          </a:extLst>
        </xdr:cNvPr>
        <xdr:cNvCxnSpPr/>
      </xdr:nvCxnSpPr>
      <xdr:spPr>
        <a:xfrm>
          <a:off x="885825" y="5791200"/>
          <a:ext cx="0" cy="647700"/>
        </a:xfrm>
        <a:prstGeom prst="line">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23</xdr:row>
      <xdr:rowOff>0</xdr:rowOff>
    </xdr:from>
    <xdr:to>
      <xdr:col>7</xdr:col>
      <xdr:colOff>0</xdr:colOff>
      <xdr:row>25</xdr:row>
      <xdr:rowOff>0</xdr:rowOff>
    </xdr:to>
    <xdr:cxnSp macro="">
      <xdr:nvCxnSpPr>
        <xdr:cNvPr id="13" name="直線コネクタ 12">
          <a:extLst>
            <a:ext uri="{FF2B5EF4-FFF2-40B4-BE49-F238E27FC236}">
              <a16:creationId xmlns:a16="http://schemas.microsoft.com/office/drawing/2014/main" id="{42222226-DB47-4AE8-A733-AAF02745CF06}"/>
            </a:ext>
          </a:extLst>
        </xdr:cNvPr>
        <xdr:cNvCxnSpPr/>
      </xdr:nvCxnSpPr>
      <xdr:spPr>
        <a:xfrm>
          <a:off x="6029325" y="5781675"/>
          <a:ext cx="0" cy="647700"/>
        </a:xfrm>
        <a:prstGeom prst="line">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185737</xdr:colOff>
      <xdr:row>0</xdr:row>
      <xdr:rowOff>97630</xdr:rowOff>
    </xdr:from>
    <xdr:to>
      <xdr:col>3</xdr:col>
      <xdr:colOff>792166</xdr:colOff>
      <xdr:row>1</xdr:row>
      <xdr:rowOff>209549</xdr:rowOff>
    </xdr:to>
    <xdr:pic>
      <xdr:nvPicPr>
        <xdr:cNvPr id="14" name="図 13">
          <a:extLst>
            <a:ext uri="{FF2B5EF4-FFF2-40B4-BE49-F238E27FC236}">
              <a16:creationId xmlns:a16="http://schemas.microsoft.com/office/drawing/2014/main" id="{86CE232A-05CD-49AF-92CC-D07BD6057F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5737" y="97630"/>
          <a:ext cx="2568579" cy="283369"/>
        </a:xfrm>
        <a:prstGeom prst="rect">
          <a:avLst/>
        </a:prstGeom>
      </xdr:spPr>
    </xdr:pic>
    <xdr:clientData/>
  </xdr:twoCellAnchor>
  <xdr:twoCellAnchor>
    <xdr:from>
      <xdr:col>1</xdr:col>
      <xdr:colOff>9525</xdr:colOff>
      <xdr:row>23</xdr:row>
      <xdr:rowOff>0</xdr:rowOff>
    </xdr:from>
    <xdr:to>
      <xdr:col>16</xdr:col>
      <xdr:colOff>0</xdr:colOff>
      <xdr:row>85</xdr:row>
      <xdr:rowOff>0</xdr:rowOff>
    </xdr:to>
    <xdr:sp macro="" textlink="">
      <xdr:nvSpPr>
        <xdr:cNvPr id="15" name="四角形: 角を丸くする 14">
          <a:extLst>
            <a:ext uri="{FF2B5EF4-FFF2-40B4-BE49-F238E27FC236}">
              <a16:creationId xmlns:a16="http://schemas.microsoft.com/office/drawing/2014/main" id="{B2A4951B-E2C3-4CB7-A372-563FFF1067A3}"/>
            </a:ext>
          </a:extLst>
        </xdr:cNvPr>
        <xdr:cNvSpPr/>
      </xdr:nvSpPr>
      <xdr:spPr>
        <a:xfrm>
          <a:off x="123825" y="5781675"/>
          <a:ext cx="11925300" cy="14773275"/>
        </a:xfrm>
        <a:prstGeom prst="roundRect">
          <a:avLst>
            <a:gd name="adj" fmla="val 1216"/>
          </a:avLst>
        </a:prstGeom>
        <a:noFill/>
        <a:ln w="12700">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85725</xdr:colOff>
      <xdr:row>12</xdr:row>
      <xdr:rowOff>225425</xdr:rowOff>
    </xdr:from>
    <xdr:to>
      <xdr:col>22</xdr:col>
      <xdr:colOff>190500</xdr:colOff>
      <xdr:row>14</xdr:row>
      <xdr:rowOff>94706</xdr:rowOff>
    </xdr:to>
    <xdr:pic>
      <xdr:nvPicPr>
        <xdr:cNvPr id="16" name="図 15">
          <a:extLst>
            <a:ext uri="{FF2B5EF4-FFF2-40B4-BE49-F238E27FC236}">
              <a16:creationId xmlns:a16="http://schemas.microsoft.com/office/drawing/2014/main" id="{A8D9122D-C237-4F61-8D87-42956078BEE7}"/>
            </a:ext>
          </a:extLst>
        </xdr:cNvPr>
        <xdr:cNvPicPr>
          <a:picLocks noChangeAspect="1"/>
        </xdr:cNvPicPr>
      </xdr:nvPicPr>
      <xdr:blipFill rotWithShape="1">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t="47065" b="7895"/>
        <a:stretch>
          <a:fillRect/>
        </a:stretch>
      </xdr:blipFill>
      <xdr:spPr>
        <a:xfrm>
          <a:off x="13887450" y="3206750"/>
          <a:ext cx="2924175" cy="459831"/>
        </a:xfrm>
        <a:prstGeom prst="rect">
          <a:avLst/>
        </a:prstGeom>
      </xdr:spPr>
    </xdr:pic>
    <xdr:clientData/>
  </xdr:twoCellAnchor>
  <xdr:twoCellAnchor>
    <xdr:from>
      <xdr:col>13</xdr:col>
      <xdr:colOff>0</xdr:colOff>
      <xdr:row>23</xdr:row>
      <xdr:rowOff>0</xdr:rowOff>
    </xdr:from>
    <xdr:to>
      <xdr:col>16</xdr:col>
      <xdr:colOff>0</xdr:colOff>
      <xdr:row>25</xdr:row>
      <xdr:rowOff>0</xdr:rowOff>
    </xdr:to>
    <xdr:sp macro="" textlink="">
      <xdr:nvSpPr>
        <xdr:cNvPr id="17" name="正方形/長方形 16">
          <a:extLst>
            <a:ext uri="{FF2B5EF4-FFF2-40B4-BE49-F238E27FC236}">
              <a16:creationId xmlns:a16="http://schemas.microsoft.com/office/drawing/2014/main" id="{2F278629-3BC7-44B9-9223-0C521CD1B066}"/>
            </a:ext>
          </a:extLst>
        </xdr:cNvPr>
        <xdr:cNvSpPr/>
      </xdr:nvSpPr>
      <xdr:spPr>
        <a:xfrm>
          <a:off x="9772650" y="5781675"/>
          <a:ext cx="2162175"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t>商品金額</a:t>
          </a:r>
        </a:p>
      </xdr:txBody>
    </xdr:sp>
    <xdr:clientData/>
  </xdr:twoCellAnchor>
  <xdr:twoCellAnchor>
    <xdr:from>
      <xdr:col>1</xdr:col>
      <xdr:colOff>0</xdr:colOff>
      <xdr:row>23</xdr:row>
      <xdr:rowOff>0</xdr:rowOff>
    </xdr:from>
    <xdr:to>
      <xdr:col>2</xdr:col>
      <xdr:colOff>0</xdr:colOff>
      <xdr:row>25</xdr:row>
      <xdr:rowOff>0</xdr:rowOff>
    </xdr:to>
    <xdr:sp macro="" textlink="">
      <xdr:nvSpPr>
        <xdr:cNvPr id="18" name="正方形/長方形 17">
          <a:extLst>
            <a:ext uri="{FF2B5EF4-FFF2-40B4-BE49-F238E27FC236}">
              <a16:creationId xmlns:a16="http://schemas.microsoft.com/office/drawing/2014/main" id="{6A811EA5-7333-471E-8F46-1D37E9EAF922}"/>
            </a:ext>
          </a:extLst>
        </xdr:cNvPr>
        <xdr:cNvSpPr/>
      </xdr:nvSpPr>
      <xdr:spPr>
        <a:xfrm>
          <a:off x="114300" y="5781675"/>
          <a:ext cx="771525"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No.</a:t>
          </a:r>
        </a:p>
      </xdr:txBody>
    </xdr:sp>
    <xdr:clientData/>
  </xdr:twoCellAnchor>
  <xdr:twoCellAnchor>
    <xdr:from>
      <xdr:col>19</xdr:col>
      <xdr:colOff>0</xdr:colOff>
      <xdr:row>1</xdr:row>
      <xdr:rowOff>0</xdr:rowOff>
    </xdr:from>
    <xdr:to>
      <xdr:col>20</xdr:col>
      <xdr:colOff>1359958</xdr:colOff>
      <xdr:row>5</xdr:row>
      <xdr:rowOff>37041</xdr:rowOff>
    </xdr:to>
    <xdr:sp macro="" textlink="">
      <xdr:nvSpPr>
        <xdr:cNvPr id="19" name="四角形: 角度付き 18">
          <a:hlinkClick xmlns:r="http://schemas.openxmlformats.org/officeDocument/2006/relationships" r:id="rId3"/>
          <a:extLst>
            <a:ext uri="{FF2B5EF4-FFF2-40B4-BE49-F238E27FC236}">
              <a16:creationId xmlns:a16="http://schemas.microsoft.com/office/drawing/2014/main" id="{22B9AD49-8966-430E-8A9E-4006ECBD152A}"/>
            </a:ext>
          </a:extLst>
        </xdr:cNvPr>
        <xdr:cNvSpPr/>
      </xdr:nvSpPr>
      <xdr:spPr>
        <a:xfrm>
          <a:off x="13801725" y="171450"/>
          <a:ext cx="2045758" cy="932391"/>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twoCellAnchor>
    <xdr:from>
      <xdr:col>13</xdr:col>
      <xdr:colOff>0</xdr:colOff>
      <xdr:row>25</xdr:row>
      <xdr:rowOff>0</xdr:rowOff>
    </xdr:from>
    <xdr:to>
      <xdr:col>13</xdr:col>
      <xdr:colOff>0</xdr:colOff>
      <xdr:row>85</xdr:row>
      <xdr:rowOff>0</xdr:rowOff>
    </xdr:to>
    <xdr:cxnSp macro="">
      <xdr:nvCxnSpPr>
        <xdr:cNvPr id="25" name="直線コネクタ 24">
          <a:extLst>
            <a:ext uri="{FF2B5EF4-FFF2-40B4-BE49-F238E27FC236}">
              <a16:creationId xmlns:a16="http://schemas.microsoft.com/office/drawing/2014/main" id="{5D23B363-F02C-4884-5E7E-CD267FE5729B}"/>
            </a:ext>
          </a:extLst>
        </xdr:cNvPr>
        <xdr:cNvCxnSpPr/>
      </xdr:nvCxnSpPr>
      <xdr:spPr>
        <a:xfrm>
          <a:off x="9886950" y="6429375"/>
          <a:ext cx="0" cy="141255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25</xdr:row>
      <xdr:rowOff>0</xdr:rowOff>
    </xdr:from>
    <xdr:to>
      <xdr:col>9</xdr:col>
      <xdr:colOff>0</xdr:colOff>
      <xdr:row>85</xdr:row>
      <xdr:rowOff>0</xdr:rowOff>
    </xdr:to>
    <xdr:cxnSp macro="">
      <xdr:nvCxnSpPr>
        <xdr:cNvPr id="31" name="直線コネクタ 30">
          <a:extLst>
            <a:ext uri="{FF2B5EF4-FFF2-40B4-BE49-F238E27FC236}">
              <a16:creationId xmlns:a16="http://schemas.microsoft.com/office/drawing/2014/main" id="{D6542F2E-F94E-4BE6-B6DC-13BC4D748303}"/>
            </a:ext>
          </a:extLst>
        </xdr:cNvPr>
        <xdr:cNvCxnSpPr/>
      </xdr:nvCxnSpPr>
      <xdr:spPr>
        <a:xfrm>
          <a:off x="7029450" y="6429375"/>
          <a:ext cx="0" cy="141255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25</xdr:row>
      <xdr:rowOff>0</xdr:rowOff>
    </xdr:from>
    <xdr:to>
      <xdr:col>7</xdr:col>
      <xdr:colOff>0</xdr:colOff>
      <xdr:row>85</xdr:row>
      <xdr:rowOff>0</xdr:rowOff>
    </xdr:to>
    <xdr:cxnSp macro="">
      <xdr:nvCxnSpPr>
        <xdr:cNvPr id="32" name="直線コネクタ 31">
          <a:extLst>
            <a:ext uri="{FF2B5EF4-FFF2-40B4-BE49-F238E27FC236}">
              <a16:creationId xmlns:a16="http://schemas.microsoft.com/office/drawing/2014/main" id="{568C24FD-146A-4C67-A391-A025E0446D56}"/>
            </a:ext>
          </a:extLst>
        </xdr:cNvPr>
        <xdr:cNvCxnSpPr/>
      </xdr:nvCxnSpPr>
      <xdr:spPr>
        <a:xfrm>
          <a:off x="6029325" y="6429375"/>
          <a:ext cx="0" cy="141255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25</xdr:row>
      <xdr:rowOff>0</xdr:rowOff>
    </xdr:from>
    <xdr:to>
      <xdr:col>10</xdr:col>
      <xdr:colOff>0</xdr:colOff>
      <xdr:row>85</xdr:row>
      <xdr:rowOff>0</xdr:rowOff>
    </xdr:to>
    <xdr:cxnSp macro="">
      <xdr:nvCxnSpPr>
        <xdr:cNvPr id="33" name="直線コネクタ 32">
          <a:extLst>
            <a:ext uri="{FF2B5EF4-FFF2-40B4-BE49-F238E27FC236}">
              <a16:creationId xmlns:a16="http://schemas.microsoft.com/office/drawing/2014/main" id="{02A0E951-62E7-453D-82F0-611763AD1754}"/>
            </a:ext>
          </a:extLst>
        </xdr:cNvPr>
        <xdr:cNvCxnSpPr/>
      </xdr:nvCxnSpPr>
      <xdr:spPr>
        <a:xfrm>
          <a:off x="7753350" y="6429375"/>
          <a:ext cx="0" cy="141255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25</xdr:row>
      <xdr:rowOff>0</xdr:rowOff>
    </xdr:from>
    <xdr:to>
      <xdr:col>2</xdr:col>
      <xdr:colOff>0</xdr:colOff>
      <xdr:row>85</xdr:row>
      <xdr:rowOff>0</xdr:rowOff>
    </xdr:to>
    <xdr:cxnSp macro="">
      <xdr:nvCxnSpPr>
        <xdr:cNvPr id="34" name="直線コネクタ 33">
          <a:extLst>
            <a:ext uri="{FF2B5EF4-FFF2-40B4-BE49-F238E27FC236}">
              <a16:creationId xmlns:a16="http://schemas.microsoft.com/office/drawing/2014/main" id="{B3980B64-9492-4092-BB67-1D47D447F25B}"/>
            </a:ext>
          </a:extLst>
        </xdr:cNvPr>
        <xdr:cNvCxnSpPr/>
      </xdr:nvCxnSpPr>
      <xdr:spPr>
        <a:xfrm>
          <a:off x="885825" y="6429375"/>
          <a:ext cx="0" cy="141255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10</xdr:row>
      <xdr:rowOff>0</xdr:rowOff>
    </xdr:from>
    <xdr:to>
      <xdr:col>7</xdr:col>
      <xdr:colOff>0</xdr:colOff>
      <xdr:row>14</xdr:row>
      <xdr:rowOff>0</xdr:rowOff>
    </xdr:to>
    <xdr:cxnSp macro="">
      <xdr:nvCxnSpPr>
        <xdr:cNvPr id="38" name="直線コネクタ 37">
          <a:extLst>
            <a:ext uri="{FF2B5EF4-FFF2-40B4-BE49-F238E27FC236}">
              <a16:creationId xmlns:a16="http://schemas.microsoft.com/office/drawing/2014/main" id="{F5A498EA-4BBB-3719-0006-833C256F2C63}"/>
            </a:ext>
          </a:extLst>
        </xdr:cNvPr>
        <xdr:cNvCxnSpPr/>
      </xdr:nvCxnSpPr>
      <xdr:spPr>
        <a:xfrm>
          <a:off x="6029325" y="2390775"/>
          <a:ext cx="0" cy="11811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10</xdr:row>
      <xdr:rowOff>0</xdr:rowOff>
    </xdr:from>
    <xdr:to>
      <xdr:col>11</xdr:col>
      <xdr:colOff>0</xdr:colOff>
      <xdr:row>14</xdr:row>
      <xdr:rowOff>0</xdr:rowOff>
    </xdr:to>
    <xdr:cxnSp macro="">
      <xdr:nvCxnSpPr>
        <xdr:cNvPr id="41" name="直線コネクタ 40">
          <a:extLst>
            <a:ext uri="{FF2B5EF4-FFF2-40B4-BE49-F238E27FC236}">
              <a16:creationId xmlns:a16="http://schemas.microsoft.com/office/drawing/2014/main" id="{249D591C-A956-423F-93B3-77AD482494C2}"/>
            </a:ext>
          </a:extLst>
        </xdr:cNvPr>
        <xdr:cNvCxnSpPr/>
      </xdr:nvCxnSpPr>
      <xdr:spPr>
        <a:xfrm>
          <a:off x="8448675" y="2390775"/>
          <a:ext cx="0" cy="11811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7</xdr:row>
      <xdr:rowOff>0</xdr:rowOff>
    </xdr:from>
    <xdr:to>
      <xdr:col>12</xdr:col>
      <xdr:colOff>0</xdr:colOff>
      <xdr:row>9</xdr:row>
      <xdr:rowOff>0</xdr:rowOff>
    </xdr:to>
    <xdr:cxnSp macro="">
      <xdr:nvCxnSpPr>
        <xdr:cNvPr id="42" name="直線コネクタ 41">
          <a:extLst>
            <a:ext uri="{FF2B5EF4-FFF2-40B4-BE49-F238E27FC236}">
              <a16:creationId xmlns:a16="http://schemas.microsoft.com/office/drawing/2014/main" id="{86F5A66D-DA3C-4843-985A-FBF6E6880D04}"/>
            </a:ext>
          </a:extLst>
        </xdr:cNvPr>
        <xdr:cNvCxnSpPr/>
      </xdr:nvCxnSpPr>
      <xdr:spPr>
        <a:xfrm>
          <a:off x="9086850" y="1657350"/>
          <a:ext cx="0" cy="5905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12</xdr:row>
      <xdr:rowOff>0</xdr:rowOff>
    </xdr:from>
    <xdr:to>
      <xdr:col>16</xdr:col>
      <xdr:colOff>0</xdr:colOff>
      <xdr:row>12</xdr:row>
      <xdr:rowOff>0</xdr:rowOff>
    </xdr:to>
    <xdr:cxnSp macro="">
      <xdr:nvCxnSpPr>
        <xdr:cNvPr id="46" name="直線コネクタ 45">
          <a:extLst>
            <a:ext uri="{FF2B5EF4-FFF2-40B4-BE49-F238E27FC236}">
              <a16:creationId xmlns:a16="http://schemas.microsoft.com/office/drawing/2014/main" id="{00DCEF73-1C70-4664-A9A8-B78BFB465F37}"/>
            </a:ext>
          </a:extLst>
        </xdr:cNvPr>
        <xdr:cNvCxnSpPr/>
      </xdr:nvCxnSpPr>
      <xdr:spPr>
        <a:xfrm flipH="1">
          <a:off x="3076575" y="2981325"/>
          <a:ext cx="89725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7</xdr:row>
      <xdr:rowOff>0</xdr:rowOff>
    </xdr:from>
    <xdr:to>
      <xdr:col>16</xdr:col>
      <xdr:colOff>0</xdr:colOff>
      <xdr:row>7</xdr:row>
      <xdr:rowOff>0</xdr:rowOff>
    </xdr:to>
    <xdr:cxnSp macro="">
      <xdr:nvCxnSpPr>
        <xdr:cNvPr id="50" name="直線コネクタ 49">
          <a:extLst>
            <a:ext uri="{FF2B5EF4-FFF2-40B4-BE49-F238E27FC236}">
              <a16:creationId xmlns:a16="http://schemas.microsoft.com/office/drawing/2014/main" id="{ED3A94E1-7BF3-42D9-82E3-CFF7E6A13E88}"/>
            </a:ext>
          </a:extLst>
        </xdr:cNvPr>
        <xdr:cNvCxnSpPr/>
      </xdr:nvCxnSpPr>
      <xdr:spPr>
        <a:xfrm flipH="1">
          <a:off x="6657975" y="1657350"/>
          <a:ext cx="53911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5</xdr:row>
      <xdr:rowOff>0</xdr:rowOff>
    </xdr:from>
    <xdr:to>
      <xdr:col>11</xdr:col>
      <xdr:colOff>0</xdr:colOff>
      <xdr:row>7</xdr:row>
      <xdr:rowOff>0</xdr:rowOff>
    </xdr:to>
    <xdr:cxnSp macro="">
      <xdr:nvCxnSpPr>
        <xdr:cNvPr id="53" name="直線コネクタ 52">
          <a:extLst>
            <a:ext uri="{FF2B5EF4-FFF2-40B4-BE49-F238E27FC236}">
              <a16:creationId xmlns:a16="http://schemas.microsoft.com/office/drawing/2014/main" id="{2D8D9613-225B-4414-A27E-AC7B909AF0EF}"/>
            </a:ext>
          </a:extLst>
        </xdr:cNvPr>
        <xdr:cNvCxnSpPr/>
      </xdr:nvCxnSpPr>
      <xdr:spPr>
        <a:xfrm>
          <a:off x="8448675" y="1066800"/>
          <a:ext cx="0" cy="5905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5</xdr:row>
      <xdr:rowOff>0</xdr:rowOff>
    </xdr:from>
    <xdr:to>
      <xdr:col>14</xdr:col>
      <xdr:colOff>0</xdr:colOff>
      <xdr:row>7</xdr:row>
      <xdr:rowOff>0</xdr:rowOff>
    </xdr:to>
    <xdr:cxnSp macro="">
      <xdr:nvCxnSpPr>
        <xdr:cNvPr id="56" name="直線コネクタ 55">
          <a:extLst>
            <a:ext uri="{FF2B5EF4-FFF2-40B4-BE49-F238E27FC236}">
              <a16:creationId xmlns:a16="http://schemas.microsoft.com/office/drawing/2014/main" id="{9C9BC2F1-D202-4C50-8A01-1F54074AC796}"/>
            </a:ext>
          </a:extLst>
        </xdr:cNvPr>
        <xdr:cNvCxnSpPr/>
      </xdr:nvCxnSpPr>
      <xdr:spPr>
        <a:xfrm>
          <a:off x="10715625" y="1066800"/>
          <a:ext cx="0" cy="5905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47624</xdr:colOff>
      <xdr:row>0</xdr:row>
      <xdr:rowOff>133350</xdr:rowOff>
    </xdr:from>
    <xdr:to>
      <xdr:col>1</xdr:col>
      <xdr:colOff>2174624</xdr:colOff>
      <xdr:row>2</xdr:row>
      <xdr:rowOff>38100</xdr:rowOff>
    </xdr:to>
    <xdr:pic>
      <xdr:nvPicPr>
        <xdr:cNvPr id="2" name="図 1">
          <a:extLst>
            <a:ext uri="{FF2B5EF4-FFF2-40B4-BE49-F238E27FC236}">
              <a16:creationId xmlns:a16="http://schemas.microsoft.com/office/drawing/2014/main" id="{1B576DE6-0ADF-4F47-8CBA-610EFC3062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4" y="133350"/>
          <a:ext cx="3165225" cy="342900"/>
        </a:xfrm>
        <a:prstGeom prst="rect">
          <a:avLst/>
        </a:prstGeom>
      </xdr:spPr>
    </xdr:pic>
    <xdr:clientData/>
  </xdr:twoCellAnchor>
  <xdr:twoCellAnchor editAs="oneCell">
    <xdr:from>
      <xdr:col>13</xdr:col>
      <xdr:colOff>219075</xdr:colOff>
      <xdr:row>10</xdr:row>
      <xdr:rowOff>95251</xdr:rowOff>
    </xdr:from>
    <xdr:to>
      <xdr:col>18</xdr:col>
      <xdr:colOff>476250</xdr:colOff>
      <xdr:row>12</xdr:row>
      <xdr:rowOff>28492</xdr:rowOff>
    </xdr:to>
    <xdr:pic>
      <xdr:nvPicPr>
        <xdr:cNvPr id="3" name="図 2">
          <a:extLst>
            <a:ext uri="{FF2B5EF4-FFF2-40B4-BE49-F238E27FC236}">
              <a16:creationId xmlns:a16="http://schemas.microsoft.com/office/drawing/2014/main" id="{C88FE808-DBA3-422E-B40F-7193C4F4EA0D}"/>
            </a:ext>
          </a:extLst>
        </xdr:cNvPr>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t="47065" b="7895"/>
        <a:stretch>
          <a:fillRect/>
        </a:stretch>
      </xdr:blipFill>
      <xdr:spPr>
        <a:xfrm>
          <a:off x="12582525" y="2800351"/>
          <a:ext cx="3305175" cy="523791"/>
        </a:xfrm>
        <a:prstGeom prst="rect">
          <a:avLst/>
        </a:prstGeom>
      </xdr:spPr>
    </xdr:pic>
    <xdr:clientData/>
  </xdr:twoCellAnchor>
  <xdr:twoCellAnchor>
    <xdr:from>
      <xdr:col>12</xdr:col>
      <xdr:colOff>0</xdr:colOff>
      <xdr:row>6</xdr:row>
      <xdr:rowOff>0</xdr:rowOff>
    </xdr:from>
    <xdr:to>
      <xdr:col>15</xdr:col>
      <xdr:colOff>85725</xdr:colOff>
      <xdr:row>9</xdr:row>
      <xdr:rowOff>31750</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0D61A3C3-05EB-4DAE-A6D2-22D7DEEA6A51}"/>
            </a:ext>
          </a:extLst>
        </xdr:cNvPr>
        <xdr:cNvSpPr/>
      </xdr:nvSpPr>
      <xdr:spPr>
        <a:xfrm>
          <a:off x="11820525" y="14859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xdr:colOff>
      <xdr:row>23</xdr:row>
      <xdr:rowOff>0</xdr:rowOff>
    </xdr:from>
    <xdr:to>
      <xdr:col>16</xdr:col>
      <xdr:colOff>0</xdr:colOff>
      <xdr:row>25</xdr:row>
      <xdr:rowOff>16328</xdr:rowOff>
    </xdr:to>
    <xdr:sp macro="" textlink="">
      <xdr:nvSpPr>
        <xdr:cNvPr id="2" name="四角形: 角を丸くする 1">
          <a:extLst>
            <a:ext uri="{FF2B5EF4-FFF2-40B4-BE49-F238E27FC236}">
              <a16:creationId xmlns:a16="http://schemas.microsoft.com/office/drawing/2014/main" id="{73A8FD6E-EC14-410B-A52C-030370BEA314}"/>
            </a:ext>
          </a:extLst>
        </xdr:cNvPr>
        <xdr:cNvSpPr/>
      </xdr:nvSpPr>
      <xdr:spPr>
        <a:xfrm>
          <a:off x="114301" y="5781675"/>
          <a:ext cx="11934824" cy="664028"/>
        </a:xfrm>
        <a:prstGeom prst="roundRect">
          <a:avLst>
            <a:gd name="adj" fmla="val 16667"/>
          </a:avLst>
        </a:prstGeom>
        <a:solidFill>
          <a:schemeClr val="tx1"/>
        </a:soli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5</xdr:row>
      <xdr:rowOff>0</xdr:rowOff>
    </xdr:from>
    <xdr:to>
      <xdr:col>16</xdr:col>
      <xdr:colOff>0</xdr:colOff>
      <xdr:row>9</xdr:row>
      <xdr:rowOff>0</xdr:rowOff>
    </xdr:to>
    <xdr:sp macro="" textlink="">
      <xdr:nvSpPr>
        <xdr:cNvPr id="3" name="四角形: 角を丸くする 2">
          <a:extLst>
            <a:ext uri="{FF2B5EF4-FFF2-40B4-BE49-F238E27FC236}">
              <a16:creationId xmlns:a16="http://schemas.microsoft.com/office/drawing/2014/main" id="{4587E6BE-93F4-474F-970B-70C2DB3F9BC4}"/>
            </a:ext>
          </a:extLst>
        </xdr:cNvPr>
        <xdr:cNvSpPr/>
      </xdr:nvSpPr>
      <xdr:spPr>
        <a:xfrm>
          <a:off x="6657975" y="1066800"/>
          <a:ext cx="5391150" cy="1181100"/>
        </a:xfrm>
        <a:prstGeom prst="roundRect">
          <a:avLst>
            <a:gd name="adj" fmla="val 16667"/>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10</xdr:row>
      <xdr:rowOff>1</xdr:rowOff>
    </xdr:from>
    <xdr:to>
      <xdr:col>16</xdr:col>
      <xdr:colOff>13609</xdr:colOff>
      <xdr:row>14</xdr:row>
      <xdr:rowOff>1</xdr:rowOff>
    </xdr:to>
    <xdr:sp macro="" textlink="">
      <xdr:nvSpPr>
        <xdr:cNvPr id="4" name="四角形: 角を丸くする 3">
          <a:extLst>
            <a:ext uri="{FF2B5EF4-FFF2-40B4-BE49-F238E27FC236}">
              <a16:creationId xmlns:a16="http://schemas.microsoft.com/office/drawing/2014/main" id="{BF53B1E3-51D3-46C6-A614-40A439C718FC}"/>
            </a:ext>
          </a:extLst>
        </xdr:cNvPr>
        <xdr:cNvSpPr/>
      </xdr:nvSpPr>
      <xdr:spPr>
        <a:xfrm>
          <a:off x="3076575" y="2390776"/>
          <a:ext cx="8986159" cy="1181100"/>
        </a:xfrm>
        <a:prstGeom prst="roundRect">
          <a:avLst>
            <a:gd name="adj" fmla="val 17653"/>
          </a:avLst>
        </a:prstGeom>
        <a:noFill/>
        <a:ln w="12700">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23</xdr:row>
      <xdr:rowOff>0</xdr:rowOff>
    </xdr:from>
    <xdr:to>
      <xdr:col>7</xdr:col>
      <xdr:colOff>0</xdr:colOff>
      <xdr:row>25</xdr:row>
      <xdr:rowOff>0</xdr:rowOff>
    </xdr:to>
    <xdr:sp macro="" textlink="">
      <xdr:nvSpPr>
        <xdr:cNvPr id="5" name="正方形/長方形 4">
          <a:extLst>
            <a:ext uri="{FF2B5EF4-FFF2-40B4-BE49-F238E27FC236}">
              <a16:creationId xmlns:a16="http://schemas.microsoft.com/office/drawing/2014/main" id="{86286B3F-4107-46F2-B97A-1FDC574CD517}"/>
            </a:ext>
          </a:extLst>
        </xdr:cNvPr>
        <xdr:cNvSpPr/>
      </xdr:nvSpPr>
      <xdr:spPr>
        <a:xfrm>
          <a:off x="885825" y="5781675"/>
          <a:ext cx="5143500"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製品型番</a:t>
          </a:r>
          <a:br>
            <a:rPr kumimoji="1" lang="en-US" altLang="ja-JP" sz="1400">
              <a:latin typeface="HGPｺﾞｼｯｸM" panose="020B0600000000000000" pitchFamily="50" charset="-128"/>
              <a:ea typeface="HGPｺﾞｼｯｸM" panose="020B0600000000000000" pitchFamily="50" charset="-128"/>
            </a:rPr>
          </a:br>
          <a:r>
            <a:rPr kumimoji="1" lang="ja-JP" altLang="en-US" sz="1400">
              <a:latin typeface="HGPｺﾞｼｯｸM" panose="020B0600000000000000" pitchFamily="50" charset="-128"/>
              <a:ea typeface="HGPｺﾞｼｯｸM" panose="020B0600000000000000" pitchFamily="50" charset="-128"/>
            </a:rPr>
            <a:t>製品詳細</a:t>
          </a:r>
        </a:p>
      </xdr:txBody>
    </xdr:sp>
    <xdr:clientData/>
  </xdr:twoCellAnchor>
  <xdr:twoCellAnchor>
    <xdr:from>
      <xdr:col>7</xdr:col>
      <xdr:colOff>0</xdr:colOff>
      <xdr:row>23</xdr:row>
      <xdr:rowOff>0</xdr:rowOff>
    </xdr:from>
    <xdr:to>
      <xdr:col>9</xdr:col>
      <xdr:colOff>0</xdr:colOff>
      <xdr:row>25</xdr:row>
      <xdr:rowOff>0</xdr:rowOff>
    </xdr:to>
    <xdr:sp macro="" textlink="">
      <xdr:nvSpPr>
        <xdr:cNvPr id="6" name="正方形/長方形 5">
          <a:extLst>
            <a:ext uri="{FF2B5EF4-FFF2-40B4-BE49-F238E27FC236}">
              <a16:creationId xmlns:a16="http://schemas.microsoft.com/office/drawing/2014/main" id="{EA97F559-1C58-4F30-94D1-8DE6F25CA104}"/>
            </a:ext>
          </a:extLst>
        </xdr:cNvPr>
        <xdr:cNvSpPr/>
      </xdr:nvSpPr>
      <xdr:spPr>
        <a:xfrm>
          <a:off x="6029325" y="5781675"/>
          <a:ext cx="1000125"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数量</a:t>
          </a:r>
        </a:p>
      </xdr:txBody>
    </xdr:sp>
    <xdr:clientData/>
  </xdr:twoCellAnchor>
  <xdr:twoCellAnchor>
    <xdr:from>
      <xdr:col>9</xdr:col>
      <xdr:colOff>0</xdr:colOff>
      <xdr:row>23</xdr:row>
      <xdr:rowOff>0</xdr:rowOff>
    </xdr:from>
    <xdr:to>
      <xdr:col>10</xdr:col>
      <xdr:colOff>0</xdr:colOff>
      <xdr:row>25</xdr:row>
      <xdr:rowOff>0</xdr:rowOff>
    </xdr:to>
    <xdr:sp macro="" textlink="">
      <xdr:nvSpPr>
        <xdr:cNvPr id="7" name="正方形/長方形 6">
          <a:extLst>
            <a:ext uri="{FF2B5EF4-FFF2-40B4-BE49-F238E27FC236}">
              <a16:creationId xmlns:a16="http://schemas.microsoft.com/office/drawing/2014/main" id="{CAC547D4-85C1-4A18-94AD-A97BADDF40C0}"/>
            </a:ext>
          </a:extLst>
        </xdr:cNvPr>
        <xdr:cNvSpPr/>
      </xdr:nvSpPr>
      <xdr:spPr>
        <a:xfrm>
          <a:off x="7029450" y="5781675"/>
          <a:ext cx="723900"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単位</a:t>
          </a:r>
        </a:p>
      </xdr:txBody>
    </xdr:sp>
    <xdr:clientData/>
  </xdr:twoCellAnchor>
  <xdr:twoCellAnchor>
    <xdr:from>
      <xdr:col>10</xdr:col>
      <xdr:colOff>0</xdr:colOff>
      <xdr:row>22</xdr:row>
      <xdr:rowOff>154781</xdr:rowOff>
    </xdr:from>
    <xdr:to>
      <xdr:col>13</xdr:col>
      <xdr:colOff>0</xdr:colOff>
      <xdr:row>24</xdr:row>
      <xdr:rowOff>309563</xdr:rowOff>
    </xdr:to>
    <xdr:sp macro="" textlink="">
      <xdr:nvSpPr>
        <xdr:cNvPr id="8" name="正方形/長方形 7">
          <a:extLst>
            <a:ext uri="{FF2B5EF4-FFF2-40B4-BE49-F238E27FC236}">
              <a16:creationId xmlns:a16="http://schemas.microsoft.com/office/drawing/2014/main" id="{D775C163-AF9D-4C04-B061-5B55F97D582B}"/>
            </a:ext>
          </a:extLst>
        </xdr:cNvPr>
        <xdr:cNvSpPr/>
      </xdr:nvSpPr>
      <xdr:spPr>
        <a:xfrm>
          <a:off x="7753350" y="5765006"/>
          <a:ext cx="2133600" cy="6500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latin typeface="HGPｺﾞｼｯｸM" panose="020B0600000000000000" pitchFamily="50" charset="-128"/>
              <a:ea typeface="HGPｺﾞｼｯｸM" panose="020B0600000000000000" pitchFamily="50" charset="-128"/>
            </a:rPr>
            <a:t>商品単価</a:t>
          </a:r>
        </a:p>
      </xdr:txBody>
    </xdr:sp>
    <xdr:clientData/>
  </xdr:twoCellAnchor>
  <xdr:twoCellAnchor>
    <xdr:from>
      <xdr:col>13</xdr:col>
      <xdr:colOff>0</xdr:colOff>
      <xdr:row>23</xdr:row>
      <xdr:rowOff>0</xdr:rowOff>
    </xdr:from>
    <xdr:to>
      <xdr:col>13</xdr:col>
      <xdr:colOff>0</xdr:colOff>
      <xdr:row>24</xdr:row>
      <xdr:rowOff>313604</xdr:rowOff>
    </xdr:to>
    <xdr:cxnSp macro="">
      <xdr:nvCxnSpPr>
        <xdr:cNvPr id="9" name="直線コネクタ 8">
          <a:extLst>
            <a:ext uri="{FF2B5EF4-FFF2-40B4-BE49-F238E27FC236}">
              <a16:creationId xmlns:a16="http://schemas.microsoft.com/office/drawing/2014/main" id="{DBA83940-0443-43AD-82C0-21C348052129}"/>
            </a:ext>
          </a:extLst>
        </xdr:cNvPr>
        <xdr:cNvCxnSpPr/>
      </xdr:nvCxnSpPr>
      <xdr:spPr>
        <a:xfrm>
          <a:off x="9886950" y="5781675"/>
          <a:ext cx="0" cy="637454"/>
        </a:xfrm>
        <a:prstGeom prst="line">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23</xdr:row>
      <xdr:rowOff>0</xdr:rowOff>
    </xdr:from>
    <xdr:to>
      <xdr:col>9</xdr:col>
      <xdr:colOff>0</xdr:colOff>
      <xdr:row>25</xdr:row>
      <xdr:rowOff>0</xdr:rowOff>
    </xdr:to>
    <xdr:cxnSp macro="">
      <xdr:nvCxnSpPr>
        <xdr:cNvPr id="10" name="直線コネクタ 9">
          <a:extLst>
            <a:ext uri="{FF2B5EF4-FFF2-40B4-BE49-F238E27FC236}">
              <a16:creationId xmlns:a16="http://schemas.microsoft.com/office/drawing/2014/main" id="{23CD391F-DD02-4B8D-A90B-B673D4C59640}"/>
            </a:ext>
          </a:extLst>
        </xdr:cNvPr>
        <xdr:cNvCxnSpPr/>
      </xdr:nvCxnSpPr>
      <xdr:spPr>
        <a:xfrm>
          <a:off x="7029450" y="5781675"/>
          <a:ext cx="0" cy="647700"/>
        </a:xfrm>
        <a:prstGeom prst="line">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23</xdr:row>
      <xdr:rowOff>0</xdr:rowOff>
    </xdr:from>
    <xdr:to>
      <xdr:col>10</xdr:col>
      <xdr:colOff>0</xdr:colOff>
      <xdr:row>25</xdr:row>
      <xdr:rowOff>0</xdr:rowOff>
    </xdr:to>
    <xdr:cxnSp macro="">
      <xdr:nvCxnSpPr>
        <xdr:cNvPr id="11" name="直線コネクタ 10">
          <a:extLst>
            <a:ext uri="{FF2B5EF4-FFF2-40B4-BE49-F238E27FC236}">
              <a16:creationId xmlns:a16="http://schemas.microsoft.com/office/drawing/2014/main" id="{B6C5E7B8-A905-43A4-93AF-79C0A13EDF30}"/>
            </a:ext>
          </a:extLst>
        </xdr:cNvPr>
        <xdr:cNvCxnSpPr/>
      </xdr:nvCxnSpPr>
      <xdr:spPr>
        <a:xfrm>
          <a:off x="7753350" y="5781675"/>
          <a:ext cx="0" cy="647700"/>
        </a:xfrm>
        <a:prstGeom prst="line">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23</xdr:row>
      <xdr:rowOff>9525</xdr:rowOff>
    </xdr:from>
    <xdr:to>
      <xdr:col>2</xdr:col>
      <xdr:colOff>0</xdr:colOff>
      <xdr:row>25</xdr:row>
      <xdr:rowOff>9525</xdr:rowOff>
    </xdr:to>
    <xdr:cxnSp macro="">
      <xdr:nvCxnSpPr>
        <xdr:cNvPr id="12" name="直線コネクタ 11">
          <a:extLst>
            <a:ext uri="{FF2B5EF4-FFF2-40B4-BE49-F238E27FC236}">
              <a16:creationId xmlns:a16="http://schemas.microsoft.com/office/drawing/2014/main" id="{68F8D5E2-563E-493D-9B4A-60CBC308D76E}"/>
            </a:ext>
          </a:extLst>
        </xdr:cNvPr>
        <xdr:cNvCxnSpPr/>
      </xdr:nvCxnSpPr>
      <xdr:spPr>
        <a:xfrm>
          <a:off x="885825" y="5791200"/>
          <a:ext cx="0" cy="647700"/>
        </a:xfrm>
        <a:prstGeom prst="line">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23</xdr:row>
      <xdr:rowOff>0</xdr:rowOff>
    </xdr:from>
    <xdr:to>
      <xdr:col>7</xdr:col>
      <xdr:colOff>0</xdr:colOff>
      <xdr:row>25</xdr:row>
      <xdr:rowOff>0</xdr:rowOff>
    </xdr:to>
    <xdr:cxnSp macro="">
      <xdr:nvCxnSpPr>
        <xdr:cNvPr id="13" name="直線コネクタ 12">
          <a:extLst>
            <a:ext uri="{FF2B5EF4-FFF2-40B4-BE49-F238E27FC236}">
              <a16:creationId xmlns:a16="http://schemas.microsoft.com/office/drawing/2014/main" id="{3D44D9D5-67E0-42F1-A5CC-6D6F9B26527B}"/>
            </a:ext>
          </a:extLst>
        </xdr:cNvPr>
        <xdr:cNvCxnSpPr/>
      </xdr:nvCxnSpPr>
      <xdr:spPr>
        <a:xfrm>
          <a:off x="6029325" y="5781675"/>
          <a:ext cx="0" cy="647700"/>
        </a:xfrm>
        <a:prstGeom prst="line">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138112</xdr:colOff>
      <xdr:row>16</xdr:row>
      <xdr:rowOff>30955</xdr:rowOff>
    </xdr:from>
    <xdr:to>
      <xdr:col>21</xdr:col>
      <xdr:colOff>468316</xdr:colOff>
      <xdr:row>17</xdr:row>
      <xdr:rowOff>38099</xdr:rowOff>
    </xdr:to>
    <xdr:pic>
      <xdr:nvPicPr>
        <xdr:cNvPr id="14" name="図 13">
          <a:extLst>
            <a:ext uri="{FF2B5EF4-FFF2-40B4-BE49-F238E27FC236}">
              <a16:creationId xmlns:a16="http://schemas.microsoft.com/office/drawing/2014/main" id="{3D4640DE-0F14-4898-BFC4-4DA50E9730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54137" y="4155280"/>
          <a:ext cx="2568579" cy="283369"/>
        </a:xfrm>
        <a:prstGeom prst="rect">
          <a:avLst/>
        </a:prstGeom>
      </xdr:spPr>
    </xdr:pic>
    <xdr:clientData/>
  </xdr:twoCellAnchor>
  <xdr:twoCellAnchor>
    <xdr:from>
      <xdr:col>1</xdr:col>
      <xdr:colOff>9525</xdr:colOff>
      <xdr:row>23</xdr:row>
      <xdr:rowOff>0</xdr:rowOff>
    </xdr:from>
    <xdr:to>
      <xdr:col>16</xdr:col>
      <xdr:colOff>0</xdr:colOff>
      <xdr:row>85</xdr:row>
      <xdr:rowOff>0</xdr:rowOff>
    </xdr:to>
    <xdr:sp macro="" textlink="">
      <xdr:nvSpPr>
        <xdr:cNvPr id="15" name="四角形: 角を丸くする 14">
          <a:extLst>
            <a:ext uri="{FF2B5EF4-FFF2-40B4-BE49-F238E27FC236}">
              <a16:creationId xmlns:a16="http://schemas.microsoft.com/office/drawing/2014/main" id="{04847A8C-087E-4BC7-8394-85F0EAB872C3}"/>
            </a:ext>
          </a:extLst>
        </xdr:cNvPr>
        <xdr:cNvSpPr/>
      </xdr:nvSpPr>
      <xdr:spPr>
        <a:xfrm>
          <a:off x="123825" y="5781675"/>
          <a:ext cx="11925300" cy="14773275"/>
        </a:xfrm>
        <a:prstGeom prst="roundRect">
          <a:avLst>
            <a:gd name="adj" fmla="val 1216"/>
          </a:avLst>
        </a:prstGeom>
        <a:noFill/>
        <a:ln w="12700">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47625</xdr:colOff>
      <xdr:row>0</xdr:row>
      <xdr:rowOff>73025</xdr:rowOff>
    </xdr:from>
    <xdr:to>
      <xdr:col>4</xdr:col>
      <xdr:colOff>9525</xdr:colOff>
      <xdr:row>2</xdr:row>
      <xdr:rowOff>123281</xdr:rowOff>
    </xdr:to>
    <xdr:pic>
      <xdr:nvPicPr>
        <xdr:cNvPr id="16" name="図 15">
          <a:extLst>
            <a:ext uri="{FF2B5EF4-FFF2-40B4-BE49-F238E27FC236}">
              <a16:creationId xmlns:a16="http://schemas.microsoft.com/office/drawing/2014/main" id="{D6DB973B-593B-4B9D-9FDD-CDD5999F2EC0}"/>
            </a:ext>
          </a:extLst>
        </xdr:cNvPr>
        <xdr:cNvPicPr>
          <a:picLocks noChangeAspect="1"/>
        </xdr:cNvPicPr>
      </xdr:nvPicPr>
      <xdr:blipFill rotWithShape="1">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t="47065" b="7895"/>
        <a:stretch>
          <a:fillRect/>
        </a:stretch>
      </xdr:blipFill>
      <xdr:spPr>
        <a:xfrm>
          <a:off x="161925" y="73025"/>
          <a:ext cx="2924175" cy="459831"/>
        </a:xfrm>
        <a:prstGeom prst="rect">
          <a:avLst/>
        </a:prstGeom>
      </xdr:spPr>
    </xdr:pic>
    <xdr:clientData/>
  </xdr:twoCellAnchor>
  <xdr:twoCellAnchor>
    <xdr:from>
      <xdr:col>13</xdr:col>
      <xdr:colOff>0</xdr:colOff>
      <xdr:row>23</xdr:row>
      <xdr:rowOff>0</xdr:rowOff>
    </xdr:from>
    <xdr:to>
      <xdr:col>16</xdr:col>
      <xdr:colOff>0</xdr:colOff>
      <xdr:row>25</xdr:row>
      <xdr:rowOff>0</xdr:rowOff>
    </xdr:to>
    <xdr:sp macro="" textlink="">
      <xdr:nvSpPr>
        <xdr:cNvPr id="17" name="正方形/長方形 16">
          <a:extLst>
            <a:ext uri="{FF2B5EF4-FFF2-40B4-BE49-F238E27FC236}">
              <a16:creationId xmlns:a16="http://schemas.microsoft.com/office/drawing/2014/main" id="{AFF8621D-6994-40C5-941F-29383DE5E59E}"/>
            </a:ext>
          </a:extLst>
        </xdr:cNvPr>
        <xdr:cNvSpPr/>
      </xdr:nvSpPr>
      <xdr:spPr>
        <a:xfrm>
          <a:off x="9886950" y="5781675"/>
          <a:ext cx="2162175"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t>商品金額</a:t>
          </a:r>
        </a:p>
      </xdr:txBody>
    </xdr:sp>
    <xdr:clientData/>
  </xdr:twoCellAnchor>
  <xdr:twoCellAnchor>
    <xdr:from>
      <xdr:col>1</xdr:col>
      <xdr:colOff>0</xdr:colOff>
      <xdr:row>23</xdr:row>
      <xdr:rowOff>0</xdr:rowOff>
    </xdr:from>
    <xdr:to>
      <xdr:col>2</xdr:col>
      <xdr:colOff>0</xdr:colOff>
      <xdr:row>25</xdr:row>
      <xdr:rowOff>0</xdr:rowOff>
    </xdr:to>
    <xdr:sp macro="" textlink="">
      <xdr:nvSpPr>
        <xdr:cNvPr id="18" name="正方形/長方形 17">
          <a:extLst>
            <a:ext uri="{FF2B5EF4-FFF2-40B4-BE49-F238E27FC236}">
              <a16:creationId xmlns:a16="http://schemas.microsoft.com/office/drawing/2014/main" id="{77137A6E-8CFD-4244-9855-9AB476A85CA9}"/>
            </a:ext>
          </a:extLst>
        </xdr:cNvPr>
        <xdr:cNvSpPr/>
      </xdr:nvSpPr>
      <xdr:spPr>
        <a:xfrm>
          <a:off x="114300" y="5781675"/>
          <a:ext cx="771525"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No.</a:t>
          </a:r>
        </a:p>
      </xdr:txBody>
    </xdr:sp>
    <xdr:clientData/>
  </xdr:twoCellAnchor>
  <xdr:twoCellAnchor>
    <xdr:from>
      <xdr:col>19</xdr:col>
      <xdr:colOff>0</xdr:colOff>
      <xdr:row>1</xdr:row>
      <xdr:rowOff>0</xdr:rowOff>
    </xdr:from>
    <xdr:to>
      <xdr:col>20</xdr:col>
      <xdr:colOff>1359958</xdr:colOff>
      <xdr:row>5</xdr:row>
      <xdr:rowOff>37041</xdr:rowOff>
    </xdr:to>
    <xdr:sp macro="" textlink="">
      <xdr:nvSpPr>
        <xdr:cNvPr id="19" name="四角形: 角度付き 18">
          <a:hlinkClick xmlns:r="http://schemas.openxmlformats.org/officeDocument/2006/relationships" r:id="rId3"/>
          <a:extLst>
            <a:ext uri="{FF2B5EF4-FFF2-40B4-BE49-F238E27FC236}">
              <a16:creationId xmlns:a16="http://schemas.microsoft.com/office/drawing/2014/main" id="{03E94CCD-BA85-40FC-98AA-C8C72352CC69}"/>
            </a:ext>
          </a:extLst>
        </xdr:cNvPr>
        <xdr:cNvSpPr/>
      </xdr:nvSpPr>
      <xdr:spPr>
        <a:xfrm>
          <a:off x="13916025" y="171450"/>
          <a:ext cx="2045758" cy="932391"/>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twoCellAnchor>
    <xdr:from>
      <xdr:col>13</xdr:col>
      <xdr:colOff>0</xdr:colOff>
      <xdr:row>25</xdr:row>
      <xdr:rowOff>0</xdr:rowOff>
    </xdr:from>
    <xdr:to>
      <xdr:col>13</xdr:col>
      <xdr:colOff>0</xdr:colOff>
      <xdr:row>85</xdr:row>
      <xdr:rowOff>0</xdr:rowOff>
    </xdr:to>
    <xdr:cxnSp macro="">
      <xdr:nvCxnSpPr>
        <xdr:cNvPr id="20" name="直線コネクタ 19">
          <a:extLst>
            <a:ext uri="{FF2B5EF4-FFF2-40B4-BE49-F238E27FC236}">
              <a16:creationId xmlns:a16="http://schemas.microsoft.com/office/drawing/2014/main" id="{ADAD2419-2F43-4AF6-B3A6-8900D57FAA28}"/>
            </a:ext>
          </a:extLst>
        </xdr:cNvPr>
        <xdr:cNvCxnSpPr/>
      </xdr:nvCxnSpPr>
      <xdr:spPr>
        <a:xfrm>
          <a:off x="9886950" y="6429375"/>
          <a:ext cx="0" cy="141255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25</xdr:row>
      <xdr:rowOff>0</xdr:rowOff>
    </xdr:from>
    <xdr:to>
      <xdr:col>9</xdr:col>
      <xdr:colOff>0</xdr:colOff>
      <xdr:row>85</xdr:row>
      <xdr:rowOff>0</xdr:rowOff>
    </xdr:to>
    <xdr:cxnSp macro="">
      <xdr:nvCxnSpPr>
        <xdr:cNvPr id="21" name="直線コネクタ 20">
          <a:extLst>
            <a:ext uri="{FF2B5EF4-FFF2-40B4-BE49-F238E27FC236}">
              <a16:creationId xmlns:a16="http://schemas.microsoft.com/office/drawing/2014/main" id="{F89ACF38-786C-4344-89F2-A634F724C34B}"/>
            </a:ext>
          </a:extLst>
        </xdr:cNvPr>
        <xdr:cNvCxnSpPr/>
      </xdr:nvCxnSpPr>
      <xdr:spPr>
        <a:xfrm>
          <a:off x="7029450" y="6429375"/>
          <a:ext cx="0" cy="141255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25</xdr:row>
      <xdr:rowOff>0</xdr:rowOff>
    </xdr:from>
    <xdr:to>
      <xdr:col>7</xdr:col>
      <xdr:colOff>0</xdr:colOff>
      <xdr:row>85</xdr:row>
      <xdr:rowOff>0</xdr:rowOff>
    </xdr:to>
    <xdr:cxnSp macro="">
      <xdr:nvCxnSpPr>
        <xdr:cNvPr id="22" name="直線コネクタ 21">
          <a:extLst>
            <a:ext uri="{FF2B5EF4-FFF2-40B4-BE49-F238E27FC236}">
              <a16:creationId xmlns:a16="http://schemas.microsoft.com/office/drawing/2014/main" id="{42677D93-F514-48C6-A569-4193855E1B73}"/>
            </a:ext>
          </a:extLst>
        </xdr:cNvPr>
        <xdr:cNvCxnSpPr/>
      </xdr:nvCxnSpPr>
      <xdr:spPr>
        <a:xfrm>
          <a:off x="6029325" y="6429375"/>
          <a:ext cx="0" cy="141255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25</xdr:row>
      <xdr:rowOff>0</xdr:rowOff>
    </xdr:from>
    <xdr:to>
      <xdr:col>10</xdr:col>
      <xdr:colOff>0</xdr:colOff>
      <xdr:row>85</xdr:row>
      <xdr:rowOff>0</xdr:rowOff>
    </xdr:to>
    <xdr:cxnSp macro="">
      <xdr:nvCxnSpPr>
        <xdr:cNvPr id="23" name="直線コネクタ 22">
          <a:extLst>
            <a:ext uri="{FF2B5EF4-FFF2-40B4-BE49-F238E27FC236}">
              <a16:creationId xmlns:a16="http://schemas.microsoft.com/office/drawing/2014/main" id="{E6AC4935-C3DA-4F5D-9D11-D1605246340A}"/>
            </a:ext>
          </a:extLst>
        </xdr:cNvPr>
        <xdr:cNvCxnSpPr/>
      </xdr:nvCxnSpPr>
      <xdr:spPr>
        <a:xfrm>
          <a:off x="7753350" y="6429375"/>
          <a:ext cx="0" cy="141255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25</xdr:row>
      <xdr:rowOff>0</xdr:rowOff>
    </xdr:from>
    <xdr:to>
      <xdr:col>2</xdr:col>
      <xdr:colOff>0</xdr:colOff>
      <xdr:row>85</xdr:row>
      <xdr:rowOff>0</xdr:rowOff>
    </xdr:to>
    <xdr:cxnSp macro="">
      <xdr:nvCxnSpPr>
        <xdr:cNvPr id="24" name="直線コネクタ 23">
          <a:extLst>
            <a:ext uri="{FF2B5EF4-FFF2-40B4-BE49-F238E27FC236}">
              <a16:creationId xmlns:a16="http://schemas.microsoft.com/office/drawing/2014/main" id="{120E4868-1E31-4FF9-868D-C3FF9072DDDE}"/>
            </a:ext>
          </a:extLst>
        </xdr:cNvPr>
        <xdr:cNvCxnSpPr/>
      </xdr:nvCxnSpPr>
      <xdr:spPr>
        <a:xfrm>
          <a:off x="885825" y="6429375"/>
          <a:ext cx="0" cy="141255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10</xdr:row>
      <xdr:rowOff>0</xdr:rowOff>
    </xdr:from>
    <xdr:to>
      <xdr:col>7</xdr:col>
      <xdr:colOff>0</xdr:colOff>
      <xdr:row>14</xdr:row>
      <xdr:rowOff>0</xdr:rowOff>
    </xdr:to>
    <xdr:cxnSp macro="">
      <xdr:nvCxnSpPr>
        <xdr:cNvPr id="25" name="直線コネクタ 24">
          <a:extLst>
            <a:ext uri="{FF2B5EF4-FFF2-40B4-BE49-F238E27FC236}">
              <a16:creationId xmlns:a16="http://schemas.microsoft.com/office/drawing/2014/main" id="{824A56E5-B4F7-42CA-8909-2EBA2C611A76}"/>
            </a:ext>
          </a:extLst>
        </xdr:cNvPr>
        <xdr:cNvCxnSpPr/>
      </xdr:nvCxnSpPr>
      <xdr:spPr>
        <a:xfrm>
          <a:off x="6029325" y="2390775"/>
          <a:ext cx="0" cy="11811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10</xdr:row>
      <xdr:rowOff>0</xdr:rowOff>
    </xdr:from>
    <xdr:to>
      <xdr:col>11</xdr:col>
      <xdr:colOff>0</xdr:colOff>
      <xdr:row>14</xdr:row>
      <xdr:rowOff>0</xdr:rowOff>
    </xdr:to>
    <xdr:cxnSp macro="">
      <xdr:nvCxnSpPr>
        <xdr:cNvPr id="26" name="直線コネクタ 25">
          <a:extLst>
            <a:ext uri="{FF2B5EF4-FFF2-40B4-BE49-F238E27FC236}">
              <a16:creationId xmlns:a16="http://schemas.microsoft.com/office/drawing/2014/main" id="{A379B727-FC8F-4449-B187-4E9C9D3206D8}"/>
            </a:ext>
          </a:extLst>
        </xdr:cNvPr>
        <xdr:cNvCxnSpPr/>
      </xdr:nvCxnSpPr>
      <xdr:spPr>
        <a:xfrm>
          <a:off x="8448675" y="2390775"/>
          <a:ext cx="0" cy="11811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7</xdr:row>
      <xdr:rowOff>0</xdr:rowOff>
    </xdr:from>
    <xdr:to>
      <xdr:col>12</xdr:col>
      <xdr:colOff>0</xdr:colOff>
      <xdr:row>9</xdr:row>
      <xdr:rowOff>0</xdr:rowOff>
    </xdr:to>
    <xdr:cxnSp macro="">
      <xdr:nvCxnSpPr>
        <xdr:cNvPr id="27" name="直線コネクタ 26">
          <a:extLst>
            <a:ext uri="{FF2B5EF4-FFF2-40B4-BE49-F238E27FC236}">
              <a16:creationId xmlns:a16="http://schemas.microsoft.com/office/drawing/2014/main" id="{B53F87C6-0908-495D-8F18-71D406483ECB}"/>
            </a:ext>
          </a:extLst>
        </xdr:cNvPr>
        <xdr:cNvCxnSpPr/>
      </xdr:nvCxnSpPr>
      <xdr:spPr>
        <a:xfrm>
          <a:off x="9086850" y="1657350"/>
          <a:ext cx="0" cy="5905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12</xdr:row>
      <xdr:rowOff>0</xdr:rowOff>
    </xdr:from>
    <xdr:to>
      <xdr:col>16</xdr:col>
      <xdr:colOff>0</xdr:colOff>
      <xdr:row>12</xdr:row>
      <xdr:rowOff>0</xdr:rowOff>
    </xdr:to>
    <xdr:cxnSp macro="">
      <xdr:nvCxnSpPr>
        <xdr:cNvPr id="28" name="直線コネクタ 27">
          <a:extLst>
            <a:ext uri="{FF2B5EF4-FFF2-40B4-BE49-F238E27FC236}">
              <a16:creationId xmlns:a16="http://schemas.microsoft.com/office/drawing/2014/main" id="{01243C45-CABD-417A-A83D-B3660BF3B224}"/>
            </a:ext>
          </a:extLst>
        </xdr:cNvPr>
        <xdr:cNvCxnSpPr/>
      </xdr:nvCxnSpPr>
      <xdr:spPr>
        <a:xfrm flipH="1">
          <a:off x="3076575" y="2981325"/>
          <a:ext cx="89725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7</xdr:row>
      <xdr:rowOff>0</xdr:rowOff>
    </xdr:from>
    <xdr:to>
      <xdr:col>16</xdr:col>
      <xdr:colOff>0</xdr:colOff>
      <xdr:row>7</xdr:row>
      <xdr:rowOff>0</xdr:rowOff>
    </xdr:to>
    <xdr:cxnSp macro="">
      <xdr:nvCxnSpPr>
        <xdr:cNvPr id="29" name="直線コネクタ 28">
          <a:extLst>
            <a:ext uri="{FF2B5EF4-FFF2-40B4-BE49-F238E27FC236}">
              <a16:creationId xmlns:a16="http://schemas.microsoft.com/office/drawing/2014/main" id="{0F73D9C1-5F90-4201-B637-D9C489BED85C}"/>
            </a:ext>
          </a:extLst>
        </xdr:cNvPr>
        <xdr:cNvCxnSpPr/>
      </xdr:nvCxnSpPr>
      <xdr:spPr>
        <a:xfrm flipH="1">
          <a:off x="6657975" y="1657350"/>
          <a:ext cx="53911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5</xdr:row>
      <xdr:rowOff>0</xdr:rowOff>
    </xdr:from>
    <xdr:to>
      <xdr:col>11</xdr:col>
      <xdr:colOff>0</xdr:colOff>
      <xdr:row>7</xdr:row>
      <xdr:rowOff>0</xdr:rowOff>
    </xdr:to>
    <xdr:cxnSp macro="">
      <xdr:nvCxnSpPr>
        <xdr:cNvPr id="30" name="直線コネクタ 29">
          <a:extLst>
            <a:ext uri="{FF2B5EF4-FFF2-40B4-BE49-F238E27FC236}">
              <a16:creationId xmlns:a16="http://schemas.microsoft.com/office/drawing/2014/main" id="{39EF800A-222B-4432-BA43-4776D8D58BF2}"/>
            </a:ext>
          </a:extLst>
        </xdr:cNvPr>
        <xdr:cNvCxnSpPr/>
      </xdr:nvCxnSpPr>
      <xdr:spPr>
        <a:xfrm>
          <a:off x="8448675" y="1066800"/>
          <a:ext cx="0" cy="5905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5</xdr:row>
      <xdr:rowOff>0</xdr:rowOff>
    </xdr:from>
    <xdr:to>
      <xdr:col>14</xdr:col>
      <xdr:colOff>0</xdr:colOff>
      <xdr:row>7</xdr:row>
      <xdr:rowOff>0</xdr:rowOff>
    </xdr:to>
    <xdr:cxnSp macro="">
      <xdr:nvCxnSpPr>
        <xdr:cNvPr id="31" name="直線コネクタ 30">
          <a:extLst>
            <a:ext uri="{FF2B5EF4-FFF2-40B4-BE49-F238E27FC236}">
              <a16:creationId xmlns:a16="http://schemas.microsoft.com/office/drawing/2014/main" id="{07DEB57D-7F59-4729-80AD-EFFF09AC8130}"/>
            </a:ext>
          </a:extLst>
        </xdr:cNvPr>
        <xdr:cNvCxnSpPr/>
      </xdr:nvCxnSpPr>
      <xdr:spPr>
        <a:xfrm>
          <a:off x="10715625" y="1066800"/>
          <a:ext cx="0" cy="5905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editAs="oneCell">
    <xdr:from>
      <xdr:col>13</xdr:col>
      <xdr:colOff>352424</xdr:colOff>
      <xdr:row>16</xdr:row>
      <xdr:rowOff>161925</xdr:rowOff>
    </xdr:from>
    <xdr:to>
      <xdr:col>18</xdr:col>
      <xdr:colOff>469649</xdr:colOff>
      <xdr:row>17</xdr:row>
      <xdr:rowOff>200025</xdr:rowOff>
    </xdr:to>
    <xdr:pic>
      <xdr:nvPicPr>
        <xdr:cNvPr id="2" name="図 1">
          <a:extLst>
            <a:ext uri="{FF2B5EF4-FFF2-40B4-BE49-F238E27FC236}">
              <a16:creationId xmlns:a16="http://schemas.microsoft.com/office/drawing/2014/main" id="{838963BA-127E-45BA-8008-6601E73BE7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15874" y="4552950"/>
          <a:ext cx="3165225" cy="342900"/>
        </a:xfrm>
        <a:prstGeom prst="rect">
          <a:avLst/>
        </a:prstGeom>
      </xdr:spPr>
    </xdr:pic>
    <xdr:clientData/>
  </xdr:twoCellAnchor>
  <xdr:twoCellAnchor editAs="oneCell">
    <xdr:from>
      <xdr:col>0</xdr:col>
      <xdr:colOff>0</xdr:colOff>
      <xdr:row>0</xdr:row>
      <xdr:rowOff>66676</xdr:rowOff>
    </xdr:from>
    <xdr:to>
      <xdr:col>1</xdr:col>
      <xdr:colOff>2266950</xdr:colOff>
      <xdr:row>2</xdr:row>
      <xdr:rowOff>152317</xdr:rowOff>
    </xdr:to>
    <xdr:pic>
      <xdr:nvPicPr>
        <xdr:cNvPr id="3" name="図 2">
          <a:extLst>
            <a:ext uri="{FF2B5EF4-FFF2-40B4-BE49-F238E27FC236}">
              <a16:creationId xmlns:a16="http://schemas.microsoft.com/office/drawing/2014/main" id="{E95A395F-1F30-4513-A915-E8A1C919D0BA}"/>
            </a:ext>
          </a:extLst>
        </xdr:cNvPr>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t="47065" b="7895"/>
        <a:stretch>
          <a:fillRect/>
        </a:stretch>
      </xdr:blipFill>
      <xdr:spPr>
        <a:xfrm>
          <a:off x="0" y="66676"/>
          <a:ext cx="3305175" cy="523791"/>
        </a:xfrm>
        <a:prstGeom prst="rect">
          <a:avLst/>
        </a:prstGeom>
      </xdr:spPr>
    </xdr:pic>
    <xdr:clientData/>
  </xdr:twoCellAnchor>
  <xdr:twoCellAnchor>
    <xdr:from>
      <xdr:col>12</xdr:col>
      <xdr:colOff>0</xdr:colOff>
      <xdr:row>6</xdr:row>
      <xdr:rowOff>0</xdr:rowOff>
    </xdr:from>
    <xdr:to>
      <xdr:col>15</xdr:col>
      <xdr:colOff>85725</xdr:colOff>
      <xdr:row>9</xdr:row>
      <xdr:rowOff>31750</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17A1F44B-BE14-4AF4-9FF4-A3102F6292AB}"/>
            </a:ext>
          </a:extLst>
        </xdr:cNvPr>
        <xdr:cNvSpPr/>
      </xdr:nvSpPr>
      <xdr:spPr>
        <a:xfrm>
          <a:off x="11820525" y="14859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25.xml><?xml version="1.0" encoding="utf-8"?>
<xdr:wsDr xmlns:xdr="http://schemas.openxmlformats.org/drawingml/2006/spreadsheetDrawing" xmlns:a="http://schemas.openxmlformats.org/drawingml/2006/main">
  <xdr:oneCellAnchor>
    <xdr:from>
      <xdr:col>19</xdr:col>
      <xdr:colOff>870859</xdr:colOff>
      <xdr:row>0</xdr:row>
      <xdr:rowOff>54429</xdr:rowOff>
    </xdr:from>
    <xdr:ext cx="1673678" cy="507533"/>
    <xdr:pic>
      <xdr:nvPicPr>
        <xdr:cNvPr id="2" name="図 1">
          <a:extLst>
            <a:ext uri="{FF2B5EF4-FFF2-40B4-BE49-F238E27FC236}">
              <a16:creationId xmlns:a16="http://schemas.microsoft.com/office/drawing/2014/main" id="{1DC17D13-CF49-4165-BCC3-B34AD074E2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4084" y="54429"/>
          <a:ext cx="1673678" cy="507533"/>
        </a:xfrm>
        <a:prstGeom prst="rect">
          <a:avLst/>
        </a:prstGeom>
      </xdr:spPr>
    </xdr:pic>
    <xdr:clientData/>
  </xdr:oneCellAnchor>
  <xdr:oneCellAnchor>
    <xdr:from>
      <xdr:col>21</xdr:col>
      <xdr:colOff>54428</xdr:colOff>
      <xdr:row>3</xdr:row>
      <xdr:rowOff>163286</xdr:rowOff>
    </xdr:from>
    <xdr:ext cx="1102180" cy="1111705"/>
    <xdr:pic>
      <xdr:nvPicPr>
        <xdr:cNvPr id="3" name="図 2">
          <a:extLst>
            <a:ext uri="{FF2B5EF4-FFF2-40B4-BE49-F238E27FC236}">
              <a16:creationId xmlns:a16="http://schemas.microsoft.com/office/drawing/2014/main" id="{B5283A10-91C6-4B7E-9EC7-A6B3A29C5D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56428" y="877661"/>
          <a:ext cx="1102180" cy="1111705"/>
        </a:xfrm>
        <a:prstGeom prst="rect">
          <a:avLst/>
        </a:prstGeom>
      </xdr:spPr>
    </xdr:pic>
    <xdr:clientData/>
  </xdr:oneCellAnchor>
  <xdr:twoCellAnchor>
    <xdr:from>
      <xdr:col>32</xdr:col>
      <xdr:colOff>0</xdr:colOff>
      <xdr:row>5</xdr:row>
      <xdr:rowOff>0</xdr:rowOff>
    </xdr:from>
    <xdr:to>
      <xdr:col>40</xdr:col>
      <xdr:colOff>88446</xdr:colOff>
      <xdr:row>9</xdr:row>
      <xdr:rowOff>147411</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CCC95474-9530-46F6-A97A-04BDAAC30C39}"/>
            </a:ext>
          </a:extLst>
        </xdr:cNvPr>
        <xdr:cNvSpPr/>
      </xdr:nvSpPr>
      <xdr:spPr>
        <a:xfrm>
          <a:off x="14233071" y="1129393"/>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26.xml><?xml version="1.0" encoding="utf-8"?>
<xdr:wsDr xmlns:xdr="http://schemas.openxmlformats.org/drawingml/2006/spreadsheetDrawing" xmlns:a="http://schemas.openxmlformats.org/drawingml/2006/main">
  <xdr:oneCellAnchor>
    <xdr:from>
      <xdr:col>13</xdr:col>
      <xdr:colOff>392907</xdr:colOff>
      <xdr:row>0</xdr:row>
      <xdr:rowOff>0</xdr:rowOff>
    </xdr:from>
    <xdr:ext cx="1369220" cy="418572"/>
    <xdr:pic>
      <xdr:nvPicPr>
        <xdr:cNvPr id="2" name="図 1">
          <a:extLst>
            <a:ext uri="{FF2B5EF4-FFF2-40B4-BE49-F238E27FC236}">
              <a16:creationId xmlns:a16="http://schemas.microsoft.com/office/drawing/2014/main" id="{14C4C149-CCE0-4EDD-8156-50C4D47114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36507" y="0"/>
          <a:ext cx="1369220" cy="418572"/>
        </a:xfrm>
        <a:prstGeom prst="rect">
          <a:avLst/>
        </a:prstGeom>
      </xdr:spPr>
    </xdr:pic>
    <xdr:clientData/>
  </xdr:oneCellAnchor>
  <xdr:twoCellAnchor>
    <xdr:from>
      <xdr:col>20</xdr:col>
      <xdr:colOff>0</xdr:colOff>
      <xdr:row>7</xdr:row>
      <xdr:rowOff>0</xdr:rowOff>
    </xdr:from>
    <xdr:to>
      <xdr:col>24</xdr:col>
      <xdr:colOff>238125</xdr:colOff>
      <xdr:row>11</xdr:row>
      <xdr:rowOff>162719</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30C36A60-3C1E-47B4-B2BE-B315E9967000}"/>
            </a:ext>
          </a:extLst>
        </xdr:cNvPr>
        <xdr:cNvSpPr/>
      </xdr:nvSpPr>
      <xdr:spPr>
        <a:xfrm>
          <a:off x="12346781" y="1452563"/>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19</xdr:col>
      <xdr:colOff>843645</xdr:colOff>
      <xdr:row>0</xdr:row>
      <xdr:rowOff>0</xdr:rowOff>
    </xdr:from>
    <xdr:to>
      <xdr:col>22</xdr:col>
      <xdr:colOff>27216</xdr:colOff>
      <xdr:row>1</xdr:row>
      <xdr:rowOff>0</xdr:rowOff>
    </xdr:to>
    <xdr:pic>
      <xdr:nvPicPr>
        <xdr:cNvPr id="2" name="図 1">
          <a:extLst>
            <a:ext uri="{FF2B5EF4-FFF2-40B4-BE49-F238E27FC236}">
              <a16:creationId xmlns:a16="http://schemas.microsoft.com/office/drawing/2014/main" id="{F43EBC5A-1EBF-41AD-9AFB-FAA5E4E637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0206720" y="0"/>
          <a:ext cx="1660071" cy="400050"/>
        </a:xfrm>
        <a:prstGeom prst="rect">
          <a:avLst/>
        </a:prstGeom>
      </xdr:spPr>
    </xdr:pic>
    <xdr:clientData/>
  </xdr:twoCellAnchor>
  <xdr:twoCellAnchor editAs="oneCell">
    <xdr:from>
      <xdr:col>21</xdr:col>
      <xdr:colOff>54428</xdr:colOff>
      <xdr:row>3</xdr:row>
      <xdr:rowOff>163286</xdr:rowOff>
    </xdr:from>
    <xdr:to>
      <xdr:col>21</xdr:col>
      <xdr:colOff>1156608</xdr:colOff>
      <xdr:row>9</xdr:row>
      <xdr:rowOff>138795</xdr:rowOff>
    </xdr:to>
    <xdr:pic>
      <xdr:nvPicPr>
        <xdr:cNvPr id="3" name="図 2">
          <a:extLst>
            <a:ext uri="{FF2B5EF4-FFF2-40B4-BE49-F238E27FC236}">
              <a16:creationId xmlns:a16="http://schemas.microsoft.com/office/drawing/2014/main" id="{6AB3E4BD-038E-4579-9483-A8C688C8D0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617653" y="1030061"/>
          <a:ext cx="1102180" cy="1089933"/>
        </a:xfrm>
        <a:prstGeom prst="rect">
          <a:avLst/>
        </a:prstGeom>
      </xdr:spPr>
    </xdr:pic>
    <xdr:clientData/>
  </xdr:twoCellAnchor>
  <xdr:twoCellAnchor>
    <xdr:from>
      <xdr:col>30</xdr:col>
      <xdr:colOff>0</xdr:colOff>
      <xdr:row>7</xdr:row>
      <xdr:rowOff>0</xdr:rowOff>
    </xdr:from>
    <xdr:to>
      <xdr:col>38</xdr:col>
      <xdr:colOff>47625</xdr:colOff>
      <xdr:row>11</xdr:row>
      <xdr:rowOff>79375</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3C06A615-4C85-4325-9CB2-FADF1DB9696B}"/>
            </a:ext>
          </a:extLst>
        </xdr:cNvPr>
        <xdr:cNvSpPr/>
      </xdr:nvSpPr>
      <xdr:spPr>
        <a:xfrm>
          <a:off x="13787438" y="1488281"/>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13</xdr:col>
      <xdr:colOff>392907</xdr:colOff>
      <xdr:row>0</xdr:row>
      <xdr:rowOff>0</xdr:rowOff>
    </xdr:from>
    <xdr:to>
      <xdr:col>15</xdr:col>
      <xdr:colOff>452439</xdr:colOff>
      <xdr:row>1</xdr:row>
      <xdr:rowOff>25666</xdr:rowOff>
    </xdr:to>
    <xdr:pic>
      <xdr:nvPicPr>
        <xdr:cNvPr id="2" name="図 1">
          <a:extLst>
            <a:ext uri="{FF2B5EF4-FFF2-40B4-BE49-F238E27FC236}">
              <a16:creationId xmlns:a16="http://schemas.microsoft.com/office/drawing/2014/main" id="{F6268744-4D27-418D-A0FD-94281FFCB4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51182" y="0"/>
          <a:ext cx="1373982" cy="416191"/>
        </a:xfrm>
        <a:prstGeom prst="rect">
          <a:avLst/>
        </a:prstGeom>
      </xdr:spPr>
    </xdr:pic>
    <xdr:clientData/>
  </xdr:twoCellAnchor>
  <xdr:twoCellAnchor>
    <xdr:from>
      <xdr:col>18</xdr:col>
      <xdr:colOff>0</xdr:colOff>
      <xdr:row>1</xdr:row>
      <xdr:rowOff>0</xdr:rowOff>
    </xdr:from>
    <xdr:to>
      <xdr:col>22</xdr:col>
      <xdr:colOff>238125</xdr:colOff>
      <xdr:row>4</xdr:row>
      <xdr:rowOff>162718</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9E225C33-3ABB-4544-A63D-C7A61CFC2A37}"/>
            </a:ext>
          </a:extLst>
        </xdr:cNvPr>
        <xdr:cNvSpPr/>
      </xdr:nvSpPr>
      <xdr:spPr>
        <a:xfrm>
          <a:off x="11858625" y="392906"/>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19</xdr:col>
      <xdr:colOff>843645</xdr:colOff>
      <xdr:row>0</xdr:row>
      <xdr:rowOff>0</xdr:rowOff>
    </xdr:from>
    <xdr:to>
      <xdr:col>21</xdr:col>
      <xdr:colOff>1302738</xdr:colOff>
      <xdr:row>1</xdr:row>
      <xdr:rowOff>0</xdr:rowOff>
    </xdr:to>
    <xdr:pic>
      <xdr:nvPicPr>
        <xdr:cNvPr id="2" name="図 1">
          <a:extLst>
            <a:ext uri="{FF2B5EF4-FFF2-40B4-BE49-F238E27FC236}">
              <a16:creationId xmlns:a16="http://schemas.microsoft.com/office/drawing/2014/main" id="{5DE7D0A5-F204-48B8-B555-FED0E98F596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0682970" y="0"/>
          <a:ext cx="1659243" cy="400050"/>
        </a:xfrm>
        <a:prstGeom prst="rect">
          <a:avLst/>
        </a:prstGeom>
      </xdr:spPr>
    </xdr:pic>
    <xdr:clientData/>
  </xdr:twoCellAnchor>
  <xdr:twoCellAnchor editAs="oneCell">
    <xdr:from>
      <xdr:col>21</xdr:col>
      <xdr:colOff>190500</xdr:colOff>
      <xdr:row>7</xdr:row>
      <xdr:rowOff>57281</xdr:rowOff>
    </xdr:from>
    <xdr:to>
      <xdr:col>21</xdr:col>
      <xdr:colOff>1056802</xdr:colOff>
      <xdr:row>11</xdr:row>
      <xdr:rowOff>63186</xdr:rowOff>
    </xdr:to>
    <xdr:pic>
      <xdr:nvPicPr>
        <xdr:cNvPr id="3" name="図 2">
          <a:extLst>
            <a:ext uri="{FF2B5EF4-FFF2-40B4-BE49-F238E27FC236}">
              <a16:creationId xmlns:a16="http://schemas.microsoft.com/office/drawing/2014/main" id="{4978CC2F-F1B8-4459-BD7F-220631AC0A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29975" y="1752731"/>
          <a:ext cx="866302" cy="856351"/>
        </a:xfrm>
        <a:prstGeom prst="rect">
          <a:avLst/>
        </a:prstGeom>
      </xdr:spPr>
    </xdr:pic>
    <xdr:clientData/>
  </xdr:twoCellAnchor>
  <xdr:twoCellAnchor>
    <xdr:from>
      <xdr:col>28</xdr:col>
      <xdr:colOff>0</xdr:colOff>
      <xdr:row>6</xdr:row>
      <xdr:rowOff>0</xdr:rowOff>
    </xdr:from>
    <xdr:to>
      <xdr:col>36</xdr:col>
      <xdr:colOff>88447</xdr:colOff>
      <xdr:row>10</xdr:row>
      <xdr:rowOff>38554</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F424C0E7-6A11-4752-91E8-E2E4FF0AB2DF}"/>
            </a:ext>
          </a:extLst>
        </xdr:cNvPr>
        <xdr:cNvSpPr/>
      </xdr:nvSpPr>
      <xdr:spPr>
        <a:xfrm>
          <a:off x="13988143" y="1306286"/>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13</xdr:col>
      <xdr:colOff>392907</xdr:colOff>
      <xdr:row>0</xdr:row>
      <xdr:rowOff>0</xdr:rowOff>
    </xdr:from>
    <xdr:to>
      <xdr:col>15</xdr:col>
      <xdr:colOff>471489</xdr:colOff>
      <xdr:row>1</xdr:row>
      <xdr:rowOff>25666</xdr:rowOff>
    </xdr:to>
    <xdr:pic>
      <xdr:nvPicPr>
        <xdr:cNvPr id="2" name="図 1">
          <a:extLst>
            <a:ext uri="{FF2B5EF4-FFF2-40B4-BE49-F238E27FC236}">
              <a16:creationId xmlns:a16="http://schemas.microsoft.com/office/drawing/2014/main" id="{81526415-93D9-4790-8C4C-7CD130D1B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98782" y="0"/>
          <a:ext cx="1373982" cy="416191"/>
        </a:xfrm>
        <a:prstGeom prst="rect">
          <a:avLst/>
        </a:prstGeom>
      </xdr:spPr>
    </xdr:pic>
    <xdr:clientData/>
  </xdr:twoCellAnchor>
  <xdr:twoCellAnchor>
    <xdr:from>
      <xdr:col>20</xdr:col>
      <xdr:colOff>0</xdr:colOff>
      <xdr:row>4</xdr:row>
      <xdr:rowOff>0</xdr:rowOff>
    </xdr:from>
    <xdr:to>
      <xdr:col>24</xdr:col>
      <xdr:colOff>197303</xdr:colOff>
      <xdr:row>8</xdr:row>
      <xdr:rowOff>52161</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1D2436C0-F7BE-4204-BE41-43FB09F3DED0}"/>
            </a:ext>
          </a:extLst>
        </xdr:cNvPr>
        <xdr:cNvSpPr/>
      </xdr:nvSpPr>
      <xdr:spPr>
        <a:xfrm>
          <a:off x="13158107" y="1156607"/>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20</xdr:col>
      <xdr:colOff>843645</xdr:colOff>
      <xdr:row>0</xdr:row>
      <xdr:rowOff>0</xdr:rowOff>
    </xdr:from>
    <xdr:to>
      <xdr:col>22</xdr:col>
      <xdr:colOff>1302738</xdr:colOff>
      <xdr:row>1</xdr:row>
      <xdr:rowOff>0</xdr:rowOff>
    </xdr:to>
    <xdr:pic>
      <xdr:nvPicPr>
        <xdr:cNvPr id="2" name="図 1">
          <a:extLst>
            <a:ext uri="{FF2B5EF4-FFF2-40B4-BE49-F238E27FC236}">
              <a16:creationId xmlns:a16="http://schemas.microsoft.com/office/drawing/2014/main" id="{299BCA56-75DA-4D57-8209-9023FCF7D7C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2283170" y="0"/>
          <a:ext cx="1659243" cy="400050"/>
        </a:xfrm>
        <a:prstGeom prst="rect">
          <a:avLst/>
        </a:prstGeom>
      </xdr:spPr>
    </xdr:pic>
    <xdr:clientData/>
  </xdr:twoCellAnchor>
  <xdr:twoCellAnchor editAs="oneCell">
    <xdr:from>
      <xdr:col>22</xdr:col>
      <xdr:colOff>190500</xdr:colOff>
      <xdr:row>7</xdr:row>
      <xdr:rowOff>57281</xdr:rowOff>
    </xdr:from>
    <xdr:to>
      <xdr:col>22</xdr:col>
      <xdr:colOff>1056802</xdr:colOff>
      <xdr:row>11</xdr:row>
      <xdr:rowOff>63186</xdr:rowOff>
    </xdr:to>
    <xdr:pic>
      <xdr:nvPicPr>
        <xdr:cNvPr id="3" name="図 2">
          <a:extLst>
            <a:ext uri="{FF2B5EF4-FFF2-40B4-BE49-F238E27FC236}">
              <a16:creationId xmlns:a16="http://schemas.microsoft.com/office/drawing/2014/main" id="{21DDC9C7-5C47-4B4B-B90A-B3D89C39A9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830175" y="1752731"/>
          <a:ext cx="866302" cy="856351"/>
        </a:xfrm>
        <a:prstGeom prst="rect">
          <a:avLst/>
        </a:prstGeom>
      </xdr:spPr>
    </xdr:pic>
    <xdr:clientData/>
  </xdr:twoCellAnchor>
  <xdr:twoCellAnchor>
    <xdr:from>
      <xdr:col>33</xdr:col>
      <xdr:colOff>0</xdr:colOff>
      <xdr:row>6</xdr:row>
      <xdr:rowOff>0</xdr:rowOff>
    </xdr:from>
    <xdr:to>
      <xdr:col>41</xdr:col>
      <xdr:colOff>47625</xdr:colOff>
      <xdr:row>10</xdr:row>
      <xdr:rowOff>55562</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D7C2D002-6976-47CA-BD31-2374FA3969B8}"/>
            </a:ext>
          </a:extLst>
        </xdr:cNvPr>
        <xdr:cNvSpPr/>
      </xdr:nvSpPr>
      <xdr:spPr>
        <a:xfrm>
          <a:off x="16621125" y="1297781"/>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13</xdr:col>
      <xdr:colOff>392907</xdr:colOff>
      <xdr:row>0</xdr:row>
      <xdr:rowOff>0</xdr:rowOff>
    </xdr:from>
    <xdr:to>
      <xdr:col>15</xdr:col>
      <xdr:colOff>471489</xdr:colOff>
      <xdr:row>1</xdr:row>
      <xdr:rowOff>25666</xdr:rowOff>
    </xdr:to>
    <xdr:pic>
      <xdr:nvPicPr>
        <xdr:cNvPr id="2" name="図 1">
          <a:extLst>
            <a:ext uri="{FF2B5EF4-FFF2-40B4-BE49-F238E27FC236}">
              <a16:creationId xmlns:a16="http://schemas.microsoft.com/office/drawing/2014/main" id="{730C8B85-0E5E-4EFE-B58E-C865EC718D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98782" y="0"/>
          <a:ext cx="1373982" cy="416191"/>
        </a:xfrm>
        <a:prstGeom prst="rect">
          <a:avLst/>
        </a:prstGeom>
      </xdr:spPr>
    </xdr:pic>
    <xdr:clientData/>
  </xdr:twoCellAnchor>
  <xdr:twoCellAnchor>
    <xdr:from>
      <xdr:col>20</xdr:col>
      <xdr:colOff>0</xdr:colOff>
      <xdr:row>2</xdr:row>
      <xdr:rowOff>0</xdr:rowOff>
    </xdr:from>
    <xdr:to>
      <xdr:col>24</xdr:col>
      <xdr:colOff>227541</xdr:colOff>
      <xdr:row>5</xdr:row>
      <xdr:rowOff>195791</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074B00F5-A343-4AE8-996F-FCF40A0456BA}"/>
            </a:ext>
          </a:extLst>
        </xdr:cNvPr>
        <xdr:cNvSpPr/>
      </xdr:nvSpPr>
      <xdr:spPr>
        <a:xfrm>
          <a:off x="13091583" y="645583"/>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19</xdr:col>
      <xdr:colOff>843645</xdr:colOff>
      <xdr:row>0</xdr:row>
      <xdr:rowOff>0</xdr:rowOff>
    </xdr:from>
    <xdr:to>
      <xdr:col>21</xdr:col>
      <xdr:colOff>1302738</xdr:colOff>
      <xdr:row>1</xdr:row>
      <xdr:rowOff>0</xdr:rowOff>
    </xdr:to>
    <xdr:pic>
      <xdr:nvPicPr>
        <xdr:cNvPr id="2" name="図 1">
          <a:extLst>
            <a:ext uri="{FF2B5EF4-FFF2-40B4-BE49-F238E27FC236}">
              <a16:creationId xmlns:a16="http://schemas.microsoft.com/office/drawing/2014/main" id="{6BD88775-2B9B-46DD-AF03-0C659791BEF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2587970" y="0"/>
          <a:ext cx="1659243" cy="400050"/>
        </a:xfrm>
        <a:prstGeom prst="rect">
          <a:avLst/>
        </a:prstGeom>
      </xdr:spPr>
    </xdr:pic>
    <xdr:clientData/>
  </xdr:twoCellAnchor>
  <xdr:twoCellAnchor editAs="oneCell">
    <xdr:from>
      <xdr:col>21</xdr:col>
      <xdr:colOff>190500</xdr:colOff>
      <xdr:row>7</xdr:row>
      <xdr:rowOff>57281</xdr:rowOff>
    </xdr:from>
    <xdr:to>
      <xdr:col>21</xdr:col>
      <xdr:colOff>1056802</xdr:colOff>
      <xdr:row>10</xdr:row>
      <xdr:rowOff>134624</xdr:rowOff>
    </xdr:to>
    <xdr:pic>
      <xdr:nvPicPr>
        <xdr:cNvPr id="3" name="図 2">
          <a:extLst>
            <a:ext uri="{FF2B5EF4-FFF2-40B4-BE49-F238E27FC236}">
              <a16:creationId xmlns:a16="http://schemas.microsoft.com/office/drawing/2014/main" id="{DC921EB3-8069-4A9B-80B3-B983DE2DAB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134975" y="1628906"/>
          <a:ext cx="866302" cy="877443"/>
        </a:xfrm>
        <a:prstGeom prst="rect">
          <a:avLst/>
        </a:prstGeom>
      </xdr:spPr>
    </xdr:pic>
    <xdr:clientData/>
  </xdr:twoCellAnchor>
  <xdr:twoCellAnchor>
    <xdr:from>
      <xdr:col>34</xdr:col>
      <xdr:colOff>0</xdr:colOff>
      <xdr:row>7</xdr:row>
      <xdr:rowOff>0</xdr:rowOff>
    </xdr:from>
    <xdr:to>
      <xdr:col>42</xdr:col>
      <xdr:colOff>88447</xdr:colOff>
      <xdr:row>10</xdr:row>
      <xdr:rowOff>120197</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AFE18F47-175E-49E6-BE1A-206908CD8EA3}"/>
            </a:ext>
          </a:extLst>
        </xdr:cNvPr>
        <xdr:cNvSpPr/>
      </xdr:nvSpPr>
      <xdr:spPr>
        <a:xfrm>
          <a:off x="18356036" y="1578429"/>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22</xdr:col>
      <xdr:colOff>843645</xdr:colOff>
      <xdr:row>0</xdr:row>
      <xdr:rowOff>0</xdr:rowOff>
    </xdr:from>
    <xdr:to>
      <xdr:col>24</xdr:col>
      <xdr:colOff>1302738</xdr:colOff>
      <xdr:row>1</xdr:row>
      <xdr:rowOff>0</xdr:rowOff>
    </xdr:to>
    <xdr:pic>
      <xdr:nvPicPr>
        <xdr:cNvPr id="2" name="図 1">
          <a:extLst>
            <a:ext uri="{FF2B5EF4-FFF2-40B4-BE49-F238E27FC236}">
              <a16:creationId xmlns:a16="http://schemas.microsoft.com/office/drawing/2014/main" id="{E472343F-4244-473E-86AF-3D61CBBB631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2568920" y="0"/>
          <a:ext cx="1659243" cy="400050"/>
        </a:xfrm>
        <a:prstGeom prst="rect">
          <a:avLst/>
        </a:prstGeom>
      </xdr:spPr>
    </xdr:pic>
    <xdr:clientData/>
  </xdr:twoCellAnchor>
  <xdr:twoCellAnchor>
    <xdr:from>
      <xdr:col>37</xdr:col>
      <xdr:colOff>0</xdr:colOff>
      <xdr:row>9</xdr:row>
      <xdr:rowOff>0</xdr:rowOff>
    </xdr:from>
    <xdr:to>
      <xdr:col>45</xdr:col>
      <xdr:colOff>88446</xdr:colOff>
      <xdr:row>12</xdr:row>
      <xdr:rowOff>120196</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793D149B-4DF3-4718-96EF-E02BDA0B3F94}"/>
            </a:ext>
          </a:extLst>
        </xdr:cNvPr>
        <xdr:cNvSpPr/>
      </xdr:nvSpPr>
      <xdr:spPr>
        <a:xfrm>
          <a:off x="18288000" y="2122714"/>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5</xdr:col>
      <xdr:colOff>704850</xdr:colOff>
      <xdr:row>13</xdr:row>
      <xdr:rowOff>57150</xdr:rowOff>
    </xdr:from>
    <xdr:to>
      <xdr:col>8</xdr:col>
      <xdr:colOff>155654</xdr:colOff>
      <xdr:row>14</xdr:row>
      <xdr:rowOff>213632</xdr:rowOff>
    </xdr:to>
    <xdr:pic>
      <xdr:nvPicPr>
        <xdr:cNvPr id="2" name="図 1">
          <a:extLst>
            <a:ext uri="{FF2B5EF4-FFF2-40B4-BE49-F238E27FC236}">
              <a16:creationId xmlns:a16="http://schemas.microsoft.com/office/drawing/2014/main" id="{BD5D9B78-6056-4055-9430-331A06D1B38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4476750" y="3838575"/>
          <a:ext cx="1670129" cy="394607"/>
        </a:xfrm>
        <a:prstGeom prst="rect">
          <a:avLst/>
        </a:prstGeom>
      </xdr:spPr>
    </xdr:pic>
    <xdr:clientData/>
  </xdr:twoCellAnchor>
  <xdr:twoCellAnchor>
    <xdr:from>
      <xdr:col>15</xdr:col>
      <xdr:colOff>0</xdr:colOff>
      <xdr:row>3</xdr:row>
      <xdr:rowOff>0</xdr:rowOff>
    </xdr:from>
    <xdr:to>
      <xdr:col>18</xdr:col>
      <xdr:colOff>447675</xdr:colOff>
      <xdr:row>6</xdr:row>
      <xdr:rowOff>12700</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5E420798-96BB-48DE-A087-D157B4A321F9}"/>
            </a:ext>
          </a:extLst>
        </xdr:cNvPr>
        <xdr:cNvSpPr/>
      </xdr:nvSpPr>
      <xdr:spPr>
        <a:xfrm>
          <a:off x="9829800" y="9906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20</xdr:col>
      <xdr:colOff>122466</xdr:colOff>
      <xdr:row>0</xdr:row>
      <xdr:rowOff>54429</xdr:rowOff>
    </xdr:from>
    <xdr:to>
      <xdr:col>21</xdr:col>
      <xdr:colOff>1520452</xdr:colOff>
      <xdr:row>0</xdr:row>
      <xdr:rowOff>449036</xdr:rowOff>
    </xdr:to>
    <xdr:pic>
      <xdr:nvPicPr>
        <xdr:cNvPr id="2" name="図 1">
          <a:extLst>
            <a:ext uri="{FF2B5EF4-FFF2-40B4-BE49-F238E27FC236}">
              <a16:creationId xmlns:a16="http://schemas.microsoft.com/office/drawing/2014/main" id="{D6EEC0EE-037C-48B1-A0CB-F657B3C6DEF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4627680" y="54429"/>
          <a:ext cx="1670129" cy="394607"/>
        </a:xfrm>
        <a:prstGeom prst="rect">
          <a:avLst/>
        </a:prstGeom>
      </xdr:spPr>
    </xdr:pic>
    <xdr:clientData/>
  </xdr:twoCellAnchor>
  <xdr:twoCellAnchor editAs="oneCell">
    <xdr:from>
      <xdr:col>21</xdr:col>
      <xdr:colOff>136072</xdr:colOff>
      <xdr:row>7</xdr:row>
      <xdr:rowOff>166138</xdr:rowOff>
    </xdr:from>
    <xdr:to>
      <xdr:col>21</xdr:col>
      <xdr:colOff>1183822</xdr:colOff>
      <xdr:row>10</xdr:row>
      <xdr:rowOff>144932</xdr:rowOff>
    </xdr:to>
    <xdr:pic>
      <xdr:nvPicPr>
        <xdr:cNvPr id="3" name="図 2">
          <a:extLst>
            <a:ext uri="{FF2B5EF4-FFF2-40B4-BE49-F238E27FC236}">
              <a16:creationId xmlns:a16="http://schemas.microsoft.com/office/drawing/2014/main" id="{F170B4EF-AB4D-45CA-812D-96854C7F0A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185572" y="2220817"/>
          <a:ext cx="1047750" cy="1080972"/>
        </a:xfrm>
        <a:prstGeom prst="rect">
          <a:avLst/>
        </a:prstGeom>
      </xdr:spPr>
    </xdr:pic>
    <xdr:clientData/>
  </xdr:twoCellAnchor>
  <xdr:twoCellAnchor>
    <xdr:from>
      <xdr:col>37</xdr:col>
      <xdr:colOff>0</xdr:colOff>
      <xdr:row>8</xdr:row>
      <xdr:rowOff>0</xdr:rowOff>
    </xdr:from>
    <xdr:to>
      <xdr:col>43</xdr:col>
      <xdr:colOff>292554</xdr:colOff>
      <xdr:row>10</xdr:row>
      <xdr:rowOff>201839</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EA3BB55D-AD06-4CA7-8629-313A17103D9C}"/>
            </a:ext>
          </a:extLst>
        </xdr:cNvPr>
        <xdr:cNvSpPr/>
      </xdr:nvSpPr>
      <xdr:spPr>
        <a:xfrm>
          <a:off x="21199929" y="2422071"/>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22</xdr:col>
      <xdr:colOff>843645</xdr:colOff>
      <xdr:row>0</xdr:row>
      <xdr:rowOff>0</xdr:rowOff>
    </xdr:from>
    <xdr:to>
      <xdr:col>24</xdr:col>
      <xdr:colOff>1302738</xdr:colOff>
      <xdr:row>1</xdr:row>
      <xdr:rowOff>0</xdr:rowOff>
    </xdr:to>
    <xdr:pic>
      <xdr:nvPicPr>
        <xdr:cNvPr id="2" name="図 1">
          <a:extLst>
            <a:ext uri="{FF2B5EF4-FFF2-40B4-BE49-F238E27FC236}">
              <a16:creationId xmlns:a16="http://schemas.microsoft.com/office/drawing/2014/main" id="{0D3CB5DD-0B0C-4EA7-AF55-4A11D4B75FB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2568920" y="0"/>
          <a:ext cx="1659243" cy="400050"/>
        </a:xfrm>
        <a:prstGeom prst="rect">
          <a:avLst/>
        </a:prstGeom>
      </xdr:spPr>
    </xdr:pic>
    <xdr:clientData/>
  </xdr:twoCellAnchor>
  <xdr:twoCellAnchor>
    <xdr:from>
      <xdr:col>34</xdr:col>
      <xdr:colOff>0</xdr:colOff>
      <xdr:row>6</xdr:row>
      <xdr:rowOff>0</xdr:rowOff>
    </xdr:from>
    <xdr:to>
      <xdr:col>41</xdr:col>
      <xdr:colOff>47625</xdr:colOff>
      <xdr:row>9</xdr:row>
      <xdr:rowOff>120197</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49FCE632-B07C-419A-94BE-C0D658BFF7CE}"/>
            </a:ext>
          </a:extLst>
        </xdr:cNvPr>
        <xdr:cNvSpPr/>
      </xdr:nvSpPr>
      <xdr:spPr>
        <a:xfrm>
          <a:off x="17267464" y="1306286"/>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5</xdr:col>
      <xdr:colOff>704850</xdr:colOff>
      <xdr:row>13</xdr:row>
      <xdr:rowOff>57150</xdr:rowOff>
    </xdr:from>
    <xdr:to>
      <xdr:col>8</xdr:col>
      <xdr:colOff>155654</xdr:colOff>
      <xdr:row>14</xdr:row>
      <xdr:rowOff>213632</xdr:rowOff>
    </xdr:to>
    <xdr:pic>
      <xdr:nvPicPr>
        <xdr:cNvPr id="2" name="図 1">
          <a:extLst>
            <a:ext uri="{FF2B5EF4-FFF2-40B4-BE49-F238E27FC236}">
              <a16:creationId xmlns:a16="http://schemas.microsoft.com/office/drawing/2014/main" id="{7578205E-E6D5-4EF7-9762-AB8F708F40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4476750" y="3952875"/>
          <a:ext cx="1670129" cy="394607"/>
        </a:xfrm>
        <a:prstGeom prst="rect">
          <a:avLst/>
        </a:prstGeom>
      </xdr:spPr>
    </xdr:pic>
    <xdr:clientData/>
  </xdr:twoCellAnchor>
  <xdr:twoCellAnchor>
    <xdr:from>
      <xdr:col>15</xdr:col>
      <xdr:colOff>0</xdr:colOff>
      <xdr:row>3</xdr:row>
      <xdr:rowOff>0</xdr:rowOff>
    </xdr:from>
    <xdr:to>
      <xdr:col>18</xdr:col>
      <xdr:colOff>447675</xdr:colOff>
      <xdr:row>6</xdr:row>
      <xdr:rowOff>12700</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2C51EDAD-74F1-4CAF-BBBB-90D50A4F539A}"/>
            </a:ext>
          </a:extLst>
        </xdr:cNvPr>
        <xdr:cNvSpPr/>
      </xdr:nvSpPr>
      <xdr:spPr>
        <a:xfrm>
          <a:off x="9829800" y="9906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16</xdr:col>
      <xdr:colOff>113162</xdr:colOff>
      <xdr:row>0</xdr:row>
      <xdr:rowOff>0</xdr:rowOff>
    </xdr:from>
    <xdr:to>
      <xdr:col>18</xdr:col>
      <xdr:colOff>194373</xdr:colOff>
      <xdr:row>1</xdr:row>
      <xdr:rowOff>34636</xdr:rowOff>
    </xdr:to>
    <xdr:pic>
      <xdr:nvPicPr>
        <xdr:cNvPr id="2" name="図 1">
          <a:extLst>
            <a:ext uri="{FF2B5EF4-FFF2-40B4-BE49-F238E27FC236}">
              <a16:creationId xmlns:a16="http://schemas.microsoft.com/office/drawing/2014/main" id="{4345CC49-FB46-45E2-8C32-B911453B93C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7896337" y="0"/>
          <a:ext cx="2195761" cy="510886"/>
        </a:xfrm>
        <a:prstGeom prst="rect">
          <a:avLst/>
        </a:prstGeom>
      </xdr:spPr>
    </xdr:pic>
    <xdr:clientData/>
  </xdr:twoCellAnchor>
  <xdr:twoCellAnchor editAs="oneCell">
    <xdr:from>
      <xdr:col>17</xdr:col>
      <xdr:colOff>527924</xdr:colOff>
      <xdr:row>9</xdr:row>
      <xdr:rowOff>86592</xdr:rowOff>
    </xdr:from>
    <xdr:to>
      <xdr:col>18</xdr:col>
      <xdr:colOff>400584</xdr:colOff>
      <xdr:row>13</xdr:row>
      <xdr:rowOff>223072</xdr:rowOff>
    </xdr:to>
    <xdr:pic>
      <xdr:nvPicPr>
        <xdr:cNvPr id="3" name="図 2">
          <a:extLst>
            <a:ext uri="{FF2B5EF4-FFF2-40B4-BE49-F238E27FC236}">
              <a16:creationId xmlns:a16="http://schemas.microsoft.com/office/drawing/2014/main" id="{7C33DA70-6189-4D95-8FC6-E414F30C4E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577799" y="3915642"/>
          <a:ext cx="1720510" cy="1736680"/>
        </a:xfrm>
        <a:prstGeom prst="rect">
          <a:avLst/>
        </a:prstGeom>
      </xdr:spPr>
    </xdr:pic>
    <xdr:clientData/>
  </xdr:twoCellAnchor>
  <xdr:twoCellAnchor>
    <xdr:from>
      <xdr:col>30</xdr:col>
      <xdr:colOff>0</xdr:colOff>
      <xdr:row>3</xdr:row>
      <xdr:rowOff>0</xdr:rowOff>
    </xdr:from>
    <xdr:to>
      <xdr:col>38</xdr:col>
      <xdr:colOff>108239</xdr:colOff>
      <xdr:row>5</xdr:row>
      <xdr:rowOff>139988</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8FF5E7C9-E40F-444D-9C0C-99B78F0CDA0C}"/>
            </a:ext>
          </a:extLst>
        </xdr:cNvPr>
        <xdr:cNvSpPr/>
      </xdr:nvSpPr>
      <xdr:spPr>
        <a:xfrm>
          <a:off x="26063864" y="1454727"/>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22</xdr:col>
      <xdr:colOff>843645</xdr:colOff>
      <xdr:row>0</xdr:row>
      <xdr:rowOff>0</xdr:rowOff>
    </xdr:from>
    <xdr:to>
      <xdr:col>23</xdr:col>
      <xdr:colOff>1518185</xdr:colOff>
      <xdr:row>1</xdr:row>
      <xdr:rowOff>0</xdr:rowOff>
    </xdr:to>
    <xdr:pic>
      <xdr:nvPicPr>
        <xdr:cNvPr id="2" name="図 1">
          <a:extLst>
            <a:ext uri="{FF2B5EF4-FFF2-40B4-BE49-F238E27FC236}">
              <a16:creationId xmlns:a16="http://schemas.microsoft.com/office/drawing/2014/main" id="{02A72B5A-D35B-4383-BE77-A683657CA6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5454995" y="0"/>
          <a:ext cx="1665140" cy="400050"/>
        </a:xfrm>
        <a:prstGeom prst="rect">
          <a:avLst/>
        </a:prstGeom>
      </xdr:spPr>
    </xdr:pic>
    <xdr:clientData/>
  </xdr:twoCellAnchor>
  <xdr:twoCellAnchor>
    <xdr:from>
      <xdr:col>35</xdr:col>
      <xdr:colOff>0</xdr:colOff>
      <xdr:row>3</xdr:row>
      <xdr:rowOff>0</xdr:rowOff>
    </xdr:from>
    <xdr:to>
      <xdr:col>43</xdr:col>
      <xdr:colOff>15875</xdr:colOff>
      <xdr:row>6</xdr:row>
      <xdr:rowOff>31750</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08DB8473-7713-4C0D-89CF-37E496CB0159}"/>
            </a:ext>
          </a:extLst>
        </xdr:cNvPr>
        <xdr:cNvSpPr/>
      </xdr:nvSpPr>
      <xdr:spPr>
        <a:xfrm>
          <a:off x="20859750" y="8413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5</xdr:col>
      <xdr:colOff>704850</xdr:colOff>
      <xdr:row>13</xdr:row>
      <xdr:rowOff>57150</xdr:rowOff>
    </xdr:from>
    <xdr:to>
      <xdr:col>8</xdr:col>
      <xdr:colOff>155654</xdr:colOff>
      <xdr:row>14</xdr:row>
      <xdr:rowOff>213632</xdr:rowOff>
    </xdr:to>
    <xdr:pic>
      <xdr:nvPicPr>
        <xdr:cNvPr id="2" name="図 1">
          <a:extLst>
            <a:ext uri="{FF2B5EF4-FFF2-40B4-BE49-F238E27FC236}">
              <a16:creationId xmlns:a16="http://schemas.microsoft.com/office/drawing/2014/main" id="{BD865AFB-ABC2-402F-A596-CA3FADAF142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4476750" y="3952875"/>
          <a:ext cx="1670129" cy="394607"/>
        </a:xfrm>
        <a:prstGeom prst="rect">
          <a:avLst/>
        </a:prstGeom>
      </xdr:spPr>
    </xdr:pic>
    <xdr:clientData/>
  </xdr:twoCellAnchor>
  <xdr:twoCellAnchor>
    <xdr:from>
      <xdr:col>16</xdr:col>
      <xdr:colOff>0</xdr:colOff>
      <xdr:row>3</xdr:row>
      <xdr:rowOff>0</xdr:rowOff>
    </xdr:from>
    <xdr:to>
      <xdr:col>19</xdr:col>
      <xdr:colOff>447675</xdr:colOff>
      <xdr:row>6</xdr:row>
      <xdr:rowOff>12700</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BFC46737-329B-4474-9D49-FBB745538A1C}"/>
            </a:ext>
          </a:extLst>
        </xdr:cNvPr>
        <xdr:cNvSpPr/>
      </xdr:nvSpPr>
      <xdr:spPr>
        <a:xfrm>
          <a:off x="10363200" y="9906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16</xdr:col>
      <xdr:colOff>113162</xdr:colOff>
      <xdr:row>0</xdr:row>
      <xdr:rowOff>0</xdr:rowOff>
    </xdr:from>
    <xdr:to>
      <xdr:col>18</xdr:col>
      <xdr:colOff>194372</xdr:colOff>
      <xdr:row>1</xdr:row>
      <xdr:rowOff>34636</xdr:rowOff>
    </xdr:to>
    <xdr:pic>
      <xdr:nvPicPr>
        <xdr:cNvPr id="2" name="図 1">
          <a:extLst>
            <a:ext uri="{FF2B5EF4-FFF2-40B4-BE49-F238E27FC236}">
              <a16:creationId xmlns:a16="http://schemas.microsoft.com/office/drawing/2014/main" id="{13DCE369-07F9-4099-B965-15BAB24A0BF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7896337" y="0"/>
          <a:ext cx="2195761" cy="510886"/>
        </a:xfrm>
        <a:prstGeom prst="rect">
          <a:avLst/>
        </a:prstGeom>
      </xdr:spPr>
    </xdr:pic>
    <xdr:clientData/>
  </xdr:twoCellAnchor>
  <xdr:twoCellAnchor editAs="oneCell">
    <xdr:from>
      <xdr:col>17</xdr:col>
      <xdr:colOff>592867</xdr:colOff>
      <xdr:row>8</xdr:row>
      <xdr:rowOff>285750</xdr:rowOff>
    </xdr:from>
    <xdr:to>
      <xdr:col>18</xdr:col>
      <xdr:colOff>481402</xdr:colOff>
      <xdr:row>13</xdr:row>
      <xdr:rowOff>25356</xdr:rowOff>
    </xdr:to>
    <xdr:pic>
      <xdr:nvPicPr>
        <xdr:cNvPr id="3" name="図 2">
          <a:extLst>
            <a:ext uri="{FF2B5EF4-FFF2-40B4-BE49-F238E27FC236}">
              <a16:creationId xmlns:a16="http://schemas.microsoft.com/office/drawing/2014/main" id="{E974FE5E-B1EA-4B7A-8CAC-41D358E25F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690367" y="3698875"/>
          <a:ext cx="1730035" cy="1723981"/>
        </a:xfrm>
        <a:prstGeom prst="rect">
          <a:avLst/>
        </a:prstGeom>
      </xdr:spPr>
    </xdr:pic>
    <xdr:clientData/>
  </xdr:twoCellAnchor>
  <xdr:twoCellAnchor>
    <xdr:from>
      <xdr:col>28</xdr:col>
      <xdr:colOff>0</xdr:colOff>
      <xdr:row>3</xdr:row>
      <xdr:rowOff>0</xdr:rowOff>
    </xdr:from>
    <xdr:to>
      <xdr:col>30</xdr:col>
      <xdr:colOff>229466</xdr:colOff>
      <xdr:row>5</xdr:row>
      <xdr:rowOff>139988</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2D14DFB0-1828-4BD5-8769-E92AC17F0A59}"/>
            </a:ext>
          </a:extLst>
        </xdr:cNvPr>
        <xdr:cNvSpPr/>
      </xdr:nvSpPr>
      <xdr:spPr>
        <a:xfrm>
          <a:off x="24245455" y="1454727"/>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16</xdr:col>
      <xdr:colOff>113162</xdr:colOff>
      <xdr:row>0</xdr:row>
      <xdr:rowOff>0</xdr:rowOff>
    </xdr:from>
    <xdr:to>
      <xdr:col>18</xdr:col>
      <xdr:colOff>194373</xdr:colOff>
      <xdr:row>1</xdr:row>
      <xdr:rowOff>34636</xdr:rowOff>
    </xdr:to>
    <xdr:pic>
      <xdr:nvPicPr>
        <xdr:cNvPr id="2" name="図 1">
          <a:extLst>
            <a:ext uri="{FF2B5EF4-FFF2-40B4-BE49-F238E27FC236}">
              <a16:creationId xmlns:a16="http://schemas.microsoft.com/office/drawing/2014/main" id="{F19227F7-2590-4CBB-9ABD-B62483F0B29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17896337" y="0"/>
          <a:ext cx="2195761" cy="510886"/>
        </a:xfrm>
        <a:prstGeom prst="rect">
          <a:avLst/>
        </a:prstGeom>
      </xdr:spPr>
    </xdr:pic>
    <xdr:clientData/>
  </xdr:twoCellAnchor>
  <xdr:twoCellAnchor>
    <xdr:from>
      <xdr:col>28</xdr:col>
      <xdr:colOff>0</xdr:colOff>
      <xdr:row>1</xdr:row>
      <xdr:rowOff>0</xdr:rowOff>
    </xdr:from>
    <xdr:to>
      <xdr:col>30</xdr:col>
      <xdr:colOff>229466</xdr:colOff>
      <xdr:row>2</xdr:row>
      <xdr:rowOff>451716</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F0ECF7FE-7F5C-4813-8941-EDD058EA79CA}"/>
            </a:ext>
          </a:extLst>
        </xdr:cNvPr>
        <xdr:cNvSpPr/>
      </xdr:nvSpPr>
      <xdr:spPr>
        <a:xfrm>
          <a:off x="24262773" y="484909"/>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4.xml><?xml version="1.0" encoding="utf-8"?>
<xdr:wsDr xmlns:xdr="http://schemas.openxmlformats.org/drawingml/2006/spreadsheetDrawing" xmlns:a="http://schemas.openxmlformats.org/drawingml/2006/main">
  <xdr:twoCellAnchor editAs="oneCell">
    <xdr:from>
      <xdr:col>5</xdr:col>
      <xdr:colOff>704850</xdr:colOff>
      <xdr:row>13</xdr:row>
      <xdr:rowOff>57150</xdr:rowOff>
    </xdr:from>
    <xdr:to>
      <xdr:col>8</xdr:col>
      <xdr:colOff>155654</xdr:colOff>
      <xdr:row>14</xdr:row>
      <xdr:rowOff>213632</xdr:rowOff>
    </xdr:to>
    <xdr:pic>
      <xdr:nvPicPr>
        <xdr:cNvPr id="2" name="図 1">
          <a:extLst>
            <a:ext uri="{FF2B5EF4-FFF2-40B4-BE49-F238E27FC236}">
              <a16:creationId xmlns:a16="http://schemas.microsoft.com/office/drawing/2014/main" id="{94CD4372-865C-42F9-BB2E-2EF382D75E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405" b="8844"/>
        <a:stretch>
          <a:fillRect/>
        </a:stretch>
      </xdr:blipFill>
      <xdr:spPr>
        <a:xfrm>
          <a:off x="4476750" y="3952875"/>
          <a:ext cx="1670129" cy="394607"/>
        </a:xfrm>
        <a:prstGeom prst="rect">
          <a:avLst/>
        </a:prstGeom>
      </xdr:spPr>
    </xdr:pic>
    <xdr:clientData/>
  </xdr:twoCellAnchor>
  <xdr:twoCellAnchor>
    <xdr:from>
      <xdr:col>17</xdr:col>
      <xdr:colOff>0</xdr:colOff>
      <xdr:row>2</xdr:row>
      <xdr:rowOff>0</xdr:rowOff>
    </xdr:from>
    <xdr:to>
      <xdr:col>20</xdr:col>
      <xdr:colOff>447675</xdr:colOff>
      <xdr:row>3</xdr:row>
      <xdr:rowOff>327025</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49834F75-3E30-4C90-97EB-2885D64AEBD8}"/>
            </a:ext>
          </a:extLst>
        </xdr:cNvPr>
        <xdr:cNvSpPr/>
      </xdr:nvSpPr>
      <xdr:spPr>
        <a:xfrm>
          <a:off x="10896600" y="3810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49</xdr:col>
      <xdr:colOff>0</xdr:colOff>
      <xdr:row>4</xdr:row>
      <xdr:rowOff>0</xdr:rowOff>
    </xdr:from>
    <xdr:to>
      <xdr:col>58</xdr:col>
      <xdr:colOff>190500</xdr:colOff>
      <xdr:row>8</xdr:row>
      <xdr:rowOff>0</xdr:rowOff>
    </xdr:to>
    <xdr:sp macro="" textlink="">
      <xdr:nvSpPr>
        <xdr:cNvPr id="2" name="四角形: 角度付き 1">
          <a:hlinkClick xmlns:r="http://schemas.openxmlformats.org/officeDocument/2006/relationships" r:id="rId1"/>
          <a:extLst>
            <a:ext uri="{FF2B5EF4-FFF2-40B4-BE49-F238E27FC236}">
              <a16:creationId xmlns:a16="http://schemas.microsoft.com/office/drawing/2014/main" id="{446581D9-4714-46FD-BC73-611087CDCA95}"/>
            </a:ext>
          </a:extLst>
        </xdr:cNvPr>
        <xdr:cNvSpPr/>
      </xdr:nvSpPr>
      <xdr:spPr>
        <a:xfrm>
          <a:off x="15065375" y="10795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6.xml><?xml version="1.0" encoding="utf-8"?>
<xdr:wsDr xmlns:xdr="http://schemas.openxmlformats.org/drawingml/2006/spreadsheetDrawing" xmlns:a="http://schemas.openxmlformats.org/drawingml/2006/main">
  <xdr:twoCellAnchor editAs="oneCell">
    <xdr:from>
      <xdr:col>29</xdr:col>
      <xdr:colOff>809625</xdr:colOff>
      <xdr:row>9</xdr:row>
      <xdr:rowOff>206375</xdr:rowOff>
    </xdr:from>
    <xdr:to>
      <xdr:col>31</xdr:col>
      <xdr:colOff>1333500</xdr:colOff>
      <xdr:row>16</xdr:row>
      <xdr:rowOff>15875</xdr:rowOff>
    </xdr:to>
    <xdr:pic>
      <xdr:nvPicPr>
        <xdr:cNvPr id="2" name="図 1">
          <a:extLst>
            <a:ext uri="{FF2B5EF4-FFF2-40B4-BE49-F238E27FC236}">
              <a16:creationId xmlns:a16="http://schemas.microsoft.com/office/drawing/2014/main" id="{2250DC34-F67A-44F6-9367-17AF34040D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77450" y="2968625"/>
          <a:ext cx="1524000" cy="1546225"/>
        </a:xfrm>
        <a:prstGeom prst="rect">
          <a:avLst/>
        </a:prstGeom>
      </xdr:spPr>
    </xdr:pic>
    <xdr:clientData/>
  </xdr:twoCellAnchor>
  <xdr:twoCellAnchor>
    <xdr:from>
      <xdr:col>44</xdr:col>
      <xdr:colOff>0</xdr:colOff>
      <xdr:row>10</xdr:row>
      <xdr:rowOff>0</xdr:rowOff>
    </xdr:from>
    <xdr:to>
      <xdr:col>53</xdr:col>
      <xdr:colOff>190500</xdr:colOff>
      <xdr:row>13</xdr:row>
      <xdr:rowOff>158750</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8C6B2AFF-9DBD-4AE5-98AC-0FB8FCCCED3F}"/>
            </a:ext>
          </a:extLst>
        </xdr:cNvPr>
        <xdr:cNvSpPr/>
      </xdr:nvSpPr>
      <xdr:spPr>
        <a:xfrm>
          <a:off x="14287500" y="25717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3362</xdr:colOff>
      <xdr:row>67</xdr:row>
      <xdr:rowOff>123265</xdr:rowOff>
    </xdr:from>
    <xdr:to>
      <xdr:col>13</xdr:col>
      <xdr:colOff>739589</xdr:colOff>
      <xdr:row>71</xdr:row>
      <xdr:rowOff>98613</xdr:rowOff>
    </xdr:to>
    <xdr:sp macro="" textlink="">
      <xdr:nvSpPr>
        <xdr:cNvPr id="2" name="正方形/長方形 1">
          <a:extLst>
            <a:ext uri="{FF2B5EF4-FFF2-40B4-BE49-F238E27FC236}">
              <a16:creationId xmlns:a16="http://schemas.microsoft.com/office/drawing/2014/main" id="{3C159D10-A1A5-48E2-B5DE-D240C940B931}"/>
            </a:ext>
          </a:extLst>
        </xdr:cNvPr>
        <xdr:cNvSpPr/>
      </xdr:nvSpPr>
      <xdr:spPr>
        <a:xfrm>
          <a:off x="3362" y="15115615"/>
          <a:ext cx="13337802" cy="81354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twoCellAnchor>
    <xdr:from>
      <xdr:col>1</xdr:col>
      <xdr:colOff>0</xdr:colOff>
      <xdr:row>0</xdr:row>
      <xdr:rowOff>0</xdr:rowOff>
    </xdr:from>
    <xdr:to>
      <xdr:col>7</xdr:col>
      <xdr:colOff>0</xdr:colOff>
      <xdr:row>3</xdr:row>
      <xdr:rowOff>1</xdr:rowOff>
    </xdr:to>
    <xdr:grpSp>
      <xdr:nvGrpSpPr>
        <xdr:cNvPr id="3" name="グループ化 2">
          <a:extLst>
            <a:ext uri="{FF2B5EF4-FFF2-40B4-BE49-F238E27FC236}">
              <a16:creationId xmlns:a16="http://schemas.microsoft.com/office/drawing/2014/main" id="{6E6B1763-F278-4178-A14D-DED440BC9996}"/>
            </a:ext>
          </a:extLst>
        </xdr:cNvPr>
        <xdr:cNvGrpSpPr/>
      </xdr:nvGrpSpPr>
      <xdr:grpSpPr>
        <a:xfrm>
          <a:off x="381000" y="0"/>
          <a:ext cx="6734735" cy="896472"/>
          <a:chOff x="247650" y="0"/>
          <a:chExt cx="4095750" cy="695326"/>
        </a:xfrm>
        <a:solidFill>
          <a:schemeClr val="bg1">
            <a:lumMod val="50000"/>
          </a:schemeClr>
        </a:solidFill>
      </xdr:grpSpPr>
      <xdr:sp macro="" textlink="">
        <xdr:nvSpPr>
          <xdr:cNvPr id="4" name="正方形/長方形 3">
            <a:extLst>
              <a:ext uri="{FF2B5EF4-FFF2-40B4-BE49-F238E27FC236}">
                <a16:creationId xmlns:a16="http://schemas.microsoft.com/office/drawing/2014/main" id="{464DFCC8-20E1-F9FD-3037-C95D235D652D}"/>
              </a:ext>
            </a:extLst>
          </xdr:cNvPr>
          <xdr:cNvSpPr/>
        </xdr:nvSpPr>
        <xdr:spPr>
          <a:xfrm>
            <a:off x="247650" y="1"/>
            <a:ext cx="3448050" cy="6953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aseline="0">
                <a:solidFill>
                  <a:schemeClr val="bg1"/>
                </a:solidFill>
                <a:latin typeface="HG明朝E" panose="02020909000000000000" pitchFamily="17" charset="-128"/>
                <a:ea typeface="HG明朝E" panose="02020909000000000000" pitchFamily="17" charset="-128"/>
              </a:rPr>
              <a:t> </a:t>
            </a:r>
            <a:endParaRPr kumimoji="1" lang="ja-JP" altLang="en-US" sz="4000">
              <a:solidFill>
                <a:schemeClr val="bg1"/>
              </a:solidFill>
              <a:latin typeface="HG明朝E" panose="02020909000000000000" pitchFamily="17" charset="-128"/>
              <a:ea typeface="HG明朝E" panose="02020909000000000000" pitchFamily="17" charset="-128"/>
            </a:endParaRPr>
          </a:p>
        </xdr:txBody>
      </xdr:sp>
      <xdr:sp macro="" textlink="">
        <xdr:nvSpPr>
          <xdr:cNvPr id="5" name="フローチャート: 論理積ゲート 4">
            <a:extLst>
              <a:ext uri="{FF2B5EF4-FFF2-40B4-BE49-F238E27FC236}">
                <a16:creationId xmlns:a16="http://schemas.microsoft.com/office/drawing/2014/main" id="{FD4DAA02-A4CA-5F39-8B6C-2717D5C23D3B}"/>
              </a:ext>
            </a:extLst>
          </xdr:cNvPr>
          <xdr:cNvSpPr/>
        </xdr:nvSpPr>
        <xdr:spPr>
          <a:xfrm>
            <a:off x="3371850" y="0"/>
            <a:ext cx="971550" cy="695325"/>
          </a:xfrm>
          <a:prstGeom prst="flowChartDelay">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正方形/長方形 5">
            <a:extLst>
              <a:ext uri="{FF2B5EF4-FFF2-40B4-BE49-F238E27FC236}">
                <a16:creationId xmlns:a16="http://schemas.microsoft.com/office/drawing/2014/main" id="{3B740B8B-D398-AE9C-0E43-A1A89D4D9B1B}"/>
              </a:ext>
            </a:extLst>
          </xdr:cNvPr>
          <xdr:cNvSpPr/>
        </xdr:nvSpPr>
        <xdr:spPr>
          <a:xfrm>
            <a:off x="247650" y="47626"/>
            <a:ext cx="3562350" cy="6000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aseline="0">
                <a:solidFill>
                  <a:schemeClr val="bg1"/>
                </a:solidFill>
                <a:latin typeface="HG明朝E" panose="02020909000000000000" pitchFamily="17" charset="-128"/>
                <a:ea typeface="HG明朝E" panose="02020909000000000000" pitchFamily="17" charset="-128"/>
              </a:rPr>
              <a:t> </a:t>
            </a:r>
            <a:r>
              <a:rPr kumimoji="1" lang="ja-JP" altLang="en-US" sz="2800" baseline="0">
                <a:solidFill>
                  <a:schemeClr val="bg1"/>
                </a:solidFill>
                <a:latin typeface="HG明朝E" panose="02020909000000000000" pitchFamily="17" charset="-128"/>
                <a:ea typeface="HG明朝E" panose="02020909000000000000" pitchFamily="17" charset="-128"/>
              </a:rPr>
              <a:t>　</a:t>
            </a:r>
            <a:r>
              <a:rPr kumimoji="1" lang="ja-JP" altLang="en-US" sz="4000" baseline="0">
                <a:solidFill>
                  <a:schemeClr val="bg1"/>
                </a:solidFill>
                <a:latin typeface="HG明朝E" panose="02020909000000000000" pitchFamily="17" charset="-128"/>
                <a:ea typeface="HG明朝E" panose="02020909000000000000" pitchFamily="17" charset="-128"/>
              </a:rPr>
              <a:t>請　求　書</a:t>
            </a:r>
            <a:endParaRPr kumimoji="1" lang="ja-JP" altLang="en-US" sz="4000">
              <a:solidFill>
                <a:schemeClr val="bg1"/>
              </a:solidFill>
              <a:latin typeface="HG明朝E" panose="02020909000000000000" pitchFamily="17" charset="-128"/>
              <a:ea typeface="HG明朝E" panose="02020909000000000000" pitchFamily="17" charset="-128"/>
            </a:endParaRPr>
          </a:p>
        </xdr:txBody>
      </xdr:sp>
    </xdr:grpSp>
    <xdr:clientData/>
  </xdr:twoCellAnchor>
  <xdr:twoCellAnchor>
    <xdr:from>
      <xdr:col>20</xdr:col>
      <xdr:colOff>0</xdr:colOff>
      <xdr:row>5</xdr:row>
      <xdr:rowOff>0</xdr:rowOff>
    </xdr:from>
    <xdr:to>
      <xdr:col>23</xdr:col>
      <xdr:colOff>434228</xdr:colOff>
      <xdr:row>9</xdr:row>
      <xdr:rowOff>40155</xdr:rowOff>
    </xdr:to>
    <xdr:sp macro="" textlink="">
      <xdr:nvSpPr>
        <xdr:cNvPr id="7" name="四角形: 角度付き 6">
          <a:hlinkClick xmlns:r="http://schemas.openxmlformats.org/officeDocument/2006/relationships" r:id="rId1"/>
          <a:extLst>
            <a:ext uri="{FF2B5EF4-FFF2-40B4-BE49-F238E27FC236}">
              <a16:creationId xmlns:a16="http://schemas.microsoft.com/office/drawing/2014/main" id="{2F3A3696-3419-43F0-BED3-730FF8767E45}"/>
            </a:ext>
          </a:extLst>
        </xdr:cNvPr>
        <xdr:cNvSpPr/>
      </xdr:nvSpPr>
      <xdr:spPr>
        <a:xfrm>
          <a:off x="16730382" y="1344706"/>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3362</xdr:colOff>
      <xdr:row>67</xdr:row>
      <xdr:rowOff>123265</xdr:rowOff>
    </xdr:from>
    <xdr:to>
      <xdr:col>13</xdr:col>
      <xdr:colOff>739589</xdr:colOff>
      <xdr:row>71</xdr:row>
      <xdr:rowOff>98613</xdr:rowOff>
    </xdr:to>
    <xdr:sp macro="" textlink="">
      <xdr:nvSpPr>
        <xdr:cNvPr id="2" name="正方形/長方形 1">
          <a:extLst>
            <a:ext uri="{FF2B5EF4-FFF2-40B4-BE49-F238E27FC236}">
              <a16:creationId xmlns:a16="http://schemas.microsoft.com/office/drawing/2014/main" id="{D1AFF16F-7FB5-4371-AB12-9383280FE029}"/>
            </a:ext>
          </a:extLst>
        </xdr:cNvPr>
        <xdr:cNvSpPr/>
      </xdr:nvSpPr>
      <xdr:spPr>
        <a:xfrm>
          <a:off x="3362" y="15115615"/>
          <a:ext cx="13337802" cy="81354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twoCellAnchor>
    <xdr:from>
      <xdr:col>1</xdr:col>
      <xdr:colOff>0</xdr:colOff>
      <xdr:row>0</xdr:row>
      <xdr:rowOff>0</xdr:rowOff>
    </xdr:from>
    <xdr:to>
      <xdr:col>7</xdr:col>
      <xdr:colOff>0</xdr:colOff>
      <xdr:row>3</xdr:row>
      <xdr:rowOff>1</xdr:rowOff>
    </xdr:to>
    <xdr:grpSp>
      <xdr:nvGrpSpPr>
        <xdr:cNvPr id="3" name="グループ化 2">
          <a:extLst>
            <a:ext uri="{FF2B5EF4-FFF2-40B4-BE49-F238E27FC236}">
              <a16:creationId xmlns:a16="http://schemas.microsoft.com/office/drawing/2014/main" id="{7A2BAA74-E010-4974-A9C3-713A285F6F63}"/>
            </a:ext>
          </a:extLst>
        </xdr:cNvPr>
        <xdr:cNvGrpSpPr/>
      </xdr:nvGrpSpPr>
      <xdr:grpSpPr>
        <a:xfrm>
          <a:off x="381000" y="0"/>
          <a:ext cx="6734735" cy="896472"/>
          <a:chOff x="247650" y="0"/>
          <a:chExt cx="4095750" cy="695326"/>
        </a:xfrm>
        <a:solidFill>
          <a:schemeClr val="bg1">
            <a:lumMod val="50000"/>
          </a:schemeClr>
        </a:solidFill>
      </xdr:grpSpPr>
      <xdr:sp macro="" textlink="">
        <xdr:nvSpPr>
          <xdr:cNvPr id="4" name="正方形/長方形 3">
            <a:extLst>
              <a:ext uri="{FF2B5EF4-FFF2-40B4-BE49-F238E27FC236}">
                <a16:creationId xmlns:a16="http://schemas.microsoft.com/office/drawing/2014/main" id="{5361509B-CC22-9B6B-6728-4419FE0BA333}"/>
              </a:ext>
            </a:extLst>
          </xdr:cNvPr>
          <xdr:cNvSpPr/>
        </xdr:nvSpPr>
        <xdr:spPr>
          <a:xfrm>
            <a:off x="247650" y="1"/>
            <a:ext cx="3448050" cy="6953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aseline="0">
                <a:solidFill>
                  <a:schemeClr val="bg1"/>
                </a:solidFill>
                <a:latin typeface="HG明朝E" panose="02020909000000000000" pitchFamily="17" charset="-128"/>
                <a:ea typeface="HG明朝E" panose="02020909000000000000" pitchFamily="17" charset="-128"/>
              </a:rPr>
              <a:t> </a:t>
            </a:r>
            <a:endParaRPr kumimoji="1" lang="ja-JP" altLang="en-US" sz="4000">
              <a:solidFill>
                <a:schemeClr val="bg1"/>
              </a:solidFill>
              <a:latin typeface="HG明朝E" panose="02020909000000000000" pitchFamily="17" charset="-128"/>
              <a:ea typeface="HG明朝E" panose="02020909000000000000" pitchFamily="17" charset="-128"/>
            </a:endParaRPr>
          </a:p>
        </xdr:txBody>
      </xdr:sp>
      <xdr:sp macro="" textlink="">
        <xdr:nvSpPr>
          <xdr:cNvPr id="5" name="フローチャート: 論理積ゲート 4">
            <a:extLst>
              <a:ext uri="{FF2B5EF4-FFF2-40B4-BE49-F238E27FC236}">
                <a16:creationId xmlns:a16="http://schemas.microsoft.com/office/drawing/2014/main" id="{A14A3589-3E3E-9217-510E-D5554DA016CF}"/>
              </a:ext>
            </a:extLst>
          </xdr:cNvPr>
          <xdr:cNvSpPr/>
        </xdr:nvSpPr>
        <xdr:spPr>
          <a:xfrm>
            <a:off x="3371850" y="0"/>
            <a:ext cx="971550" cy="695325"/>
          </a:xfrm>
          <a:prstGeom prst="flowChartDelay">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正方形/長方形 5">
            <a:extLst>
              <a:ext uri="{FF2B5EF4-FFF2-40B4-BE49-F238E27FC236}">
                <a16:creationId xmlns:a16="http://schemas.microsoft.com/office/drawing/2014/main" id="{FF398DC3-ECCE-49D4-5DB0-41B30CCEB7E3}"/>
              </a:ext>
            </a:extLst>
          </xdr:cNvPr>
          <xdr:cNvSpPr/>
        </xdr:nvSpPr>
        <xdr:spPr>
          <a:xfrm>
            <a:off x="247650" y="47626"/>
            <a:ext cx="3562350" cy="6000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aseline="0">
                <a:solidFill>
                  <a:schemeClr val="bg1"/>
                </a:solidFill>
                <a:latin typeface="HG明朝E" panose="02020909000000000000" pitchFamily="17" charset="-128"/>
                <a:ea typeface="HG明朝E" panose="02020909000000000000" pitchFamily="17" charset="-128"/>
              </a:rPr>
              <a:t> </a:t>
            </a:r>
            <a:r>
              <a:rPr kumimoji="1" lang="ja-JP" altLang="en-US" sz="2800" baseline="0">
                <a:solidFill>
                  <a:schemeClr val="bg1"/>
                </a:solidFill>
                <a:latin typeface="HG明朝E" panose="02020909000000000000" pitchFamily="17" charset="-128"/>
                <a:ea typeface="HG明朝E" panose="02020909000000000000" pitchFamily="17" charset="-128"/>
              </a:rPr>
              <a:t>　</a:t>
            </a:r>
            <a:r>
              <a:rPr kumimoji="1" lang="ja-JP" altLang="en-US" sz="4000" baseline="0">
                <a:solidFill>
                  <a:schemeClr val="bg1"/>
                </a:solidFill>
                <a:latin typeface="HG明朝E" panose="02020909000000000000" pitchFamily="17" charset="-128"/>
                <a:ea typeface="HG明朝E" panose="02020909000000000000" pitchFamily="17" charset="-128"/>
              </a:rPr>
              <a:t>領　収　書</a:t>
            </a:r>
            <a:endParaRPr kumimoji="1" lang="ja-JP" altLang="en-US" sz="4000">
              <a:solidFill>
                <a:schemeClr val="bg1"/>
              </a:solidFill>
              <a:latin typeface="HG明朝E" panose="02020909000000000000" pitchFamily="17" charset="-128"/>
              <a:ea typeface="HG明朝E" panose="02020909000000000000" pitchFamily="17" charset="-128"/>
            </a:endParaRPr>
          </a:p>
        </xdr:txBody>
      </xdr:sp>
    </xdr:grpSp>
    <xdr:clientData/>
  </xdr:twoCellAnchor>
  <xdr:twoCellAnchor>
    <xdr:from>
      <xdr:col>8</xdr:col>
      <xdr:colOff>815428</xdr:colOff>
      <xdr:row>12</xdr:row>
      <xdr:rowOff>151840</xdr:rowOff>
    </xdr:from>
    <xdr:to>
      <xdr:col>9</xdr:col>
      <xdr:colOff>672354</xdr:colOff>
      <xdr:row>16</xdr:row>
      <xdr:rowOff>212912</xdr:rowOff>
    </xdr:to>
    <xdr:sp macro="" textlink="">
      <xdr:nvSpPr>
        <xdr:cNvPr id="7" name="正方形/長方形 6">
          <a:extLst>
            <a:ext uri="{FF2B5EF4-FFF2-40B4-BE49-F238E27FC236}">
              <a16:creationId xmlns:a16="http://schemas.microsoft.com/office/drawing/2014/main" id="{7F83BAE0-C1B8-4E53-9342-E93CC456C94E}"/>
            </a:ext>
          </a:extLst>
        </xdr:cNvPr>
        <xdr:cNvSpPr/>
      </xdr:nvSpPr>
      <xdr:spPr>
        <a:xfrm>
          <a:off x="8425903" y="3123640"/>
          <a:ext cx="1009451" cy="1051672"/>
        </a:xfrm>
        <a:prstGeom prst="rect">
          <a:avLst/>
        </a:prstGeom>
        <a:noFill/>
        <a:ln w="1587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400">
              <a:solidFill>
                <a:schemeClr val="tx1"/>
              </a:solidFill>
              <a:latin typeface="メイリオ" panose="020B0604030504040204" pitchFamily="50" charset="-128"/>
              <a:ea typeface="メイリオ" panose="020B0604030504040204" pitchFamily="50" charset="-128"/>
            </a:rPr>
            <a:t>収 入</a:t>
          </a:r>
          <a:endParaRPr kumimoji="1" lang="en-US" altLang="ja-JP" sz="1400">
            <a:solidFill>
              <a:schemeClr val="tx1"/>
            </a:solidFill>
            <a:latin typeface="メイリオ" panose="020B0604030504040204" pitchFamily="50" charset="-128"/>
            <a:ea typeface="メイリオ" panose="020B0604030504040204" pitchFamily="50" charset="-128"/>
          </a:endParaRPr>
        </a:p>
        <a:p>
          <a:pPr algn="l"/>
          <a:r>
            <a:rPr kumimoji="1" lang="ja-JP" altLang="en-US" sz="1400">
              <a:solidFill>
                <a:schemeClr val="tx1"/>
              </a:solidFill>
              <a:latin typeface="メイリオ" panose="020B0604030504040204" pitchFamily="50" charset="-128"/>
              <a:ea typeface="メイリオ" panose="020B0604030504040204" pitchFamily="50" charset="-128"/>
            </a:rPr>
            <a:t>印 紙</a:t>
          </a:r>
        </a:p>
      </xdr:txBody>
    </xdr:sp>
    <xdr:clientData/>
  </xdr:twoCellAnchor>
  <xdr:twoCellAnchor>
    <xdr:from>
      <xdr:col>20</xdr:col>
      <xdr:colOff>0</xdr:colOff>
      <xdr:row>3</xdr:row>
      <xdr:rowOff>0</xdr:rowOff>
    </xdr:from>
    <xdr:to>
      <xdr:col>23</xdr:col>
      <xdr:colOff>434228</xdr:colOff>
      <xdr:row>7</xdr:row>
      <xdr:rowOff>40155</xdr:rowOff>
    </xdr:to>
    <xdr:sp macro="" textlink="">
      <xdr:nvSpPr>
        <xdr:cNvPr id="8" name="四角形: 角度付き 7">
          <a:hlinkClick xmlns:r="http://schemas.openxmlformats.org/officeDocument/2006/relationships" r:id="rId1"/>
          <a:extLst>
            <a:ext uri="{FF2B5EF4-FFF2-40B4-BE49-F238E27FC236}">
              <a16:creationId xmlns:a16="http://schemas.microsoft.com/office/drawing/2014/main" id="{CCC5DBFF-FD53-4E71-AB9C-506E1DD01250}"/>
            </a:ext>
          </a:extLst>
        </xdr:cNvPr>
        <xdr:cNvSpPr/>
      </xdr:nvSpPr>
      <xdr:spPr>
        <a:xfrm>
          <a:off x="16730382" y="896471"/>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49.xml><?xml version="1.0" encoding="utf-8"?>
<xdr:wsDr xmlns:xdr="http://schemas.openxmlformats.org/drawingml/2006/spreadsheetDrawing" xmlns:a="http://schemas.openxmlformats.org/drawingml/2006/main">
  <xdr:oneCellAnchor>
    <xdr:from>
      <xdr:col>4</xdr:col>
      <xdr:colOff>428625</xdr:colOff>
      <xdr:row>4</xdr:row>
      <xdr:rowOff>152400</xdr:rowOff>
    </xdr:from>
    <xdr:ext cx="184731" cy="264560"/>
    <xdr:sp macro="" textlink="">
      <xdr:nvSpPr>
        <xdr:cNvPr id="2" name="テキスト ボックス 1">
          <a:extLst>
            <a:ext uri="{FF2B5EF4-FFF2-40B4-BE49-F238E27FC236}">
              <a16:creationId xmlns:a16="http://schemas.microsoft.com/office/drawing/2014/main" id="{A6E21E0D-69BB-4F3A-AC8A-01F4197103C4}"/>
            </a:ext>
          </a:extLst>
        </xdr:cNvPr>
        <xdr:cNvSpPr txBox="1"/>
      </xdr:nvSpPr>
      <xdr:spPr>
        <a:xfrm>
          <a:off x="4400550" y="123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kern="1200"/>
        </a:p>
      </xdr:txBody>
    </xdr:sp>
    <xdr:clientData/>
  </xdr:oneCellAnchor>
  <xdr:twoCellAnchor editAs="oneCell">
    <xdr:from>
      <xdr:col>4</xdr:col>
      <xdr:colOff>38100</xdr:colOff>
      <xdr:row>12</xdr:row>
      <xdr:rowOff>219075</xdr:rowOff>
    </xdr:from>
    <xdr:to>
      <xdr:col>5</xdr:col>
      <xdr:colOff>619125</xdr:colOff>
      <xdr:row>13</xdr:row>
      <xdr:rowOff>169693</xdr:rowOff>
    </xdr:to>
    <xdr:pic>
      <xdr:nvPicPr>
        <xdr:cNvPr id="3" name="図 2">
          <a:extLst>
            <a:ext uri="{FF2B5EF4-FFF2-40B4-BE49-F238E27FC236}">
              <a16:creationId xmlns:a16="http://schemas.microsoft.com/office/drawing/2014/main" id="{6CFA11FD-43A0-4D20-9522-765F12FFEE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10025" y="2609850"/>
          <a:ext cx="1533525" cy="169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0</xdr:colOff>
      <xdr:row>2</xdr:row>
      <xdr:rowOff>0</xdr:rowOff>
    </xdr:from>
    <xdr:to>
      <xdr:col>20</xdr:col>
      <xdr:colOff>447675</xdr:colOff>
      <xdr:row>7</xdr:row>
      <xdr:rowOff>12700</xdr:rowOff>
    </xdr:to>
    <xdr:sp macro="" textlink="">
      <xdr:nvSpPr>
        <xdr:cNvPr id="4" name="四角形: 角度付き 3">
          <a:hlinkClick xmlns:r="http://schemas.openxmlformats.org/officeDocument/2006/relationships" r:id="rId2"/>
          <a:extLst>
            <a:ext uri="{FF2B5EF4-FFF2-40B4-BE49-F238E27FC236}">
              <a16:creationId xmlns:a16="http://schemas.microsoft.com/office/drawing/2014/main" id="{63E2FC94-BD6D-4512-BCF0-FBDF239325A8}"/>
            </a:ext>
          </a:extLst>
        </xdr:cNvPr>
        <xdr:cNvSpPr/>
      </xdr:nvSpPr>
      <xdr:spPr>
        <a:xfrm>
          <a:off x="13020675" y="4381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50.xml><?xml version="1.0" encoding="utf-8"?>
<xdr:wsDr xmlns:xdr="http://schemas.openxmlformats.org/drawingml/2006/spreadsheetDrawing" xmlns:a="http://schemas.openxmlformats.org/drawingml/2006/main">
  <xdr:oneCellAnchor>
    <xdr:from>
      <xdr:col>4</xdr:col>
      <xdr:colOff>428625</xdr:colOff>
      <xdr:row>4</xdr:row>
      <xdr:rowOff>152400</xdr:rowOff>
    </xdr:from>
    <xdr:ext cx="184731" cy="264560"/>
    <xdr:sp macro="" textlink="">
      <xdr:nvSpPr>
        <xdr:cNvPr id="2" name="テキスト ボックス 1">
          <a:extLst>
            <a:ext uri="{FF2B5EF4-FFF2-40B4-BE49-F238E27FC236}">
              <a16:creationId xmlns:a16="http://schemas.microsoft.com/office/drawing/2014/main" id="{390012E3-F73C-467B-ADCE-662294BB6AA9}"/>
            </a:ext>
          </a:extLst>
        </xdr:cNvPr>
        <xdr:cNvSpPr txBox="1"/>
      </xdr:nvSpPr>
      <xdr:spPr>
        <a:xfrm>
          <a:off x="4400550" y="123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kern="1200"/>
        </a:p>
      </xdr:txBody>
    </xdr:sp>
    <xdr:clientData/>
  </xdr:oneCellAnchor>
  <xdr:twoCellAnchor editAs="oneCell">
    <xdr:from>
      <xdr:col>4</xdr:col>
      <xdr:colOff>38100</xdr:colOff>
      <xdr:row>12</xdr:row>
      <xdr:rowOff>219075</xdr:rowOff>
    </xdr:from>
    <xdr:to>
      <xdr:col>5</xdr:col>
      <xdr:colOff>619125</xdr:colOff>
      <xdr:row>13</xdr:row>
      <xdr:rowOff>169693</xdr:rowOff>
    </xdr:to>
    <xdr:pic>
      <xdr:nvPicPr>
        <xdr:cNvPr id="3" name="図 2">
          <a:extLst>
            <a:ext uri="{FF2B5EF4-FFF2-40B4-BE49-F238E27FC236}">
              <a16:creationId xmlns:a16="http://schemas.microsoft.com/office/drawing/2014/main" id="{3D31A59A-F760-4F11-BFAF-6CFDBE0787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10025" y="2609850"/>
          <a:ext cx="1533525" cy="169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0</xdr:colOff>
      <xdr:row>6</xdr:row>
      <xdr:rowOff>0</xdr:rowOff>
    </xdr:from>
    <xdr:to>
      <xdr:col>20</xdr:col>
      <xdr:colOff>447675</xdr:colOff>
      <xdr:row>11</xdr:row>
      <xdr:rowOff>117475</xdr:rowOff>
    </xdr:to>
    <xdr:sp macro="" textlink="">
      <xdr:nvSpPr>
        <xdr:cNvPr id="4" name="四角形: 角度付き 3">
          <a:hlinkClick xmlns:r="http://schemas.openxmlformats.org/officeDocument/2006/relationships" r:id="rId2"/>
          <a:extLst>
            <a:ext uri="{FF2B5EF4-FFF2-40B4-BE49-F238E27FC236}">
              <a16:creationId xmlns:a16="http://schemas.microsoft.com/office/drawing/2014/main" id="{6E36ECB4-24EA-472D-B410-BA76CDAF3F86}"/>
            </a:ext>
          </a:extLst>
        </xdr:cNvPr>
        <xdr:cNvSpPr/>
      </xdr:nvSpPr>
      <xdr:spPr>
        <a:xfrm>
          <a:off x="13020675" y="12096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11</xdr:col>
      <xdr:colOff>0</xdr:colOff>
      <xdr:row>4</xdr:row>
      <xdr:rowOff>0</xdr:rowOff>
    </xdr:from>
    <xdr:to>
      <xdr:col>14</xdr:col>
      <xdr:colOff>447675</xdr:colOff>
      <xdr:row>9</xdr:row>
      <xdr:rowOff>12700</xdr:rowOff>
    </xdr:to>
    <xdr:sp macro="" textlink="">
      <xdr:nvSpPr>
        <xdr:cNvPr id="2" name="四角形: 角度付き 1">
          <a:hlinkClick xmlns:r="http://schemas.openxmlformats.org/officeDocument/2006/relationships" r:id="rId1"/>
          <a:extLst>
            <a:ext uri="{FF2B5EF4-FFF2-40B4-BE49-F238E27FC236}">
              <a16:creationId xmlns:a16="http://schemas.microsoft.com/office/drawing/2014/main" id="{F1E1D6A1-A5E7-44B1-B917-C1523D329D36}"/>
            </a:ext>
          </a:extLst>
        </xdr:cNvPr>
        <xdr:cNvSpPr/>
      </xdr:nvSpPr>
      <xdr:spPr>
        <a:xfrm>
          <a:off x="11582400" y="8858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52.xml><?xml version="1.0" encoding="utf-8"?>
<xdr:wsDr xmlns:xdr="http://schemas.openxmlformats.org/drawingml/2006/spreadsheetDrawing" xmlns:a="http://schemas.openxmlformats.org/drawingml/2006/main">
  <xdr:oneCellAnchor>
    <xdr:from>
      <xdr:col>3</xdr:col>
      <xdr:colOff>428625</xdr:colOff>
      <xdr:row>4</xdr:row>
      <xdr:rowOff>152400</xdr:rowOff>
    </xdr:from>
    <xdr:ext cx="184731" cy="264560"/>
    <xdr:sp macro="" textlink="">
      <xdr:nvSpPr>
        <xdr:cNvPr id="2" name="テキスト ボックス 1">
          <a:extLst>
            <a:ext uri="{FF2B5EF4-FFF2-40B4-BE49-F238E27FC236}">
              <a16:creationId xmlns:a16="http://schemas.microsoft.com/office/drawing/2014/main" id="{73542C7E-FD7F-44E9-BC14-29DFA6C2DDAC}"/>
            </a:ext>
          </a:extLst>
        </xdr:cNvPr>
        <xdr:cNvSpPr txBox="1"/>
      </xdr:nvSpPr>
      <xdr:spPr>
        <a:xfrm>
          <a:off x="4733925" y="123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kern="1200"/>
        </a:p>
      </xdr:txBody>
    </xdr:sp>
    <xdr:clientData/>
  </xdr:oneCellAnchor>
  <xdr:twoCellAnchor>
    <xdr:from>
      <xdr:col>12</xdr:col>
      <xdr:colOff>0</xdr:colOff>
      <xdr:row>8</xdr:row>
      <xdr:rowOff>0</xdr:rowOff>
    </xdr:from>
    <xdr:to>
      <xdr:col>15</xdr:col>
      <xdr:colOff>447675</xdr:colOff>
      <xdr:row>13</xdr:row>
      <xdr:rowOff>69850</xdr:rowOff>
    </xdr:to>
    <xdr:sp macro="" textlink="">
      <xdr:nvSpPr>
        <xdr:cNvPr id="3" name="四角形: 角度付き 2">
          <a:hlinkClick xmlns:r="http://schemas.openxmlformats.org/officeDocument/2006/relationships" r:id="rId1"/>
          <a:extLst>
            <a:ext uri="{FF2B5EF4-FFF2-40B4-BE49-F238E27FC236}">
              <a16:creationId xmlns:a16="http://schemas.microsoft.com/office/drawing/2014/main" id="{A94F096F-1118-457F-9237-43C60B909447}"/>
            </a:ext>
          </a:extLst>
        </xdr:cNvPr>
        <xdr:cNvSpPr/>
      </xdr:nvSpPr>
      <xdr:spPr>
        <a:xfrm>
          <a:off x="10791825" y="15144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53.xml><?xml version="1.0" encoding="utf-8"?>
<xdr:wsDr xmlns:xdr="http://schemas.openxmlformats.org/drawingml/2006/spreadsheetDrawing" xmlns:a="http://schemas.openxmlformats.org/drawingml/2006/main">
  <xdr:oneCellAnchor>
    <xdr:from>
      <xdr:col>3</xdr:col>
      <xdr:colOff>428625</xdr:colOff>
      <xdr:row>4</xdr:row>
      <xdr:rowOff>152400</xdr:rowOff>
    </xdr:from>
    <xdr:ext cx="184731" cy="264560"/>
    <xdr:sp macro="" textlink="">
      <xdr:nvSpPr>
        <xdr:cNvPr id="2" name="テキスト ボックス 1">
          <a:extLst>
            <a:ext uri="{FF2B5EF4-FFF2-40B4-BE49-F238E27FC236}">
              <a16:creationId xmlns:a16="http://schemas.microsoft.com/office/drawing/2014/main" id="{C9522F3C-B6EF-4893-9891-907DE6A1A075}"/>
            </a:ext>
          </a:extLst>
        </xdr:cNvPr>
        <xdr:cNvSpPr txBox="1"/>
      </xdr:nvSpPr>
      <xdr:spPr>
        <a:xfrm>
          <a:off x="4733925" y="123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kern="1200"/>
        </a:p>
      </xdr:txBody>
    </xdr:sp>
    <xdr:clientData/>
  </xdr:oneCellAnchor>
  <xdr:twoCellAnchor>
    <xdr:from>
      <xdr:col>11</xdr:col>
      <xdr:colOff>0</xdr:colOff>
      <xdr:row>5</xdr:row>
      <xdr:rowOff>0</xdr:rowOff>
    </xdr:from>
    <xdr:to>
      <xdr:col>14</xdr:col>
      <xdr:colOff>447675</xdr:colOff>
      <xdr:row>11</xdr:row>
      <xdr:rowOff>3175</xdr:rowOff>
    </xdr:to>
    <xdr:sp macro="" textlink="">
      <xdr:nvSpPr>
        <xdr:cNvPr id="3" name="四角形: 角度付き 2">
          <a:hlinkClick xmlns:r="http://schemas.openxmlformats.org/officeDocument/2006/relationships" r:id="rId1"/>
          <a:extLst>
            <a:ext uri="{FF2B5EF4-FFF2-40B4-BE49-F238E27FC236}">
              <a16:creationId xmlns:a16="http://schemas.microsoft.com/office/drawing/2014/main" id="{FA4F1284-2B05-4B9B-9678-DACC6CE02B48}"/>
            </a:ext>
          </a:extLst>
        </xdr:cNvPr>
        <xdr:cNvSpPr/>
      </xdr:nvSpPr>
      <xdr:spPr>
        <a:xfrm>
          <a:off x="10363200" y="10572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55</xdr:col>
      <xdr:colOff>0</xdr:colOff>
      <xdr:row>4</xdr:row>
      <xdr:rowOff>0</xdr:rowOff>
    </xdr:from>
    <xdr:to>
      <xdr:col>58</xdr:col>
      <xdr:colOff>447675</xdr:colOff>
      <xdr:row>8</xdr:row>
      <xdr:rowOff>174625</xdr:rowOff>
    </xdr:to>
    <xdr:sp macro="" textlink="">
      <xdr:nvSpPr>
        <xdr:cNvPr id="2" name="四角形: 角度付き 1">
          <a:hlinkClick xmlns:r="http://schemas.openxmlformats.org/officeDocument/2006/relationships" r:id="rId1"/>
          <a:extLst>
            <a:ext uri="{FF2B5EF4-FFF2-40B4-BE49-F238E27FC236}">
              <a16:creationId xmlns:a16="http://schemas.microsoft.com/office/drawing/2014/main" id="{4BF77D3D-C6E6-438F-A059-EFFC1DBFD6F6}"/>
            </a:ext>
          </a:extLst>
        </xdr:cNvPr>
        <xdr:cNvSpPr/>
      </xdr:nvSpPr>
      <xdr:spPr>
        <a:xfrm>
          <a:off x="12782550" y="7620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58</xdr:col>
      <xdr:colOff>104775</xdr:colOff>
      <xdr:row>2</xdr:row>
      <xdr:rowOff>0</xdr:rowOff>
    </xdr:from>
    <xdr:to>
      <xdr:col>63</xdr:col>
      <xdr:colOff>438150</xdr:colOff>
      <xdr:row>6</xdr:row>
      <xdr:rowOff>111054</xdr:rowOff>
    </xdr:to>
    <xdr:sp macro="" textlink="">
      <xdr:nvSpPr>
        <xdr:cNvPr id="2" name="テキスト ボックス 1">
          <a:extLst>
            <a:ext uri="{FF2B5EF4-FFF2-40B4-BE49-F238E27FC236}">
              <a16:creationId xmlns:a16="http://schemas.microsoft.com/office/drawing/2014/main" id="{B91206A8-520A-4E94-AD16-C80A1B9DD786}"/>
            </a:ext>
          </a:extLst>
        </xdr:cNvPr>
        <xdr:cNvSpPr txBox="1"/>
      </xdr:nvSpPr>
      <xdr:spPr>
        <a:xfrm>
          <a:off x="11991975" y="381000"/>
          <a:ext cx="3714750" cy="873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0000"/>
            </a:lnSpc>
          </a:pPr>
          <a:r>
            <a:rPr kumimoji="1" lang="ja-JP" altLang="en-US" sz="900">
              <a:solidFill>
                <a:srgbClr val="FF0000"/>
              </a:solidFill>
              <a:latin typeface="メイリオ" panose="020B0604030504040204" pitchFamily="50" charset="-128"/>
              <a:ea typeface="メイリオ" panose="020B0604030504040204" pitchFamily="50" charset="-128"/>
            </a:rPr>
            <a:t>赤線枠内に入力ができます。</a:t>
          </a:r>
          <a:endParaRPr kumimoji="1" lang="en-US" altLang="ja-JP" sz="900">
            <a:solidFill>
              <a:srgbClr val="FF0000"/>
            </a:solidFill>
            <a:latin typeface="メイリオ" panose="020B0604030504040204" pitchFamily="50" charset="-128"/>
            <a:ea typeface="メイリオ" panose="020B0604030504040204" pitchFamily="50" charset="-128"/>
          </a:endParaRPr>
        </a:p>
        <a:p>
          <a:pPr>
            <a:lnSpc>
              <a:spcPct val="50000"/>
            </a:lnSpc>
          </a:pPr>
          <a:r>
            <a:rPr kumimoji="1" lang="ja-JP" altLang="en-US" sz="900">
              <a:solidFill>
                <a:srgbClr val="FF0000"/>
              </a:solidFill>
              <a:latin typeface="メイリオ" panose="020B0604030504040204" pitchFamily="50" charset="-128"/>
              <a:ea typeface="メイリオ" panose="020B0604030504040204" pitchFamily="50" charset="-128"/>
            </a:rPr>
            <a:t>設定内容は、伝票内の計算結果や項目名に自動反映されます。</a:t>
          </a:r>
          <a:endParaRPr kumimoji="1" lang="en-US" altLang="ja-JP" sz="900">
            <a:solidFill>
              <a:srgbClr val="FF0000"/>
            </a:solidFill>
            <a:latin typeface="メイリオ" panose="020B0604030504040204" pitchFamily="50" charset="-128"/>
            <a:ea typeface="メイリオ" panose="020B0604030504040204" pitchFamily="50" charset="-128"/>
          </a:endParaRPr>
        </a:p>
        <a:p>
          <a:pPr>
            <a:lnSpc>
              <a:spcPct val="50000"/>
            </a:lnSpc>
          </a:pPr>
          <a:endParaRPr kumimoji="1" lang="en-US" altLang="ja-JP" sz="900">
            <a:solidFill>
              <a:srgbClr val="FF0000"/>
            </a:solidFill>
            <a:latin typeface="メイリオ" panose="020B0604030504040204" pitchFamily="50" charset="-128"/>
            <a:ea typeface="メイリオ" panose="020B0604030504040204" pitchFamily="50" charset="-128"/>
          </a:endParaRPr>
        </a:p>
        <a:p>
          <a:pPr>
            <a:lnSpc>
              <a:spcPct val="50000"/>
            </a:lnSpc>
          </a:pPr>
          <a:r>
            <a:rPr kumimoji="1" lang="ja-JP" altLang="en-US" sz="900">
              <a:solidFill>
                <a:srgbClr val="FF0000"/>
              </a:solidFill>
              <a:latin typeface="メイリオ" panose="020B0604030504040204" pitchFamily="50" charset="-128"/>
              <a:ea typeface="メイリオ" panose="020B0604030504040204" pitchFamily="50" charset="-128"/>
            </a:rPr>
            <a:t>伝票に入力後も、設定変更は可能です。</a:t>
          </a:r>
        </a:p>
      </xdr:txBody>
    </xdr:sp>
    <xdr:clientData fPrintsWithSheet="0"/>
  </xdr:twoCellAnchor>
  <xdr:twoCellAnchor>
    <xdr:from>
      <xdr:col>61</xdr:col>
      <xdr:colOff>0</xdr:colOff>
      <xdr:row>11</xdr:row>
      <xdr:rowOff>0</xdr:rowOff>
    </xdr:from>
    <xdr:to>
      <xdr:col>64</xdr:col>
      <xdr:colOff>19050</xdr:colOff>
      <xdr:row>15</xdr:row>
      <xdr:rowOff>174625</xdr:rowOff>
    </xdr:to>
    <xdr:sp macro="" textlink="">
      <xdr:nvSpPr>
        <xdr:cNvPr id="3" name="四角形: 角度付き 2">
          <a:hlinkClick xmlns:r="http://schemas.openxmlformats.org/officeDocument/2006/relationships" r:id="rId1"/>
          <a:extLst>
            <a:ext uri="{FF2B5EF4-FFF2-40B4-BE49-F238E27FC236}">
              <a16:creationId xmlns:a16="http://schemas.microsoft.com/office/drawing/2014/main" id="{0CCE692E-9AE6-4D6E-B4E0-1048236627F1}"/>
            </a:ext>
          </a:extLst>
        </xdr:cNvPr>
        <xdr:cNvSpPr/>
      </xdr:nvSpPr>
      <xdr:spPr>
        <a:xfrm>
          <a:off x="13916025" y="20955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0</xdr:col>
      <xdr:colOff>0</xdr:colOff>
      <xdr:row>26</xdr:row>
      <xdr:rowOff>0</xdr:rowOff>
    </xdr:from>
    <xdr:to>
      <xdr:col>1</xdr:col>
      <xdr:colOff>19050</xdr:colOff>
      <xdr:row>43</xdr:row>
      <xdr:rowOff>182565</xdr:rowOff>
    </xdr:to>
    <xdr:sp macro="" textlink="">
      <xdr:nvSpPr>
        <xdr:cNvPr id="2" name="テキスト ボックス 1">
          <a:extLst>
            <a:ext uri="{FF2B5EF4-FFF2-40B4-BE49-F238E27FC236}">
              <a16:creationId xmlns:a16="http://schemas.microsoft.com/office/drawing/2014/main" id="{C48CAC74-4B7B-42C1-8393-2D0CFD59F211}"/>
            </a:ext>
          </a:extLst>
        </xdr:cNvPr>
        <xdr:cNvSpPr txBox="1"/>
      </xdr:nvSpPr>
      <xdr:spPr>
        <a:xfrm>
          <a:off x="0" y="4676775"/>
          <a:ext cx="200025" cy="3602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square" lIns="36000" rIns="36000" rtlCol="0" anchor="t"/>
        <a:lstStyle/>
        <a:p>
          <a:r>
            <a:rPr kumimoji="1" lang="ja-JP" altLang="ja-JP" sz="1000">
              <a:solidFill>
                <a:srgbClr val="FF0000"/>
              </a:solidFill>
              <a:effectLst/>
              <a:latin typeface="+mn-lt"/>
              <a:ea typeface="+mn-ea"/>
              <a:cs typeface="+mn-cs"/>
            </a:rPr>
            <a:t>軽減税率対象商品は区分欄に</a:t>
          </a:r>
          <a:r>
            <a:rPr kumimoji="1" lang="en-US" altLang="ja-JP" sz="1000">
              <a:solidFill>
                <a:srgbClr val="FF0000"/>
              </a:solidFill>
              <a:effectLst/>
              <a:latin typeface="+mn-lt"/>
              <a:ea typeface="+mn-ea"/>
              <a:cs typeface="+mn-cs"/>
            </a:rPr>
            <a:t>※</a:t>
          </a:r>
          <a:r>
            <a:rPr kumimoji="1" lang="ja-JP" altLang="ja-JP" sz="1000">
              <a:solidFill>
                <a:srgbClr val="FF0000"/>
              </a:solidFill>
              <a:effectLst/>
              <a:latin typeface="+mn-lt"/>
              <a:ea typeface="+mn-ea"/>
              <a:cs typeface="+mn-cs"/>
            </a:rPr>
            <a:t>印を入力してください</a:t>
          </a:r>
          <a:endParaRPr lang="ja-JP" altLang="ja-JP" sz="1000">
            <a:solidFill>
              <a:srgbClr val="FF0000"/>
            </a:solidFill>
            <a:effectLst/>
          </a:endParaRPr>
        </a:p>
      </xdr:txBody>
    </xdr:sp>
    <xdr:clientData fPrintsWithSheet="0"/>
  </xdr:twoCellAnchor>
  <xdr:twoCellAnchor>
    <xdr:from>
      <xdr:col>58</xdr:col>
      <xdr:colOff>0</xdr:colOff>
      <xdr:row>10</xdr:row>
      <xdr:rowOff>0</xdr:rowOff>
    </xdr:from>
    <xdr:to>
      <xdr:col>61</xdr:col>
      <xdr:colOff>19050</xdr:colOff>
      <xdr:row>15</xdr:row>
      <xdr:rowOff>31750</xdr:rowOff>
    </xdr:to>
    <xdr:sp macro="" textlink="">
      <xdr:nvSpPr>
        <xdr:cNvPr id="3" name="四角形: 角度付き 2">
          <a:hlinkClick xmlns:r="http://schemas.openxmlformats.org/officeDocument/2006/relationships" r:id="rId1"/>
          <a:extLst>
            <a:ext uri="{FF2B5EF4-FFF2-40B4-BE49-F238E27FC236}">
              <a16:creationId xmlns:a16="http://schemas.microsoft.com/office/drawing/2014/main" id="{96A1C664-F1F0-43CC-BFD6-E3FF40C240CA}"/>
            </a:ext>
          </a:extLst>
        </xdr:cNvPr>
        <xdr:cNvSpPr/>
      </xdr:nvSpPr>
      <xdr:spPr>
        <a:xfrm>
          <a:off x="12563475" y="16383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15</xdr:col>
      <xdr:colOff>0</xdr:colOff>
      <xdr:row>9</xdr:row>
      <xdr:rowOff>0</xdr:rowOff>
    </xdr:from>
    <xdr:to>
      <xdr:col>18</xdr:col>
      <xdr:colOff>460375</xdr:colOff>
      <xdr:row>14</xdr:row>
      <xdr:rowOff>37041</xdr:rowOff>
    </xdr:to>
    <xdr:sp macro="" textlink="">
      <xdr:nvSpPr>
        <xdr:cNvPr id="3" name="四角形: 角度付き 2">
          <a:hlinkClick xmlns:r="http://schemas.openxmlformats.org/officeDocument/2006/relationships" r:id="rId1"/>
          <a:extLst>
            <a:ext uri="{FF2B5EF4-FFF2-40B4-BE49-F238E27FC236}">
              <a16:creationId xmlns:a16="http://schemas.microsoft.com/office/drawing/2014/main" id="{1A38DBD4-A6B7-4FA4-82AE-00E4A42BD4B9}"/>
            </a:ext>
          </a:extLst>
        </xdr:cNvPr>
        <xdr:cNvSpPr/>
      </xdr:nvSpPr>
      <xdr:spPr>
        <a:xfrm>
          <a:off x="11133667" y="1693333"/>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目次へ</a:t>
          </a: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12</xdr:col>
      <xdr:colOff>0</xdr:colOff>
      <xdr:row>11</xdr:row>
      <xdr:rowOff>0</xdr:rowOff>
    </xdr:from>
    <xdr:to>
      <xdr:col>15</xdr:col>
      <xdr:colOff>447675</xdr:colOff>
      <xdr:row>16</xdr:row>
      <xdr:rowOff>31750</xdr:rowOff>
    </xdr:to>
    <xdr:sp macro="" textlink="">
      <xdr:nvSpPr>
        <xdr:cNvPr id="2" name="四角形: 角度付き 1">
          <a:extLst>
            <a:ext uri="{FF2B5EF4-FFF2-40B4-BE49-F238E27FC236}">
              <a16:creationId xmlns:a16="http://schemas.microsoft.com/office/drawing/2014/main" id="{138D01F0-7F54-48F8-B772-8D67F7DA1AE3}"/>
            </a:ext>
          </a:extLst>
        </xdr:cNvPr>
        <xdr:cNvSpPr/>
      </xdr:nvSpPr>
      <xdr:spPr>
        <a:xfrm>
          <a:off x="9563100" y="20669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13</xdr:col>
      <xdr:colOff>0</xdr:colOff>
      <xdr:row>2</xdr:row>
      <xdr:rowOff>0</xdr:rowOff>
    </xdr:from>
    <xdr:to>
      <xdr:col>14</xdr:col>
      <xdr:colOff>981075</xdr:colOff>
      <xdr:row>6</xdr:row>
      <xdr:rowOff>107950</xdr:rowOff>
    </xdr:to>
    <xdr:sp macro="" textlink="">
      <xdr:nvSpPr>
        <xdr:cNvPr id="2" name="四角形: 角度付き 1">
          <a:extLst>
            <a:ext uri="{FF2B5EF4-FFF2-40B4-BE49-F238E27FC236}">
              <a16:creationId xmlns:a16="http://schemas.microsoft.com/office/drawing/2014/main" id="{2FB87CB4-BE9C-49D5-ADB9-3B5FD16C2737}"/>
            </a:ext>
          </a:extLst>
        </xdr:cNvPr>
        <xdr:cNvSpPr/>
      </xdr:nvSpPr>
      <xdr:spPr>
        <a:xfrm>
          <a:off x="9172575" y="6286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0</xdr:col>
      <xdr:colOff>150720</xdr:colOff>
      <xdr:row>58</xdr:row>
      <xdr:rowOff>127188</xdr:rowOff>
    </xdr:from>
    <xdr:to>
      <xdr:col>15</xdr:col>
      <xdr:colOff>55470</xdr:colOff>
      <xdr:row>62</xdr:row>
      <xdr:rowOff>98613</xdr:rowOff>
    </xdr:to>
    <xdr:sp macro="" textlink="">
      <xdr:nvSpPr>
        <xdr:cNvPr id="2" name="正方形/長方形 1">
          <a:extLst>
            <a:ext uri="{FF2B5EF4-FFF2-40B4-BE49-F238E27FC236}">
              <a16:creationId xmlns:a16="http://schemas.microsoft.com/office/drawing/2014/main" id="{3083B663-12E9-475B-9414-8DE98441AC9E}"/>
            </a:ext>
          </a:extLst>
        </xdr:cNvPr>
        <xdr:cNvSpPr/>
      </xdr:nvSpPr>
      <xdr:spPr>
        <a:xfrm>
          <a:off x="150720" y="13033563"/>
          <a:ext cx="10829925" cy="80962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twoCellAnchor>
    <xdr:from>
      <xdr:col>1</xdr:col>
      <xdr:colOff>0</xdr:colOff>
      <xdr:row>0</xdr:row>
      <xdr:rowOff>0</xdr:rowOff>
    </xdr:from>
    <xdr:to>
      <xdr:col>8</xdr:col>
      <xdr:colOff>895350</xdr:colOff>
      <xdr:row>3</xdr:row>
      <xdr:rowOff>1</xdr:rowOff>
    </xdr:to>
    <xdr:grpSp>
      <xdr:nvGrpSpPr>
        <xdr:cNvPr id="3" name="グループ化 2">
          <a:extLst>
            <a:ext uri="{FF2B5EF4-FFF2-40B4-BE49-F238E27FC236}">
              <a16:creationId xmlns:a16="http://schemas.microsoft.com/office/drawing/2014/main" id="{568CAC8C-9A35-4F60-BE51-45DA681E956D}"/>
            </a:ext>
          </a:extLst>
        </xdr:cNvPr>
        <xdr:cNvGrpSpPr/>
      </xdr:nvGrpSpPr>
      <xdr:grpSpPr>
        <a:xfrm>
          <a:off x="235324" y="0"/>
          <a:ext cx="6520702" cy="694766"/>
          <a:chOff x="247650" y="0"/>
          <a:chExt cx="4095750" cy="695326"/>
        </a:xfrm>
        <a:solidFill>
          <a:schemeClr val="bg1">
            <a:lumMod val="50000"/>
          </a:schemeClr>
        </a:solidFill>
      </xdr:grpSpPr>
      <xdr:sp macro="" textlink="">
        <xdr:nvSpPr>
          <xdr:cNvPr id="4" name="正方形/長方形 3">
            <a:extLst>
              <a:ext uri="{FF2B5EF4-FFF2-40B4-BE49-F238E27FC236}">
                <a16:creationId xmlns:a16="http://schemas.microsoft.com/office/drawing/2014/main" id="{C97D1C5E-497A-90D6-EB51-305A5AAC2DE4}"/>
              </a:ext>
            </a:extLst>
          </xdr:cNvPr>
          <xdr:cNvSpPr/>
        </xdr:nvSpPr>
        <xdr:spPr>
          <a:xfrm>
            <a:off x="247650" y="1"/>
            <a:ext cx="3448050" cy="6953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aseline="0">
                <a:solidFill>
                  <a:schemeClr val="bg1"/>
                </a:solidFill>
                <a:latin typeface="HG明朝E" panose="02020909000000000000" pitchFamily="17" charset="-128"/>
                <a:ea typeface="HG明朝E" panose="02020909000000000000" pitchFamily="17" charset="-128"/>
              </a:rPr>
              <a:t> </a:t>
            </a:r>
            <a:endParaRPr kumimoji="1" lang="ja-JP" altLang="en-US" sz="4000">
              <a:solidFill>
                <a:schemeClr val="bg1"/>
              </a:solidFill>
              <a:latin typeface="HG明朝E" panose="02020909000000000000" pitchFamily="17" charset="-128"/>
              <a:ea typeface="HG明朝E" panose="02020909000000000000" pitchFamily="17" charset="-128"/>
            </a:endParaRPr>
          </a:p>
        </xdr:txBody>
      </xdr:sp>
      <xdr:sp macro="" textlink="">
        <xdr:nvSpPr>
          <xdr:cNvPr id="5" name="フローチャート: 論理積ゲート 4">
            <a:extLst>
              <a:ext uri="{FF2B5EF4-FFF2-40B4-BE49-F238E27FC236}">
                <a16:creationId xmlns:a16="http://schemas.microsoft.com/office/drawing/2014/main" id="{C1DB5202-E394-C804-BEAF-6B0D07F06564}"/>
              </a:ext>
            </a:extLst>
          </xdr:cNvPr>
          <xdr:cNvSpPr/>
        </xdr:nvSpPr>
        <xdr:spPr>
          <a:xfrm>
            <a:off x="3371850" y="0"/>
            <a:ext cx="971550" cy="695325"/>
          </a:xfrm>
          <a:prstGeom prst="flowChartDelay">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正方形/長方形 5">
            <a:extLst>
              <a:ext uri="{FF2B5EF4-FFF2-40B4-BE49-F238E27FC236}">
                <a16:creationId xmlns:a16="http://schemas.microsoft.com/office/drawing/2014/main" id="{FCC37766-E068-0683-FC3D-C7B190B7A9E9}"/>
              </a:ext>
            </a:extLst>
          </xdr:cNvPr>
          <xdr:cNvSpPr/>
        </xdr:nvSpPr>
        <xdr:spPr>
          <a:xfrm>
            <a:off x="247650" y="47626"/>
            <a:ext cx="3562350" cy="600074"/>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aseline="0">
                <a:solidFill>
                  <a:schemeClr val="bg1"/>
                </a:solidFill>
                <a:latin typeface="HG明朝E" panose="02020909000000000000" pitchFamily="17" charset="-128"/>
                <a:ea typeface="HG明朝E" panose="02020909000000000000" pitchFamily="17" charset="-128"/>
              </a:rPr>
              <a:t> </a:t>
            </a:r>
            <a:r>
              <a:rPr kumimoji="1" lang="ja-JP" altLang="en-US" sz="2800" baseline="0">
                <a:solidFill>
                  <a:schemeClr val="bg1"/>
                </a:solidFill>
                <a:latin typeface="HG明朝E" panose="02020909000000000000" pitchFamily="17" charset="-128"/>
                <a:ea typeface="HG明朝E" panose="02020909000000000000" pitchFamily="17" charset="-128"/>
              </a:rPr>
              <a:t>　</a:t>
            </a:r>
            <a:r>
              <a:rPr kumimoji="1" lang="ja-JP" altLang="en-US" sz="4000" baseline="0">
                <a:solidFill>
                  <a:schemeClr val="bg1"/>
                </a:solidFill>
                <a:latin typeface="HG明朝E" panose="02020909000000000000" pitchFamily="17" charset="-128"/>
                <a:ea typeface="HG明朝E" panose="02020909000000000000" pitchFamily="17" charset="-128"/>
              </a:rPr>
              <a:t>領　収　書</a:t>
            </a:r>
            <a:endParaRPr kumimoji="1" lang="ja-JP" altLang="en-US" sz="4000">
              <a:solidFill>
                <a:schemeClr val="bg1"/>
              </a:solidFill>
              <a:latin typeface="HG明朝E" panose="02020909000000000000" pitchFamily="17" charset="-128"/>
              <a:ea typeface="HG明朝E" panose="02020909000000000000" pitchFamily="17" charset="-128"/>
            </a:endParaRPr>
          </a:p>
        </xdr:txBody>
      </xdr:sp>
    </xdr:grpSp>
    <xdr:clientData/>
  </xdr:twoCellAnchor>
  <xdr:twoCellAnchor>
    <xdr:from>
      <xdr:col>9</xdr:col>
      <xdr:colOff>199104</xdr:colOff>
      <xdr:row>13</xdr:row>
      <xdr:rowOff>28575</xdr:rowOff>
    </xdr:from>
    <xdr:to>
      <xdr:col>10</xdr:col>
      <xdr:colOff>556099</xdr:colOff>
      <xdr:row>17</xdr:row>
      <xdr:rowOff>2151</xdr:rowOff>
    </xdr:to>
    <xdr:sp macro="" textlink="">
      <xdr:nvSpPr>
        <xdr:cNvPr id="7" name="正方形/長方形 6">
          <a:extLst>
            <a:ext uri="{FF2B5EF4-FFF2-40B4-BE49-F238E27FC236}">
              <a16:creationId xmlns:a16="http://schemas.microsoft.com/office/drawing/2014/main" id="{13E5F71F-66A4-49F6-980F-059CDC66EB75}"/>
            </a:ext>
          </a:extLst>
        </xdr:cNvPr>
        <xdr:cNvSpPr/>
      </xdr:nvSpPr>
      <xdr:spPr>
        <a:xfrm>
          <a:off x="7038054" y="3048000"/>
          <a:ext cx="785620" cy="964176"/>
        </a:xfrm>
        <a:prstGeom prst="rect">
          <a:avLst/>
        </a:prstGeom>
        <a:noFill/>
        <a:ln w="1587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400">
              <a:solidFill>
                <a:schemeClr val="tx1"/>
              </a:solidFill>
              <a:latin typeface="メイリオ" panose="020B0604030504040204" pitchFamily="50" charset="-128"/>
              <a:ea typeface="メイリオ" panose="020B0604030504040204" pitchFamily="50" charset="-128"/>
            </a:rPr>
            <a:t>収 入</a:t>
          </a:r>
          <a:endParaRPr kumimoji="1" lang="en-US" altLang="ja-JP" sz="1400">
            <a:solidFill>
              <a:schemeClr val="tx1"/>
            </a:solidFill>
            <a:latin typeface="メイリオ" panose="020B0604030504040204" pitchFamily="50" charset="-128"/>
            <a:ea typeface="メイリオ" panose="020B0604030504040204" pitchFamily="50" charset="-128"/>
          </a:endParaRPr>
        </a:p>
        <a:p>
          <a:pPr algn="l"/>
          <a:r>
            <a:rPr kumimoji="1" lang="ja-JP" altLang="en-US" sz="1400">
              <a:solidFill>
                <a:schemeClr val="tx1"/>
              </a:solidFill>
              <a:latin typeface="メイリオ" panose="020B0604030504040204" pitchFamily="50" charset="-128"/>
              <a:ea typeface="メイリオ" panose="020B0604030504040204" pitchFamily="50" charset="-128"/>
            </a:rPr>
            <a:t>印 紙</a:t>
          </a:r>
        </a:p>
      </xdr:txBody>
    </xdr:sp>
    <xdr:clientData/>
  </xdr:twoCellAnchor>
</xdr:wsDr>
</file>

<file path=xl/drawings/drawing61.xml><?xml version="1.0" encoding="utf-8"?>
<xdr:wsDr xmlns:xdr="http://schemas.openxmlformats.org/drawingml/2006/spreadsheetDrawing" xmlns:a="http://schemas.openxmlformats.org/drawingml/2006/main">
  <xdr:twoCellAnchor editAs="oneCell">
    <xdr:from>
      <xdr:col>10</xdr:col>
      <xdr:colOff>123826</xdr:colOff>
      <xdr:row>12</xdr:row>
      <xdr:rowOff>12597</xdr:rowOff>
    </xdr:from>
    <xdr:to>
      <xdr:col>10</xdr:col>
      <xdr:colOff>564651</xdr:colOff>
      <xdr:row>14</xdr:row>
      <xdr:rowOff>114300</xdr:rowOff>
    </xdr:to>
    <xdr:pic>
      <xdr:nvPicPr>
        <xdr:cNvPr id="2" name="図 1">
          <a:extLst>
            <a:ext uri="{FF2B5EF4-FFF2-40B4-BE49-F238E27FC236}">
              <a16:creationId xmlns:a16="http://schemas.microsoft.com/office/drawing/2014/main" id="{D5296B49-66BF-46B8-90EE-E13581F530EF}"/>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4816" b="99717" l="286" r="96000">
                      <a14:foregroundMark x1="5429" y1="3399" x2="3143" y2="82436"/>
                      <a14:foregroundMark x1="3143" y1="82436" x2="19143" y2="99150"/>
                      <a14:foregroundMark x1="19143" y1="99150" x2="44286" y2="99717"/>
                      <a14:foregroundMark x1="571" y1="72521" x2="5429" y2="48159"/>
                      <a14:foregroundMark x1="19714" y1="5666" x2="19714" y2="13598"/>
                      <a14:foregroundMark x1="17714" y1="5382" x2="27714" y2="5382"/>
                      <a14:foregroundMark x1="33143" y1="4816" x2="47429" y2="4816"/>
                      <a14:foregroundMark x1="70857" y1="7082" x2="70857" y2="15581"/>
                      <a14:foregroundMark x1="81143" y1="11615" x2="84286" y2="17280"/>
                      <a14:foregroundMark x1="48286" y1="96034" x2="55429" y2="98300"/>
                      <a14:foregroundMark x1="58571" y1="98300" x2="69143" y2="93768"/>
                      <a14:foregroundMark x1="72000" y1="97450" x2="77143" y2="92068"/>
                      <a14:foregroundMark x1="78571" y1="84419" x2="77714" y2="92918"/>
                      <a14:foregroundMark x1="78000" y1="77904" x2="72286" y2="82720"/>
                      <a14:foregroundMark x1="67714" y1="82436" x2="73143" y2="76204"/>
                      <a14:foregroundMark x1="72286" y1="73938" x2="76857" y2="73088"/>
                      <a14:foregroundMark x1="82000" y1="71671" x2="84286" y2="76204"/>
                      <a14:foregroundMark x1="86286" y1="69972" x2="87429" y2="72521"/>
                      <a14:foregroundMark x1="84000" y1="87535" x2="84286" y2="90368"/>
                      <a14:foregroundMark x1="88286" y1="92918" x2="90571" y2="91501"/>
                      <a14:foregroundMark x1="95143" y1="80170" x2="95143" y2="85836"/>
                      <a14:foregroundMark x1="96000" y1="79603" x2="96000" y2="68555"/>
                      <a14:foregroundMark x1="52286" y1="66856" x2="59429" y2="70255"/>
                      <a14:foregroundMark x1="57714" y1="73938" x2="52286" y2="80453"/>
                      <a14:foregroundMark x1="46857" y1="69972" x2="42286" y2="74221"/>
                      <a14:foregroundMark x1="60286" y1="45609" x2="60571" y2="51841"/>
                      <a14:foregroundMark x1="50000" y1="43343" x2="50000" y2="47309"/>
                      <a14:foregroundMark x1="42857" y1="41926" x2="42857" y2="47875"/>
                      <a14:foregroundMark x1="30857" y1="71388" x2="34000" y2="72238"/>
                      <a14:foregroundMark x1="15143" y1="89518" x2="23714" y2="91218"/>
                    </a14:backgroundRemoval>
                  </a14:imgEffect>
                </a14:imgLayer>
              </a14:imgProps>
            </a:ext>
          </a:extLst>
        </a:blip>
        <a:stretch>
          <a:fillRect/>
        </a:stretch>
      </xdr:blipFill>
      <xdr:spPr>
        <a:xfrm>
          <a:off x="6257926" y="2717697"/>
          <a:ext cx="440825" cy="444603"/>
        </a:xfrm>
        <a:prstGeom prst="rect">
          <a:avLst/>
        </a:prstGeom>
      </xdr:spPr>
    </xdr:pic>
    <xdr:clientData/>
  </xdr:twoCellAnchor>
  <xdr:twoCellAnchor editAs="oneCell">
    <xdr:from>
      <xdr:col>8</xdr:col>
      <xdr:colOff>19050</xdr:colOff>
      <xdr:row>1</xdr:row>
      <xdr:rowOff>47625</xdr:rowOff>
    </xdr:from>
    <xdr:to>
      <xdr:col>10</xdr:col>
      <xdr:colOff>514350</xdr:colOff>
      <xdr:row>2</xdr:row>
      <xdr:rowOff>66675</xdr:rowOff>
    </xdr:to>
    <xdr:pic>
      <xdr:nvPicPr>
        <xdr:cNvPr id="3" name="図 2" descr="株式会社ビックカメラ">
          <a:extLst>
            <a:ext uri="{FF2B5EF4-FFF2-40B4-BE49-F238E27FC236}">
              <a16:creationId xmlns:a16="http://schemas.microsoft.com/office/drawing/2014/main" id="{9C5E9FF3-0A7E-4117-9EFD-35DCBE1CBC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57750" y="381000"/>
          <a:ext cx="17907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2</xdr:row>
      <xdr:rowOff>0</xdr:rowOff>
    </xdr:from>
    <xdr:to>
      <xdr:col>18</xdr:col>
      <xdr:colOff>76200</xdr:colOff>
      <xdr:row>5</xdr:row>
      <xdr:rowOff>231775</xdr:rowOff>
    </xdr:to>
    <xdr:sp macro="" textlink="">
      <xdr:nvSpPr>
        <xdr:cNvPr id="4" name="四角形: 角度付き 3">
          <a:extLst>
            <a:ext uri="{FF2B5EF4-FFF2-40B4-BE49-F238E27FC236}">
              <a16:creationId xmlns:a16="http://schemas.microsoft.com/office/drawing/2014/main" id="{82B668AC-4653-4562-B660-551F8EB8FC0C}"/>
            </a:ext>
          </a:extLst>
        </xdr:cNvPr>
        <xdr:cNvSpPr/>
      </xdr:nvSpPr>
      <xdr:spPr>
        <a:xfrm>
          <a:off x="9258300" y="5048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62.xml><?xml version="1.0" encoding="utf-8"?>
<xdr:wsDr xmlns:xdr="http://schemas.openxmlformats.org/drawingml/2006/spreadsheetDrawing" xmlns:a="http://schemas.openxmlformats.org/drawingml/2006/main">
  <xdr:oneCellAnchor>
    <xdr:from>
      <xdr:col>5</xdr:col>
      <xdr:colOff>553640</xdr:colOff>
      <xdr:row>4</xdr:row>
      <xdr:rowOff>47514</xdr:rowOff>
    </xdr:from>
    <xdr:ext cx="2014539" cy="251332"/>
    <xdr:pic>
      <xdr:nvPicPr>
        <xdr:cNvPr id="2" name="図 1" descr="ツクモ 楽天市場店">
          <a:extLst>
            <a:ext uri="{FF2B5EF4-FFF2-40B4-BE49-F238E27FC236}">
              <a16:creationId xmlns:a16="http://schemas.microsoft.com/office/drawing/2014/main" id="{C23B6211-4C5B-491B-86C0-A02CB2BA82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0365" y="809514"/>
          <a:ext cx="2014539" cy="2513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1504441</xdr:colOff>
      <xdr:row>5</xdr:row>
      <xdr:rowOff>119063</xdr:rowOff>
    </xdr:from>
    <xdr:to>
      <xdr:col>6</xdr:col>
      <xdr:colOff>1946805</xdr:colOff>
      <xdr:row>8</xdr:row>
      <xdr:rowOff>88236</xdr:rowOff>
    </xdr:to>
    <xdr:pic>
      <xdr:nvPicPr>
        <xdr:cNvPr id="3" name="図 2">
          <a:extLst>
            <a:ext uri="{FF2B5EF4-FFF2-40B4-BE49-F238E27FC236}">
              <a16:creationId xmlns:a16="http://schemas.microsoft.com/office/drawing/2014/main" id="{064A6A81-BD89-4CF8-A9F6-DB3A80965743}"/>
            </a:ext>
          </a:extLst>
        </xdr:cNvPr>
        <xdr:cNvPicPr>
          <a:picLocks noChangeAspect="1"/>
        </xdr:cNvPicPr>
      </xdr:nvPicPr>
      <xdr:blipFill>
        <a:blip xmlns:r="http://schemas.openxmlformats.org/officeDocument/2006/relationships" r:embed="rId2"/>
        <a:stretch>
          <a:fillRect/>
        </a:stretch>
      </xdr:blipFill>
      <xdr:spPr>
        <a:xfrm>
          <a:off x="6362191" y="1119188"/>
          <a:ext cx="442364" cy="426373"/>
        </a:xfrm>
        <a:prstGeom prst="rect">
          <a:avLst/>
        </a:prstGeom>
      </xdr:spPr>
    </xdr:pic>
    <xdr:clientData/>
  </xdr:twoCellAnchor>
  <xdr:twoCellAnchor editAs="oneCell">
    <xdr:from>
      <xdr:col>2</xdr:col>
      <xdr:colOff>1773116</xdr:colOff>
      <xdr:row>1</xdr:row>
      <xdr:rowOff>148091</xdr:rowOff>
    </xdr:from>
    <xdr:to>
      <xdr:col>4</xdr:col>
      <xdr:colOff>303335</xdr:colOff>
      <xdr:row>3</xdr:row>
      <xdr:rowOff>219808</xdr:rowOff>
    </xdr:to>
    <xdr:pic>
      <xdr:nvPicPr>
        <xdr:cNvPr id="4" name="図 3" descr="用途別スタンプ-B349 再発行ヨコ(赤)13×42MM浸透印">
          <a:extLst>
            <a:ext uri="{FF2B5EF4-FFF2-40B4-BE49-F238E27FC236}">
              <a16:creationId xmlns:a16="http://schemas.microsoft.com/office/drawing/2014/main" id="{0873B67B-BD28-454F-8C34-9F8402E399E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868491" y="300491"/>
          <a:ext cx="1235319" cy="376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688730</xdr:colOff>
      <xdr:row>5</xdr:row>
      <xdr:rowOff>0</xdr:rowOff>
    </xdr:from>
    <xdr:to>
      <xdr:col>14</xdr:col>
      <xdr:colOff>670413</xdr:colOff>
      <xdr:row>10</xdr:row>
      <xdr:rowOff>152644</xdr:rowOff>
    </xdr:to>
    <xdr:sp macro="" textlink="">
      <xdr:nvSpPr>
        <xdr:cNvPr id="5" name="四角形: 角度付き 4">
          <a:extLst>
            <a:ext uri="{FF2B5EF4-FFF2-40B4-BE49-F238E27FC236}">
              <a16:creationId xmlns:a16="http://schemas.microsoft.com/office/drawing/2014/main" id="{3EE99006-7CA5-4B7E-A615-12006CAD0002}"/>
            </a:ext>
          </a:extLst>
        </xdr:cNvPr>
        <xdr:cNvSpPr/>
      </xdr:nvSpPr>
      <xdr:spPr>
        <a:xfrm>
          <a:off x="10624038" y="101111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63.xml><?xml version="1.0" encoding="utf-8"?>
<xdr:wsDr xmlns:xdr="http://schemas.openxmlformats.org/drawingml/2006/spreadsheetDrawing" xmlns:a="http://schemas.openxmlformats.org/drawingml/2006/main">
  <xdr:twoCellAnchor editAs="oneCell">
    <xdr:from>
      <xdr:col>10</xdr:col>
      <xdr:colOff>436562</xdr:colOff>
      <xdr:row>10</xdr:row>
      <xdr:rowOff>3561</xdr:rowOff>
    </xdr:from>
    <xdr:to>
      <xdr:col>10</xdr:col>
      <xdr:colOff>976137</xdr:colOff>
      <xdr:row>13</xdr:row>
      <xdr:rowOff>95251</xdr:rowOff>
    </xdr:to>
    <xdr:pic>
      <xdr:nvPicPr>
        <xdr:cNvPr id="11" name="図 10">
          <a:extLst>
            <a:ext uri="{FF2B5EF4-FFF2-40B4-BE49-F238E27FC236}">
              <a16:creationId xmlns:a16="http://schemas.microsoft.com/office/drawing/2014/main" id="{240A86D3-4010-EBD2-B6FE-78842F91F5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60937" y="2027624"/>
          <a:ext cx="539575" cy="544128"/>
        </a:xfrm>
        <a:prstGeom prst="rect">
          <a:avLst/>
        </a:prstGeom>
      </xdr:spPr>
    </xdr:pic>
    <xdr:clientData/>
  </xdr:twoCellAnchor>
  <xdr:twoCellAnchor editAs="oneCell">
    <xdr:from>
      <xdr:col>6</xdr:col>
      <xdr:colOff>404812</xdr:colOff>
      <xdr:row>6</xdr:row>
      <xdr:rowOff>103187</xdr:rowOff>
    </xdr:from>
    <xdr:to>
      <xdr:col>8</xdr:col>
      <xdr:colOff>290402</xdr:colOff>
      <xdr:row>9</xdr:row>
      <xdr:rowOff>90273</xdr:rowOff>
    </xdr:to>
    <xdr:pic>
      <xdr:nvPicPr>
        <xdr:cNvPr id="13" name="図 12">
          <a:extLst>
            <a:ext uri="{FF2B5EF4-FFF2-40B4-BE49-F238E27FC236}">
              <a16:creationId xmlns:a16="http://schemas.microsoft.com/office/drawing/2014/main" id="{FCEB6746-D297-280D-D74B-707F2CA182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71812" y="1524000"/>
          <a:ext cx="631715" cy="391898"/>
        </a:xfrm>
        <a:prstGeom prst="rect">
          <a:avLst/>
        </a:prstGeom>
      </xdr:spPr>
    </xdr:pic>
    <xdr:clientData/>
  </xdr:twoCellAnchor>
  <xdr:twoCellAnchor>
    <xdr:from>
      <xdr:col>13</xdr:col>
      <xdr:colOff>0</xdr:colOff>
      <xdr:row>4</xdr:row>
      <xdr:rowOff>0</xdr:rowOff>
    </xdr:from>
    <xdr:to>
      <xdr:col>16</xdr:col>
      <xdr:colOff>452438</xdr:colOff>
      <xdr:row>10</xdr:row>
      <xdr:rowOff>55563</xdr:rowOff>
    </xdr:to>
    <xdr:sp macro="" textlink="">
      <xdr:nvSpPr>
        <xdr:cNvPr id="2" name="四角形: 角度付き 1">
          <a:extLst>
            <a:ext uri="{FF2B5EF4-FFF2-40B4-BE49-F238E27FC236}">
              <a16:creationId xmlns:a16="http://schemas.microsoft.com/office/drawing/2014/main" id="{5B968666-1601-47CC-B8B4-C05C7A5A7DBA}"/>
            </a:ext>
          </a:extLst>
        </xdr:cNvPr>
        <xdr:cNvSpPr/>
      </xdr:nvSpPr>
      <xdr:spPr>
        <a:xfrm>
          <a:off x="7104063" y="1087438"/>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64.xml><?xml version="1.0" encoding="utf-8"?>
<xdr:wsDr xmlns:xdr="http://schemas.openxmlformats.org/drawingml/2006/spreadsheetDrawing" xmlns:a="http://schemas.openxmlformats.org/drawingml/2006/main">
  <xdr:twoCellAnchor editAs="oneCell">
    <xdr:from>
      <xdr:col>10</xdr:col>
      <xdr:colOff>515937</xdr:colOff>
      <xdr:row>10</xdr:row>
      <xdr:rowOff>106749</xdr:rowOff>
    </xdr:from>
    <xdr:to>
      <xdr:col>10</xdr:col>
      <xdr:colOff>1055512</xdr:colOff>
      <xdr:row>14</xdr:row>
      <xdr:rowOff>23815</xdr:rowOff>
    </xdr:to>
    <xdr:pic>
      <xdr:nvPicPr>
        <xdr:cNvPr id="2" name="図 1">
          <a:extLst>
            <a:ext uri="{FF2B5EF4-FFF2-40B4-BE49-F238E27FC236}">
              <a16:creationId xmlns:a16="http://schemas.microsoft.com/office/drawing/2014/main" id="{9E3A2F50-3F4D-473D-901B-9E7AAE8D0A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0312" y="2114937"/>
          <a:ext cx="539575" cy="544128"/>
        </a:xfrm>
        <a:prstGeom prst="rect">
          <a:avLst/>
        </a:prstGeom>
      </xdr:spPr>
    </xdr:pic>
    <xdr:clientData/>
  </xdr:twoCellAnchor>
  <xdr:twoCellAnchor editAs="oneCell">
    <xdr:from>
      <xdr:col>6</xdr:col>
      <xdr:colOff>412749</xdr:colOff>
      <xdr:row>7</xdr:row>
      <xdr:rowOff>119062</xdr:rowOff>
    </xdr:from>
    <xdr:to>
      <xdr:col>8</xdr:col>
      <xdr:colOff>298339</xdr:colOff>
      <xdr:row>10</xdr:row>
      <xdr:rowOff>58522</xdr:rowOff>
    </xdr:to>
    <xdr:pic>
      <xdr:nvPicPr>
        <xdr:cNvPr id="3" name="図 2">
          <a:extLst>
            <a:ext uri="{FF2B5EF4-FFF2-40B4-BE49-F238E27FC236}">
              <a16:creationId xmlns:a16="http://schemas.microsoft.com/office/drawing/2014/main" id="{41809B7C-385B-4312-A762-0FBB0BD1A1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52812" y="1674812"/>
          <a:ext cx="631715" cy="391898"/>
        </a:xfrm>
        <a:prstGeom prst="rect">
          <a:avLst/>
        </a:prstGeom>
      </xdr:spPr>
    </xdr:pic>
    <xdr:clientData/>
  </xdr:twoCellAnchor>
  <xdr:twoCellAnchor>
    <xdr:from>
      <xdr:col>13</xdr:col>
      <xdr:colOff>0</xdr:colOff>
      <xdr:row>11</xdr:row>
      <xdr:rowOff>0</xdr:rowOff>
    </xdr:from>
    <xdr:to>
      <xdr:col>16</xdr:col>
      <xdr:colOff>452437</xdr:colOff>
      <xdr:row>17</xdr:row>
      <xdr:rowOff>31750</xdr:rowOff>
    </xdr:to>
    <xdr:sp macro="" textlink="">
      <xdr:nvSpPr>
        <xdr:cNvPr id="4" name="四角形: 角度付き 3">
          <a:extLst>
            <a:ext uri="{FF2B5EF4-FFF2-40B4-BE49-F238E27FC236}">
              <a16:creationId xmlns:a16="http://schemas.microsoft.com/office/drawing/2014/main" id="{B1C19B76-9964-48DC-8407-1614C36CEB24}"/>
            </a:ext>
          </a:extLst>
        </xdr:cNvPr>
        <xdr:cNvSpPr/>
      </xdr:nvSpPr>
      <xdr:spPr>
        <a:xfrm>
          <a:off x="7096125" y="2166938"/>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65.xml><?xml version="1.0" encoding="utf-8"?>
<xdr:wsDr xmlns:xdr="http://schemas.openxmlformats.org/drawingml/2006/spreadsheetDrawing" xmlns:a="http://schemas.openxmlformats.org/drawingml/2006/main">
  <xdr:twoCellAnchor editAs="oneCell">
    <xdr:from>
      <xdr:col>10</xdr:col>
      <xdr:colOff>436562</xdr:colOff>
      <xdr:row>10</xdr:row>
      <xdr:rowOff>3561</xdr:rowOff>
    </xdr:from>
    <xdr:to>
      <xdr:col>10</xdr:col>
      <xdr:colOff>976137</xdr:colOff>
      <xdr:row>13</xdr:row>
      <xdr:rowOff>95251</xdr:rowOff>
    </xdr:to>
    <xdr:pic>
      <xdr:nvPicPr>
        <xdr:cNvPr id="2" name="図 1">
          <a:extLst>
            <a:ext uri="{FF2B5EF4-FFF2-40B4-BE49-F238E27FC236}">
              <a16:creationId xmlns:a16="http://schemas.microsoft.com/office/drawing/2014/main" id="{2F623074-F3C9-49E5-AD46-0F546D48DE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60937" y="2041911"/>
          <a:ext cx="539575" cy="553653"/>
        </a:xfrm>
        <a:prstGeom prst="rect">
          <a:avLst/>
        </a:prstGeom>
      </xdr:spPr>
    </xdr:pic>
    <xdr:clientData/>
  </xdr:twoCellAnchor>
  <xdr:twoCellAnchor editAs="oneCell">
    <xdr:from>
      <xdr:col>6</xdr:col>
      <xdr:colOff>261936</xdr:colOff>
      <xdr:row>17</xdr:row>
      <xdr:rowOff>55564</xdr:rowOff>
    </xdr:from>
    <xdr:to>
      <xdr:col>10</xdr:col>
      <xdr:colOff>330561</xdr:colOff>
      <xdr:row>22</xdr:row>
      <xdr:rowOff>137900</xdr:rowOff>
    </xdr:to>
    <xdr:pic>
      <xdr:nvPicPr>
        <xdr:cNvPr id="3" name="図 2">
          <a:extLst>
            <a:ext uri="{FF2B5EF4-FFF2-40B4-BE49-F238E27FC236}">
              <a16:creationId xmlns:a16="http://schemas.microsoft.com/office/drawing/2014/main" id="{7592BA6D-ED66-4438-8CD8-FDAF9FA9FF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01999" y="3182939"/>
          <a:ext cx="1552937" cy="963398"/>
        </a:xfrm>
        <a:prstGeom prst="rect">
          <a:avLst/>
        </a:prstGeom>
      </xdr:spPr>
    </xdr:pic>
    <xdr:clientData/>
  </xdr:twoCellAnchor>
  <xdr:twoCellAnchor>
    <xdr:from>
      <xdr:col>12</xdr:col>
      <xdr:colOff>0</xdr:colOff>
      <xdr:row>7</xdr:row>
      <xdr:rowOff>0</xdr:rowOff>
    </xdr:from>
    <xdr:to>
      <xdr:col>15</xdr:col>
      <xdr:colOff>365125</xdr:colOff>
      <xdr:row>13</xdr:row>
      <xdr:rowOff>55562</xdr:rowOff>
    </xdr:to>
    <xdr:sp macro="" textlink="">
      <xdr:nvSpPr>
        <xdr:cNvPr id="4" name="四角形: 角度付き 3">
          <a:extLst>
            <a:ext uri="{FF2B5EF4-FFF2-40B4-BE49-F238E27FC236}">
              <a16:creationId xmlns:a16="http://schemas.microsoft.com/office/drawing/2014/main" id="{F2234BA0-3193-4118-84E6-A5D81D511F33}"/>
            </a:ext>
          </a:extLst>
        </xdr:cNvPr>
        <xdr:cNvSpPr/>
      </xdr:nvSpPr>
      <xdr:spPr>
        <a:xfrm>
          <a:off x="6453188" y="15398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66.xml><?xml version="1.0" encoding="utf-8"?>
<xdr:wsDr xmlns:xdr="http://schemas.openxmlformats.org/drawingml/2006/spreadsheetDrawing" xmlns:a="http://schemas.openxmlformats.org/drawingml/2006/main">
  <xdr:twoCellAnchor editAs="oneCell">
    <xdr:from>
      <xdr:col>10</xdr:col>
      <xdr:colOff>738188</xdr:colOff>
      <xdr:row>10</xdr:row>
      <xdr:rowOff>27373</xdr:rowOff>
    </xdr:from>
    <xdr:to>
      <xdr:col>11</xdr:col>
      <xdr:colOff>373064</xdr:colOff>
      <xdr:row>13</xdr:row>
      <xdr:rowOff>10189</xdr:rowOff>
    </xdr:to>
    <xdr:pic>
      <xdr:nvPicPr>
        <xdr:cNvPr id="2" name="図 1">
          <a:extLst>
            <a:ext uri="{FF2B5EF4-FFF2-40B4-BE49-F238E27FC236}">
              <a16:creationId xmlns:a16="http://schemas.microsoft.com/office/drawing/2014/main" id="{9521C85D-3F9F-4E31-AA35-0ABB255BDD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24563" y="2008573"/>
          <a:ext cx="396876" cy="440016"/>
        </a:xfrm>
        <a:prstGeom prst="rect">
          <a:avLst/>
        </a:prstGeom>
      </xdr:spPr>
    </xdr:pic>
    <xdr:clientData/>
  </xdr:twoCellAnchor>
  <xdr:twoCellAnchor editAs="oneCell">
    <xdr:from>
      <xdr:col>7</xdr:col>
      <xdr:colOff>7938</xdr:colOff>
      <xdr:row>6</xdr:row>
      <xdr:rowOff>103187</xdr:rowOff>
    </xdr:from>
    <xdr:to>
      <xdr:col>8</xdr:col>
      <xdr:colOff>306278</xdr:colOff>
      <xdr:row>9</xdr:row>
      <xdr:rowOff>90273</xdr:rowOff>
    </xdr:to>
    <xdr:pic>
      <xdr:nvPicPr>
        <xdr:cNvPr id="3" name="図 2">
          <a:extLst>
            <a:ext uri="{FF2B5EF4-FFF2-40B4-BE49-F238E27FC236}">
              <a16:creationId xmlns:a16="http://schemas.microsoft.com/office/drawing/2014/main" id="{C7B0C328-D4FF-4FFF-89EF-13115BDC0B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94188" y="1503362"/>
          <a:ext cx="631715" cy="396661"/>
        </a:xfrm>
        <a:prstGeom prst="rect">
          <a:avLst/>
        </a:prstGeom>
      </xdr:spPr>
    </xdr:pic>
    <xdr:clientData/>
  </xdr:twoCellAnchor>
  <xdr:twoCellAnchor>
    <xdr:from>
      <xdr:col>19</xdr:col>
      <xdr:colOff>0</xdr:colOff>
      <xdr:row>6</xdr:row>
      <xdr:rowOff>0</xdr:rowOff>
    </xdr:from>
    <xdr:to>
      <xdr:col>22</xdr:col>
      <xdr:colOff>476250</xdr:colOff>
      <xdr:row>12</xdr:row>
      <xdr:rowOff>55563</xdr:rowOff>
    </xdr:to>
    <xdr:sp macro="" textlink="">
      <xdr:nvSpPr>
        <xdr:cNvPr id="4" name="四角形: 角度付き 3">
          <a:extLst>
            <a:ext uri="{FF2B5EF4-FFF2-40B4-BE49-F238E27FC236}">
              <a16:creationId xmlns:a16="http://schemas.microsoft.com/office/drawing/2014/main" id="{994CAFFF-4E8B-4809-B241-4C634FABF8F8}"/>
            </a:ext>
          </a:extLst>
        </xdr:cNvPr>
        <xdr:cNvSpPr/>
      </xdr:nvSpPr>
      <xdr:spPr>
        <a:xfrm>
          <a:off x="10239375" y="1389063"/>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67.xml><?xml version="1.0" encoding="utf-8"?>
<xdr:wsDr xmlns:xdr="http://schemas.openxmlformats.org/drawingml/2006/spreadsheetDrawing" xmlns:a="http://schemas.openxmlformats.org/drawingml/2006/main">
  <xdr:twoCellAnchor editAs="oneCell">
    <xdr:from>
      <xdr:col>10</xdr:col>
      <xdr:colOff>738188</xdr:colOff>
      <xdr:row>10</xdr:row>
      <xdr:rowOff>27373</xdr:rowOff>
    </xdr:from>
    <xdr:to>
      <xdr:col>11</xdr:col>
      <xdr:colOff>373064</xdr:colOff>
      <xdr:row>13</xdr:row>
      <xdr:rowOff>10189</xdr:rowOff>
    </xdr:to>
    <xdr:pic>
      <xdr:nvPicPr>
        <xdr:cNvPr id="2" name="図 1">
          <a:extLst>
            <a:ext uri="{FF2B5EF4-FFF2-40B4-BE49-F238E27FC236}">
              <a16:creationId xmlns:a16="http://schemas.microsoft.com/office/drawing/2014/main" id="{8A94FEDB-0208-4ADA-B448-AD25287CA3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24563" y="2008573"/>
          <a:ext cx="396876" cy="440016"/>
        </a:xfrm>
        <a:prstGeom prst="rect">
          <a:avLst/>
        </a:prstGeom>
      </xdr:spPr>
    </xdr:pic>
    <xdr:clientData/>
  </xdr:twoCellAnchor>
  <xdr:twoCellAnchor editAs="oneCell">
    <xdr:from>
      <xdr:col>7</xdr:col>
      <xdr:colOff>7938</xdr:colOff>
      <xdr:row>6</xdr:row>
      <xdr:rowOff>103187</xdr:rowOff>
    </xdr:from>
    <xdr:to>
      <xdr:col>8</xdr:col>
      <xdr:colOff>306278</xdr:colOff>
      <xdr:row>9</xdr:row>
      <xdr:rowOff>90273</xdr:rowOff>
    </xdr:to>
    <xdr:pic>
      <xdr:nvPicPr>
        <xdr:cNvPr id="3" name="図 2">
          <a:extLst>
            <a:ext uri="{FF2B5EF4-FFF2-40B4-BE49-F238E27FC236}">
              <a16:creationId xmlns:a16="http://schemas.microsoft.com/office/drawing/2014/main" id="{9FAACF4A-9258-48CC-AB76-087004B57A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94188" y="1503362"/>
          <a:ext cx="631715" cy="396661"/>
        </a:xfrm>
        <a:prstGeom prst="rect">
          <a:avLst/>
        </a:prstGeom>
      </xdr:spPr>
    </xdr:pic>
    <xdr:clientData/>
  </xdr:twoCellAnchor>
  <xdr:twoCellAnchor>
    <xdr:from>
      <xdr:col>18</xdr:col>
      <xdr:colOff>0</xdr:colOff>
      <xdr:row>5</xdr:row>
      <xdr:rowOff>0</xdr:rowOff>
    </xdr:from>
    <xdr:to>
      <xdr:col>21</xdr:col>
      <xdr:colOff>476250</xdr:colOff>
      <xdr:row>11</xdr:row>
      <xdr:rowOff>55562</xdr:rowOff>
    </xdr:to>
    <xdr:sp macro="" textlink="">
      <xdr:nvSpPr>
        <xdr:cNvPr id="4" name="四角形: 角度付き 3">
          <a:extLst>
            <a:ext uri="{FF2B5EF4-FFF2-40B4-BE49-F238E27FC236}">
              <a16:creationId xmlns:a16="http://schemas.microsoft.com/office/drawing/2014/main" id="{E8566A75-E721-4601-AE3C-A0FE02A2AA7B}"/>
            </a:ext>
          </a:extLst>
        </xdr:cNvPr>
        <xdr:cNvSpPr/>
      </xdr:nvSpPr>
      <xdr:spPr>
        <a:xfrm>
          <a:off x="9715500" y="12382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39687</xdr:colOff>
      <xdr:row>45</xdr:row>
      <xdr:rowOff>150810</xdr:rowOff>
    </xdr:from>
    <xdr:to>
      <xdr:col>1</xdr:col>
      <xdr:colOff>147527</xdr:colOff>
      <xdr:row>48</xdr:row>
      <xdr:rowOff>90271</xdr:rowOff>
    </xdr:to>
    <xdr:pic>
      <xdr:nvPicPr>
        <xdr:cNvPr id="2" name="図 1">
          <a:extLst>
            <a:ext uri="{FF2B5EF4-FFF2-40B4-BE49-F238E27FC236}">
              <a16:creationId xmlns:a16="http://schemas.microsoft.com/office/drawing/2014/main" id="{FD495464-889C-4BA7-968A-0279947A85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687" y="7808910"/>
          <a:ext cx="631715" cy="396661"/>
        </a:xfrm>
        <a:prstGeom prst="rect">
          <a:avLst/>
        </a:prstGeom>
      </xdr:spPr>
    </xdr:pic>
    <xdr:clientData/>
  </xdr:twoCellAnchor>
  <xdr:oneCellAnchor>
    <xdr:from>
      <xdr:col>3</xdr:col>
      <xdr:colOff>304800</xdr:colOff>
      <xdr:row>50</xdr:row>
      <xdr:rowOff>3561</xdr:rowOff>
    </xdr:from>
    <xdr:ext cx="396876" cy="435254"/>
    <xdr:pic>
      <xdr:nvPicPr>
        <xdr:cNvPr id="3" name="図 2">
          <a:extLst>
            <a:ext uri="{FF2B5EF4-FFF2-40B4-BE49-F238E27FC236}">
              <a16:creationId xmlns:a16="http://schemas.microsoft.com/office/drawing/2014/main" id="{496A8A65-BD64-42AA-A39B-25047988573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09800" y="8423661"/>
          <a:ext cx="396876" cy="435254"/>
        </a:xfrm>
        <a:prstGeom prst="rect">
          <a:avLst/>
        </a:prstGeom>
      </xdr:spPr>
    </xdr:pic>
    <xdr:clientData/>
  </xdr:oneCellAnchor>
  <xdr:twoCellAnchor>
    <xdr:from>
      <xdr:col>19</xdr:col>
      <xdr:colOff>0</xdr:colOff>
      <xdr:row>9</xdr:row>
      <xdr:rowOff>0</xdr:rowOff>
    </xdr:from>
    <xdr:to>
      <xdr:col>22</xdr:col>
      <xdr:colOff>476250</xdr:colOff>
      <xdr:row>15</xdr:row>
      <xdr:rowOff>55562</xdr:rowOff>
    </xdr:to>
    <xdr:sp macro="" textlink="">
      <xdr:nvSpPr>
        <xdr:cNvPr id="4" name="四角形: 角度付き 3">
          <a:extLst>
            <a:ext uri="{FF2B5EF4-FFF2-40B4-BE49-F238E27FC236}">
              <a16:creationId xmlns:a16="http://schemas.microsoft.com/office/drawing/2014/main" id="{DE1D250B-1627-4B53-A7BB-0A754A32837F}"/>
            </a:ext>
          </a:extLst>
        </xdr:cNvPr>
        <xdr:cNvSpPr/>
      </xdr:nvSpPr>
      <xdr:spPr>
        <a:xfrm>
          <a:off x="10572750" y="18415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69.xml><?xml version="1.0" encoding="utf-8"?>
<xdr:wsDr xmlns:xdr="http://schemas.openxmlformats.org/drawingml/2006/spreadsheetDrawing" xmlns:a="http://schemas.openxmlformats.org/drawingml/2006/main">
  <xdr:twoCellAnchor editAs="oneCell">
    <xdr:from>
      <xdr:col>10</xdr:col>
      <xdr:colOff>587376</xdr:colOff>
      <xdr:row>10</xdr:row>
      <xdr:rowOff>4232</xdr:rowOff>
    </xdr:from>
    <xdr:to>
      <xdr:col>10</xdr:col>
      <xdr:colOff>1047575</xdr:colOff>
      <xdr:row>13</xdr:row>
      <xdr:rowOff>15876</xdr:rowOff>
    </xdr:to>
    <xdr:pic>
      <xdr:nvPicPr>
        <xdr:cNvPr id="2" name="図 1">
          <a:extLst>
            <a:ext uri="{FF2B5EF4-FFF2-40B4-BE49-F238E27FC236}">
              <a16:creationId xmlns:a16="http://schemas.microsoft.com/office/drawing/2014/main" id="{34C4B4F2-2E11-4C36-94AE-4DF2983140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1751" y="1985432"/>
          <a:ext cx="460199" cy="468844"/>
        </a:xfrm>
        <a:prstGeom prst="rect">
          <a:avLst/>
        </a:prstGeom>
      </xdr:spPr>
    </xdr:pic>
    <xdr:clientData/>
  </xdr:twoCellAnchor>
  <xdr:twoCellAnchor editAs="oneCell">
    <xdr:from>
      <xdr:col>6</xdr:col>
      <xdr:colOff>404812</xdr:colOff>
      <xdr:row>6</xdr:row>
      <xdr:rowOff>103187</xdr:rowOff>
    </xdr:from>
    <xdr:to>
      <xdr:col>8</xdr:col>
      <xdr:colOff>290402</xdr:colOff>
      <xdr:row>9</xdr:row>
      <xdr:rowOff>90273</xdr:rowOff>
    </xdr:to>
    <xdr:pic>
      <xdr:nvPicPr>
        <xdr:cNvPr id="3" name="図 2">
          <a:extLst>
            <a:ext uri="{FF2B5EF4-FFF2-40B4-BE49-F238E27FC236}">
              <a16:creationId xmlns:a16="http://schemas.microsoft.com/office/drawing/2014/main" id="{52D53235-AFD3-472A-AC94-9F8BCEEDC4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52812" y="1503362"/>
          <a:ext cx="628540" cy="396661"/>
        </a:xfrm>
        <a:prstGeom prst="rect">
          <a:avLst/>
        </a:prstGeom>
      </xdr:spPr>
    </xdr:pic>
    <xdr:clientData/>
  </xdr:twoCellAnchor>
  <xdr:twoCellAnchor>
    <xdr:from>
      <xdr:col>22</xdr:col>
      <xdr:colOff>0</xdr:colOff>
      <xdr:row>7</xdr:row>
      <xdr:rowOff>0</xdr:rowOff>
    </xdr:from>
    <xdr:to>
      <xdr:col>27</xdr:col>
      <xdr:colOff>142875</xdr:colOff>
      <xdr:row>13</xdr:row>
      <xdr:rowOff>55562</xdr:rowOff>
    </xdr:to>
    <xdr:sp macro="" textlink="">
      <xdr:nvSpPr>
        <xdr:cNvPr id="4" name="四角形: 角度付き 3">
          <a:extLst>
            <a:ext uri="{FF2B5EF4-FFF2-40B4-BE49-F238E27FC236}">
              <a16:creationId xmlns:a16="http://schemas.microsoft.com/office/drawing/2014/main" id="{D4F482D6-B9F4-4237-ABD4-D6E616BB84F0}"/>
            </a:ext>
          </a:extLst>
        </xdr:cNvPr>
        <xdr:cNvSpPr/>
      </xdr:nvSpPr>
      <xdr:spPr>
        <a:xfrm>
          <a:off x="9779000" y="15398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28</xdr:col>
      <xdr:colOff>0</xdr:colOff>
      <xdr:row>10</xdr:row>
      <xdr:rowOff>0</xdr:rowOff>
    </xdr:from>
    <xdr:to>
      <xdr:col>32</xdr:col>
      <xdr:colOff>185209</xdr:colOff>
      <xdr:row>13</xdr:row>
      <xdr:rowOff>111125</xdr:rowOff>
    </xdr:to>
    <xdr:sp macro="" textlink="">
      <xdr:nvSpPr>
        <xdr:cNvPr id="2" name="四角形: 角度付き 1">
          <a:extLst>
            <a:ext uri="{FF2B5EF4-FFF2-40B4-BE49-F238E27FC236}">
              <a16:creationId xmlns:a16="http://schemas.microsoft.com/office/drawing/2014/main" id="{C274326F-D886-4AB7-993B-DA0A299FA2A3}"/>
            </a:ext>
          </a:extLst>
        </xdr:cNvPr>
        <xdr:cNvSpPr/>
      </xdr:nvSpPr>
      <xdr:spPr>
        <a:xfrm>
          <a:off x="15134167" y="26352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29</xdr:col>
      <xdr:colOff>0</xdr:colOff>
      <xdr:row>5</xdr:row>
      <xdr:rowOff>0</xdr:rowOff>
    </xdr:from>
    <xdr:to>
      <xdr:col>33</xdr:col>
      <xdr:colOff>295275</xdr:colOff>
      <xdr:row>8</xdr:row>
      <xdr:rowOff>155575</xdr:rowOff>
    </xdr:to>
    <xdr:sp macro="" textlink="">
      <xdr:nvSpPr>
        <xdr:cNvPr id="2" name="四角形: 角度付き 1">
          <a:extLst>
            <a:ext uri="{FF2B5EF4-FFF2-40B4-BE49-F238E27FC236}">
              <a16:creationId xmlns:a16="http://schemas.microsoft.com/office/drawing/2014/main" id="{4531E36B-C59E-44BC-BD28-A0FC0265B822}"/>
            </a:ext>
          </a:extLst>
        </xdr:cNvPr>
        <xdr:cNvSpPr/>
      </xdr:nvSpPr>
      <xdr:spPr>
        <a:xfrm>
          <a:off x="15039975" y="13144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28</xdr:col>
      <xdr:colOff>0</xdr:colOff>
      <xdr:row>6</xdr:row>
      <xdr:rowOff>0</xdr:rowOff>
    </xdr:from>
    <xdr:to>
      <xdr:col>32</xdr:col>
      <xdr:colOff>295275</xdr:colOff>
      <xdr:row>9</xdr:row>
      <xdr:rowOff>107950</xdr:rowOff>
    </xdr:to>
    <xdr:sp macro="" textlink="">
      <xdr:nvSpPr>
        <xdr:cNvPr id="3" name="四角形: 角度付き 2">
          <a:extLst>
            <a:ext uri="{FF2B5EF4-FFF2-40B4-BE49-F238E27FC236}">
              <a16:creationId xmlns:a16="http://schemas.microsoft.com/office/drawing/2014/main" id="{059049FC-388B-45C0-BB09-AE16FCA90891}"/>
            </a:ext>
          </a:extLst>
        </xdr:cNvPr>
        <xdr:cNvSpPr/>
      </xdr:nvSpPr>
      <xdr:spPr>
        <a:xfrm>
          <a:off x="14811375" y="15716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23</xdr:col>
      <xdr:colOff>0</xdr:colOff>
      <xdr:row>7</xdr:row>
      <xdr:rowOff>0</xdr:rowOff>
    </xdr:from>
    <xdr:to>
      <xdr:col>27</xdr:col>
      <xdr:colOff>295275</xdr:colOff>
      <xdr:row>11</xdr:row>
      <xdr:rowOff>136525</xdr:rowOff>
    </xdr:to>
    <xdr:sp macro="" textlink="">
      <xdr:nvSpPr>
        <xdr:cNvPr id="2" name="四角形: 角度付き 1">
          <a:extLst>
            <a:ext uri="{FF2B5EF4-FFF2-40B4-BE49-F238E27FC236}">
              <a16:creationId xmlns:a16="http://schemas.microsoft.com/office/drawing/2014/main" id="{25F5B6D0-6F43-48F6-9879-F53B8EA796B1}"/>
            </a:ext>
          </a:extLst>
        </xdr:cNvPr>
        <xdr:cNvSpPr/>
      </xdr:nvSpPr>
      <xdr:spPr>
        <a:xfrm>
          <a:off x="11277600" y="15430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13</xdr:col>
      <xdr:colOff>0</xdr:colOff>
      <xdr:row>5</xdr:row>
      <xdr:rowOff>0</xdr:rowOff>
    </xdr:from>
    <xdr:to>
      <xdr:col>16</xdr:col>
      <xdr:colOff>447675</xdr:colOff>
      <xdr:row>8</xdr:row>
      <xdr:rowOff>69850</xdr:rowOff>
    </xdr:to>
    <xdr:sp macro="" textlink="">
      <xdr:nvSpPr>
        <xdr:cNvPr id="2" name="四角形: 角度付き 1">
          <a:extLst>
            <a:ext uri="{FF2B5EF4-FFF2-40B4-BE49-F238E27FC236}">
              <a16:creationId xmlns:a16="http://schemas.microsoft.com/office/drawing/2014/main" id="{93B1B3AC-F6BE-4E76-A935-B86D9C375E22}"/>
            </a:ext>
          </a:extLst>
        </xdr:cNvPr>
        <xdr:cNvSpPr/>
      </xdr:nvSpPr>
      <xdr:spPr>
        <a:xfrm>
          <a:off x="10201275" y="10668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29</xdr:col>
      <xdr:colOff>0</xdr:colOff>
      <xdr:row>3</xdr:row>
      <xdr:rowOff>0</xdr:rowOff>
    </xdr:from>
    <xdr:to>
      <xdr:col>33</xdr:col>
      <xdr:colOff>185208</xdr:colOff>
      <xdr:row>6</xdr:row>
      <xdr:rowOff>142875</xdr:rowOff>
    </xdr:to>
    <xdr:sp macro="" textlink="">
      <xdr:nvSpPr>
        <xdr:cNvPr id="2" name="四角形: 角度付き 1">
          <a:extLst>
            <a:ext uri="{FF2B5EF4-FFF2-40B4-BE49-F238E27FC236}">
              <a16:creationId xmlns:a16="http://schemas.microsoft.com/office/drawing/2014/main" id="{1BF763E6-A504-4E5A-ABDA-D99B29031FB7}"/>
            </a:ext>
          </a:extLst>
        </xdr:cNvPr>
        <xdr:cNvSpPr/>
      </xdr:nvSpPr>
      <xdr:spPr>
        <a:xfrm>
          <a:off x="15599833" y="740833"/>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27</xdr:col>
      <xdr:colOff>0</xdr:colOff>
      <xdr:row>5</xdr:row>
      <xdr:rowOff>0</xdr:rowOff>
    </xdr:from>
    <xdr:to>
      <xdr:col>31</xdr:col>
      <xdr:colOff>295275</xdr:colOff>
      <xdr:row>8</xdr:row>
      <xdr:rowOff>107950</xdr:rowOff>
    </xdr:to>
    <xdr:sp macro="" textlink="">
      <xdr:nvSpPr>
        <xdr:cNvPr id="2" name="四角形: 角度付き 1">
          <a:extLst>
            <a:ext uri="{FF2B5EF4-FFF2-40B4-BE49-F238E27FC236}">
              <a16:creationId xmlns:a16="http://schemas.microsoft.com/office/drawing/2014/main" id="{A4052662-B852-4C2E-84B3-9742BC6A15EA}"/>
            </a:ext>
          </a:extLst>
        </xdr:cNvPr>
        <xdr:cNvSpPr/>
      </xdr:nvSpPr>
      <xdr:spPr>
        <a:xfrm>
          <a:off x="14373225" y="12954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29</xdr:col>
      <xdr:colOff>0</xdr:colOff>
      <xdr:row>2</xdr:row>
      <xdr:rowOff>0</xdr:rowOff>
    </xdr:from>
    <xdr:to>
      <xdr:col>33</xdr:col>
      <xdr:colOff>295275</xdr:colOff>
      <xdr:row>4</xdr:row>
      <xdr:rowOff>346075</xdr:rowOff>
    </xdr:to>
    <xdr:sp macro="" textlink="">
      <xdr:nvSpPr>
        <xdr:cNvPr id="2" name="四角形: 角度付き 1">
          <a:extLst>
            <a:ext uri="{FF2B5EF4-FFF2-40B4-BE49-F238E27FC236}">
              <a16:creationId xmlns:a16="http://schemas.microsoft.com/office/drawing/2014/main" id="{361ED932-3AB1-4C06-A354-C15D98FE98AC}"/>
            </a:ext>
          </a:extLst>
        </xdr:cNvPr>
        <xdr:cNvSpPr/>
      </xdr:nvSpPr>
      <xdr:spPr>
        <a:xfrm>
          <a:off x="15039975" y="34290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29</xdr:col>
      <xdr:colOff>0</xdr:colOff>
      <xdr:row>6</xdr:row>
      <xdr:rowOff>0</xdr:rowOff>
    </xdr:from>
    <xdr:to>
      <xdr:col>33</xdr:col>
      <xdr:colOff>185208</xdr:colOff>
      <xdr:row>9</xdr:row>
      <xdr:rowOff>111125</xdr:rowOff>
    </xdr:to>
    <xdr:sp macro="" textlink="">
      <xdr:nvSpPr>
        <xdr:cNvPr id="2" name="四角形: 角度付き 1">
          <a:extLst>
            <a:ext uri="{FF2B5EF4-FFF2-40B4-BE49-F238E27FC236}">
              <a16:creationId xmlns:a16="http://schemas.microsoft.com/office/drawing/2014/main" id="{2B8753FC-1ABA-4FC5-B04E-44A2D4E31C59}"/>
            </a:ext>
          </a:extLst>
        </xdr:cNvPr>
        <xdr:cNvSpPr/>
      </xdr:nvSpPr>
      <xdr:spPr>
        <a:xfrm>
          <a:off x="15599833" y="1534583"/>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28</xdr:col>
      <xdr:colOff>0</xdr:colOff>
      <xdr:row>12</xdr:row>
      <xdr:rowOff>0</xdr:rowOff>
    </xdr:from>
    <xdr:to>
      <xdr:col>32</xdr:col>
      <xdr:colOff>185209</xdr:colOff>
      <xdr:row>15</xdr:row>
      <xdr:rowOff>111125</xdr:rowOff>
    </xdr:to>
    <xdr:sp macro="" textlink="">
      <xdr:nvSpPr>
        <xdr:cNvPr id="2" name="四角形: 角度付き 1">
          <a:extLst>
            <a:ext uri="{FF2B5EF4-FFF2-40B4-BE49-F238E27FC236}">
              <a16:creationId xmlns:a16="http://schemas.microsoft.com/office/drawing/2014/main" id="{81775BEB-C852-429F-A98D-3D14BFEF7F7E}"/>
            </a:ext>
          </a:extLst>
        </xdr:cNvPr>
        <xdr:cNvSpPr/>
      </xdr:nvSpPr>
      <xdr:spPr>
        <a:xfrm>
          <a:off x="15134167" y="3185583"/>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0</xdr:col>
      <xdr:colOff>200025</xdr:colOff>
      <xdr:row>37</xdr:row>
      <xdr:rowOff>66675</xdr:rowOff>
    </xdr:from>
    <xdr:to>
      <xdr:col>15</xdr:col>
      <xdr:colOff>47625</xdr:colOff>
      <xdr:row>37</xdr:row>
      <xdr:rowOff>66675</xdr:rowOff>
    </xdr:to>
    <xdr:cxnSp macro="">
      <xdr:nvCxnSpPr>
        <xdr:cNvPr id="2" name="直線コネクタ 1">
          <a:extLst>
            <a:ext uri="{FF2B5EF4-FFF2-40B4-BE49-F238E27FC236}">
              <a16:creationId xmlns:a16="http://schemas.microsoft.com/office/drawing/2014/main" id="{EE578EE4-0191-45CC-AA47-5248B77D654A}"/>
            </a:ext>
          </a:extLst>
        </xdr:cNvPr>
        <xdr:cNvCxnSpPr/>
      </xdr:nvCxnSpPr>
      <xdr:spPr>
        <a:xfrm>
          <a:off x="200025" y="15373350"/>
          <a:ext cx="8143875" cy="0"/>
        </a:xfrm>
        <a:prstGeom prst="line">
          <a:avLst/>
        </a:prstGeom>
        <a:ln w="19050" cmpd="thinThick">
          <a:solidFill>
            <a:srgbClr val="958C5F"/>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104775</xdr:colOff>
      <xdr:row>29</xdr:row>
      <xdr:rowOff>276226</xdr:rowOff>
    </xdr:from>
    <xdr:to>
      <xdr:col>6</xdr:col>
      <xdr:colOff>409575</xdr:colOff>
      <xdr:row>34</xdr:row>
      <xdr:rowOff>28576</xdr:rowOff>
    </xdr:to>
    <xdr:sp macro="" textlink="">
      <xdr:nvSpPr>
        <xdr:cNvPr id="3" name="正方形/長方形 2">
          <a:extLst>
            <a:ext uri="{FF2B5EF4-FFF2-40B4-BE49-F238E27FC236}">
              <a16:creationId xmlns:a16="http://schemas.microsoft.com/office/drawing/2014/main" id="{4D5675C3-208A-41AE-B170-311FD1EE6FD1}"/>
            </a:ext>
          </a:extLst>
        </xdr:cNvPr>
        <xdr:cNvSpPr/>
      </xdr:nvSpPr>
      <xdr:spPr>
        <a:xfrm>
          <a:off x="104775" y="13096876"/>
          <a:ext cx="3267075" cy="1295400"/>
        </a:xfrm>
        <a:prstGeom prst="rect">
          <a:avLst/>
        </a:prstGeom>
        <a:solidFill>
          <a:schemeClr val="bg1"/>
        </a:solidFill>
        <a:ln>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ja-JP" altLang="ja-JP" sz="1100" b="0" i="0">
              <a:solidFill>
                <a:schemeClr val="lt1"/>
              </a:solidFill>
              <a:effectLst/>
              <a:latin typeface="+mn-lt"/>
              <a:ea typeface="+mn-ea"/>
              <a:cs typeface="+mn-cs"/>
            </a:rPr>
            <a:t>   </a:t>
          </a:r>
          <a:r>
            <a:rPr kumimoji="1" lang="ja-JP" altLang="en-US" sz="1100" b="0" i="0">
              <a:solidFill>
                <a:sysClr val="windowText" lastClr="000000"/>
              </a:solidFill>
              <a:effectLst/>
              <a:latin typeface="メイリオ" panose="020B0604030504040204" pitchFamily="50" charset="-128"/>
              <a:ea typeface="メイリオ" panose="020B0604030504040204" pitchFamily="50" charset="-128"/>
              <a:cs typeface="+mn-cs"/>
            </a:rPr>
            <a:t>みずほ</a:t>
          </a:r>
          <a:r>
            <a:rPr kumimoji="1" lang="ja-JP" altLang="en-US" sz="1100">
              <a:solidFill>
                <a:sysClr val="windowText" lastClr="000000"/>
              </a:solidFill>
              <a:latin typeface="メイリオ" panose="020B0604030504040204" pitchFamily="50" charset="-128"/>
              <a:ea typeface="メイリオ" panose="020B0604030504040204" pitchFamily="50" charset="-128"/>
            </a:rPr>
            <a:t> 銀行　　本郷 支店　</a:t>
          </a:r>
          <a:endParaRPr lang="en-US" altLang="ja-JP" sz="1100"/>
        </a:p>
        <a:p>
          <a:r>
            <a:rPr lang="ja-JP" altLang="ja-JP" sz="1100" b="0" i="0">
              <a:solidFill>
                <a:sysClr val="windowText" lastClr="000000"/>
              </a:solidFill>
              <a:effectLst/>
              <a:latin typeface="+mn-lt"/>
              <a:ea typeface="+mn-ea"/>
              <a:cs typeface="+mn-cs"/>
            </a:rPr>
            <a:t>  </a:t>
          </a:r>
          <a:r>
            <a:rPr lang="en-US" altLang="ja-JP" sz="1100" b="0" i="0">
              <a:solidFill>
                <a:sysClr val="windowText" lastClr="000000"/>
              </a:solidFill>
              <a:effectLst/>
              <a:latin typeface="メイリオ" panose="020B0604030504040204" pitchFamily="50" charset="-128"/>
              <a:ea typeface="メイリオ" panose="020B0604030504040204" pitchFamily="50" charset="-128"/>
              <a:cs typeface="+mn-cs"/>
            </a:rPr>
            <a:t>(</a:t>
          </a:r>
          <a:r>
            <a:rPr kumimoji="1" lang="ja-JP" altLang="ja-JP" sz="1100">
              <a:solidFill>
                <a:sysClr val="windowText" lastClr="000000"/>
              </a:solidFill>
              <a:effectLst/>
              <a:latin typeface="メイリオ" panose="020B0604030504040204" pitchFamily="50" charset="-128"/>
              <a:ea typeface="メイリオ" panose="020B0604030504040204" pitchFamily="50" charset="-128"/>
              <a:cs typeface="+mn-cs"/>
            </a:rPr>
            <a:t>普</a:t>
          </a:r>
          <a:r>
            <a:rPr kumimoji="1" lang="en-US" altLang="ja-JP" sz="1100">
              <a:solidFill>
                <a:sysClr val="windowText" lastClr="000000"/>
              </a:solidFill>
              <a:effectLst/>
              <a:latin typeface="メイリオ" panose="020B0604030504040204" pitchFamily="50" charset="-128"/>
              <a:ea typeface="メイリオ" panose="020B0604030504040204" pitchFamily="50" charset="-128"/>
              <a:cs typeface="+mn-cs"/>
            </a:rPr>
            <a:t>) </a:t>
          </a:r>
          <a:r>
            <a:rPr kumimoji="1" lang="ja-JP" altLang="ja-JP" sz="1100">
              <a:solidFill>
                <a:sysClr val="windowText" lastClr="000000"/>
              </a:solidFill>
              <a:effectLst/>
              <a:latin typeface="メイリオ" panose="020B0604030504040204" pitchFamily="50" charset="-128"/>
              <a:ea typeface="メイリオ" panose="020B0604030504040204" pitchFamily="50" charset="-128"/>
              <a:cs typeface="+mn-cs"/>
            </a:rPr>
            <a:t>口座</a:t>
          </a:r>
          <a:r>
            <a:rPr kumimoji="1" lang="en-US" altLang="ja-JP" sz="1100">
              <a:solidFill>
                <a:sysClr val="windowText" lastClr="000000"/>
              </a:solidFill>
              <a:effectLst/>
              <a:latin typeface="メイリオ" panose="020B0604030504040204" pitchFamily="50" charset="-128"/>
              <a:ea typeface="メイリオ" panose="020B0604030504040204" pitchFamily="50" charset="-128"/>
              <a:cs typeface="+mn-cs"/>
            </a:rPr>
            <a:t> 2681066</a:t>
          </a:r>
          <a:r>
            <a:rPr kumimoji="1" lang="ja-JP" altLang="en-US" sz="1100">
              <a:solidFill>
                <a:sysClr val="windowText" lastClr="000000"/>
              </a:solidFill>
              <a:effectLst/>
              <a:latin typeface="メイリオ" panose="020B0604030504040204" pitchFamily="50" charset="-128"/>
              <a:ea typeface="メイリオ" panose="020B0604030504040204" pitchFamily="50" charset="-128"/>
              <a:cs typeface="+mn-cs"/>
            </a:rPr>
            <a:t>　</a:t>
          </a:r>
          <a:r>
            <a:rPr lang="ja-JP" altLang="ja-JP" sz="1100" b="0" i="0">
              <a:solidFill>
                <a:schemeClr val="lt1"/>
              </a:solidFill>
              <a:effectLst/>
              <a:latin typeface="+mn-lt"/>
              <a:ea typeface="+mn-ea"/>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ｶ</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ｱｰｷｻｲﾄ</a:t>
          </a:r>
          <a:endParaRPr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lang="en-US" altLang="ja-JP" sz="105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ja-JP" altLang="en-US" sz="1050" b="0" i="0" u="none" strike="noStrike">
              <a:solidFill>
                <a:sysClr val="windowText" lastClr="000000"/>
              </a:solidFill>
              <a:effectLst/>
              <a:latin typeface="メイリオ" panose="020B0604030504040204" pitchFamily="50" charset="-128"/>
              <a:ea typeface="メイリオ" panose="020B0604030504040204" pitchFamily="50" charset="-128"/>
              <a:cs typeface="+mn-cs"/>
            </a:rPr>
            <a:t>お振込手数料は御社ご負担にてお願いします</a:t>
          </a:r>
          <a:r>
            <a:rPr lang="en-US" altLang="ja-JP" sz="105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endParaRPr kumimoji="1" lang="ja-JP" altLang="en-US" sz="105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0</xdr:col>
      <xdr:colOff>187325</xdr:colOff>
      <xdr:row>37</xdr:row>
      <xdr:rowOff>155575</xdr:rowOff>
    </xdr:from>
    <xdr:to>
      <xdr:col>15</xdr:col>
      <xdr:colOff>34925</xdr:colOff>
      <xdr:row>37</xdr:row>
      <xdr:rowOff>155575</xdr:rowOff>
    </xdr:to>
    <xdr:cxnSp macro="">
      <xdr:nvCxnSpPr>
        <xdr:cNvPr id="4" name="直線コネクタ 3">
          <a:extLst>
            <a:ext uri="{FF2B5EF4-FFF2-40B4-BE49-F238E27FC236}">
              <a16:creationId xmlns:a16="http://schemas.microsoft.com/office/drawing/2014/main" id="{9D56ECBD-72F8-4C1D-8C3E-18E94945613B}"/>
            </a:ext>
          </a:extLst>
        </xdr:cNvPr>
        <xdr:cNvCxnSpPr/>
      </xdr:nvCxnSpPr>
      <xdr:spPr>
        <a:xfrm>
          <a:off x="187325" y="15462250"/>
          <a:ext cx="8143875" cy="0"/>
        </a:xfrm>
        <a:prstGeom prst="line">
          <a:avLst/>
        </a:prstGeom>
        <a:ln w="31750" cmpd="sng">
          <a:solidFill>
            <a:srgbClr val="958C5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177800</xdr:colOff>
      <xdr:row>29</xdr:row>
      <xdr:rowOff>88900</xdr:rowOff>
    </xdr:from>
    <xdr:to>
      <xdr:col>3</xdr:col>
      <xdr:colOff>79375</xdr:colOff>
      <xdr:row>30</xdr:row>
      <xdr:rowOff>93014</xdr:rowOff>
    </xdr:to>
    <xdr:sp macro="" textlink="">
      <xdr:nvSpPr>
        <xdr:cNvPr id="5" name="正方形/長方形 4">
          <a:extLst>
            <a:ext uri="{FF2B5EF4-FFF2-40B4-BE49-F238E27FC236}">
              <a16:creationId xmlns:a16="http://schemas.microsoft.com/office/drawing/2014/main" id="{30A7FA26-201B-4254-A615-F0289D291819}"/>
            </a:ext>
          </a:extLst>
        </xdr:cNvPr>
        <xdr:cNvSpPr/>
      </xdr:nvSpPr>
      <xdr:spPr>
        <a:xfrm>
          <a:off x="177800" y="12909550"/>
          <a:ext cx="1120775" cy="404164"/>
        </a:xfrm>
        <a:prstGeom prst="rect">
          <a:avLst/>
        </a:prstGeom>
        <a:solidFill>
          <a:srgbClr val="958C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latin typeface="メイリオ" panose="020B0604030504040204" pitchFamily="50" charset="-128"/>
              <a:ea typeface="メイリオ" panose="020B0604030504040204" pitchFamily="50" charset="-128"/>
            </a:rPr>
            <a:t>振込先</a:t>
          </a:r>
        </a:p>
      </xdr:txBody>
    </xdr:sp>
    <xdr:clientData/>
  </xdr:twoCellAnchor>
  <xdr:twoCellAnchor>
    <xdr:from>
      <xdr:col>10</xdr:col>
      <xdr:colOff>57149</xdr:colOff>
      <xdr:row>4</xdr:row>
      <xdr:rowOff>247650</xdr:rowOff>
    </xdr:from>
    <xdr:to>
      <xdr:col>15</xdr:col>
      <xdr:colOff>9525</xdr:colOff>
      <xdr:row>13</xdr:row>
      <xdr:rowOff>219075</xdr:rowOff>
    </xdr:to>
    <xdr:sp macro="" textlink="">
      <xdr:nvSpPr>
        <xdr:cNvPr id="6" name="正方形/長方形 5">
          <a:extLst>
            <a:ext uri="{FF2B5EF4-FFF2-40B4-BE49-F238E27FC236}">
              <a16:creationId xmlns:a16="http://schemas.microsoft.com/office/drawing/2014/main" id="{ABEB1C87-7AB4-4A52-B15C-1AD768868748}"/>
            </a:ext>
          </a:extLst>
        </xdr:cNvPr>
        <xdr:cNvSpPr/>
      </xdr:nvSpPr>
      <xdr:spPr>
        <a:xfrm>
          <a:off x="5153024" y="914400"/>
          <a:ext cx="3152776" cy="2552700"/>
        </a:xfrm>
        <a:prstGeom prst="rect">
          <a:avLst/>
        </a:prstGeom>
        <a:solidFill>
          <a:schemeClr val="bg1"/>
        </a:solidFill>
        <a:ln>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株式会社アーキサイト</a:t>
          </a:r>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登録番号：</a:t>
          </a:r>
          <a:r>
            <a:rPr kumimoji="1" lang="en-US" altLang="ja-JP" sz="1100">
              <a:solidFill>
                <a:sysClr val="windowText" lastClr="000000"/>
              </a:solidFill>
              <a:latin typeface="メイリオ" panose="020B0604030504040204" pitchFamily="50" charset="-128"/>
              <a:ea typeface="メイリオ" panose="020B0604030504040204" pitchFamily="50" charset="-128"/>
            </a:rPr>
            <a:t>T3010001075632</a:t>
          </a:r>
        </a:p>
        <a:p>
          <a:pPr algn="l"/>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a:t>
          </a:r>
          <a:r>
            <a:rPr kumimoji="1" lang="en-US" altLang="ja-JP" sz="1100">
              <a:solidFill>
                <a:sysClr val="windowText" lastClr="000000"/>
              </a:solidFill>
              <a:latin typeface="メイリオ" panose="020B0604030504040204" pitchFamily="50" charset="-128"/>
              <a:ea typeface="メイリオ" panose="020B0604030504040204" pitchFamily="50" charset="-128"/>
            </a:rPr>
            <a:t>110-0006</a:t>
          </a:r>
          <a:r>
            <a:rPr kumimoji="1" lang="ja-JP" altLang="en-US" sz="1100">
              <a:solidFill>
                <a:sysClr val="windowText" lastClr="000000"/>
              </a:solidFill>
              <a:latin typeface="メイリオ" panose="020B0604030504040204" pitchFamily="50" charset="-128"/>
              <a:ea typeface="メイリオ" panose="020B0604030504040204" pitchFamily="50" charset="-128"/>
            </a:rPr>
            <a:t>　東京都台東区秋葉原５番９号</a:t>
          </a:r>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　　　　　　</a:t>
          </a:r>
          <a:r>
            <a:rPr kumimoji="1" lang="ja-JP" altLang="en-US" sz="1100" baseline="0">
              <a:solidFill>
                <a:sysClr val="windowText" lastClr="000000"/>
              </a:solidFill>
              <a:latin typeface="メイリオ" panose="020B0604030504040204" pitchFamily="50" charset="-128"/>
              <a:ea typeface="メイリオ" panose="020B0604030504040204" pitchFamily="50" charset="-128"/>
            </a:rPr>
            <a:t>  </a:t>
          </a:r>
          <a:r>
            <a:rPr kumimoji="1" lang="ja-JP" altLang="en-US" sz="1100">
              <a:solidFill>
                <a:sysClr val="windowText" lastClr="000000"/>
              </a:solidFill>
              <a:latin typeface="メイリオ" panose="020B0604030504040204" pitchFamily="50" charset="-128"/>
              <a:ea typeface="メイリオ" panose="020B0604030504040204" pitchFamily="50" charset="-128"/>
            </a:rPr>
            <a:t>明治安田生命秋葉原ビル</a:t>
          </a:r>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en-US" altLang="ja-JP" sz="1100">
              <a:solidFill>
                <a:sysClr val="windowText" lastClr="000000"/>
              </a:solidFill>
              <a:latin typeface="メイリオ" panose="020B0604030504040204" pitchFamily="50" charset="-128"/>
              <a:ea typeface="メイリオ" panose="020B0604030504040204" pitchFamily="50" charset="-128"/>
            </a:rPr>
            <a:t>TEL</a:t>
          </a:r>
          <a:r>
            <a:rPr kumimoji="1" lang="ja-JP" altLang="en-US" sz="1100">
              <a:solidFill>
                <a:sysClr val="windowText" lastClr="000000"/>
              </a:solidFill>
              <a:latin typeface="メイリオ" panose="020B0604030504040204" pitchFamily="50" charset="-128"/>
              <a:ea typeface="メイリオ" panose="020B0604030504040204" pitchFamily="50" charset="-128"/>
            </a:rPr>
            <a:t>：</a:t>
          </a:r>
          <a:r>
            <a:rPr kumimoji="1" lang="en-US" altLang="ja-JP" sz="1100">
              <a:solidFill>
                <a:sysClr val="windowText" lastClr="000000"/>
              </a:solidFill>
              <a:latin typeface="メイリオ" panose="020B0604030504040204" pitchFamily="50" charset="-128"/>
              <a:ea typeface="メイリオ" panose="020B0604030504040204" pitchFamily="50" charset="-128"/>
            </a:rPr>
            <a:t>03-6859-0281</a:t>
          </a:r>
          <a:r>
            <a:rPr kumimoji="1" lang="ja-JP" altLang="en-US" sz="1100">
              <a:solidFill>
                <a:sysClr val="windowText" lastClr="000000"/>
              </a:solidFill>
              <a:latin typeface="メイリオ" panose="020B0604030504040204" pitchFamily="50" charset="-128"/>
              <a:ea typeface="メイリオ" panose="020B0604030504040204" pitchFamily="50" charset="-128"/>
            </a:rPr>
            <a:t>　</a:t>
          </a:r>
          <a:r>
            <a:rPr kumimoji="1" lang="en-US" altLang="ja-JP" sz="1100">
              <a:solidFill>
                <a:sysClr val="windowText" lastClr="000000"/>
              </a:solidFill>
              <a:latin typeface="メイリオ" panose="020B0604030504040204" pitchFamily="50" charset="-128"/>
              <a:ea typeface="メイリオ" panose="020B0604030504040204" pitchFamily="50" charset="-128"/>
            </a:rPr>
            <a:t>FAX</a:t>
          </a:r>
          <a:r>
            <a:rPr kumimoji="1" lang="ja-JP" altLang="en-US" sz="1100">
              <a:solidFill>
                <a:sysClr val="windowText" lastClr="000000"/>
              </a:solidFill>
              <a:latin typeface="メイリオ" panose="020B0604030504040204" pitchFamily="50" charset="-128"/>
              <a:ea typeface="メイリオ" panose="020B0604030504040204" pitchFamily="50" charset="-128"/>
            </a:rPr>
            <a:t>：</a:t>
          </a:r>
          <a:r>
            <a:rPr kumimoji="1" lang="en-US" altLang="ja-JP" sz="1100">
              <a:solidFill>
                <a:sysClr val="windowText" lastClr="000000"/>
              </a:solidFill>
              <a:latin typeface="メイリオ" panose="020B0604030504040204" pitchFamily="50" charset="-128"/>
              <a:ea typeface="メイリオ" panose="020B0604030504040204" pitchFamily="50" charset="-128"/>
            </a:rPr>
            <a:t>03-6859-0282</a:t>
          </a:r>
        </a:p>
        <a:p>
          <a:pPr algn="l"/>
          <a:r>
            <a:rPr kumimoji="1" lang="en-US" altLang="ja-JP" sz="1100">
              <a:solidFill>
                <a:sysClr val="windowText" lastClr="000000"/>
              </a:solidFill>
              <a:latin typeface="メイリオ" panose="020B0604030504040204" pitchFamily="50" charset="-128"/>
              <a:ea typeface="メイリオ" panose="020B0604030504040204" pitchFamily="50" charset="-128"/>
            </a:rPr>
            <a:t>https://archisite.co.jp</a:t>
          </a: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担当：大谷謙　</a:t>
          </a:r>
          <a:r>
            <a:rPr kumimoji="1" lang="en-US" altLang="ja-JP" sz="1100">
              <a:solidFill>
                <a:sysClr val="windowText" lastClr="000000"/>
              </a:solidFill>
              <a:latin typeface="メイリオ" panose="020B0604030504040204" pitchFamily="50" charset="-128"/>
              <a:ea typeface="メイリオ" panose="020B0604030504040204" pitchFamily="50" charset="-128"/>
            </a:rPr>
            <a:t>e-mail</a:t>
          </a:r>
          <a:r>
            <a:rPr kumimoji="1" lang="ja-JP" altLang="en-US" sz="1100">
              <a:solidFill>
                <a:sysClr val="windowText" lastClr="000000"/>
              </a:solidFill>
              <a:latin typeface="メイリオ" panose="020B0604030504040204" pitchFamily="50" charset="-128"/>
              <a:ea typeface="メイリオ" panose="020B0604030504040204" pitchFamily="50" charset="-128"/>
            </a:rPr>
            <a:t>：</a:t>
          </a:r>
          <a:r>
            <a:rPr kumimoji="1" lang="en-US" altLang="ja-JP" sz="1100">
              <a:solidFill>
                <a:sysClr val="windowText" lastClr="000000"/>
              </a:solidFill>
              <a:latin typeface="メイリオ" panose="020B0604030504040204" pitchFamily="50" charset="-128"/>
              <a:ea typeface="メイリオ" panose="020B0604030504040204" pitchFamily="50" charset="-128"/>
            </a:rPr>
            <a:t>koya@archisite.co.jp</a:t>
          </a:r>
        </a:p>
        <a:p>
          <a:pPr algn="l"/>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3</xdr:col>
      <xdr:colOff>123826</xdr:colOff>
      <xdr:row>26</xdr:row>
      <xdr:rowOff>28576</xdr:rowOff>
    </xdr:from>
    <xdr:to>
      <xdr:col>4</xdr:col>
      <xdr:colOff>609601</xdr:colOff>
      <xdr:row>26</xdr:row>
      <xdr:rowOff>314326</xdr:rowOff>
    </xdr:to>
    <xdr:sp macro="" textlink="">
      <xdr:nvSpPr>
        <xdr:cNvPr id="7" name="テキスト ボックス 6">
          <a:extLst>
            <a:ext uri="{FF2B5EF4-FFF2-40B4-BE49-F238E27FC236}">
              <a16:creationId xmlns:a16="http://schemas.microsoft.com/office/drawing/2014/main" id="{AD58BD69-106C-4A39-A21A-D502535F1FC6}"/>
            </a:ext>
          </a:extLst>
        </xdr:cNvPr>
        <xdr:cNvSpPr txBox="1"/>
      </xdr:nvSpPr>
      <xdr:spPr>
        <a:xfrm>
          <a:off x="1343026" y="11649076"/>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latin typeface="メイリオ" panose="020B0604030504040204" pitchFamily="50" charset="-128"/>
              <a:ea typeface="メイリオ" panose="020B0604030504040204" pitchFamily="50" charset="-128"/>
            </a:rPr>
            <a:t>税抜金額</a:t>
          </a:r>
          <a:endParaRPr kumimoji="1" lang="en-US" altLang="ja-JP" sz="1100" kern="1200">
            <a:latin typeface="メイリオ" panose="020B0604030504040204" pitchFamily="50" charset="-128"/>
            <a:ea typeface="メイリオ" panose="020B0604030504040204" pitchFamily="50" charset="-128"/>
          </a:endParaRPr>
        </a:p>
        <a:p>
          <a:endParaRPr kumimoji="1" lang="ja-JP" altLang="en-US" sz="1100" kern="1200"/>
        </a:p>
      </xdr:txBody>
    </xdr:sp>
    <xdr:clientData/>
  </xdr:twoCellAnchor>
  <xdr:twoCellAnchor>
    <xdr:from>
      <xdr:col>4</xdr:col>
      <xdr:colOff>557213</xdr:colOff>
      <xdr:row>26</xdr:row>
      <xdr:rowOff>28576</xdr:rowOff>
    </xdr:from>
    <xdr:to>
      <xdr:col>6</xdr:col>
      <xdr:colOff>119063</xdr:colOff>
      <xdr:row>26</xdr:row>
      <xdr:rowOff>314326</xdr:rowOff>
    </xdr:to>
    <xdr:sp macro="" textlink="">
      <xdr:nvSpPr>
        <xdr:cNvPr id="8" name="テキスト ボックス 7">
          <a:extLst>
            <a:ext uri="{FF2B5EF4-FFF2-40B4-BE49-F238E27FC236}">
              <a16:creationId xmlns:a16="http://schemas.microsoft.com/office/drawing/2014/main" id="{0C51C221-79E3-442C-AB76-DFEB6318213C}"/>
            </a:ext>
          </a:extLst>
        </xdr:cNvPr>
        <xdr:cNvSpPr txBox="1"/>
      </xdr:nvSpPr>
      <xdr:spPr>
        <a:xfrm>
          <a:off x="2185988" y="11649076"/>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latin typeface="メイリオ" panose="020B0604030504040204" pitchFamily="50" charset="-128"/>
              <a:ea typeface="メイリオ" panose="020B0604030504040204" pitchFamily="50" charset="-128"/>
            </a:rPr>
            <a:t>消費税額</a:t>
          </a:r>
          <a:endParaRPr kumimoji="1" lang="en-US" altLang="ja-JP" sz="1100" kern="1200">
            <a:latin typeface="メイリオ" panose="020B0604030504040204" pitchFamily="50" charset="-128"/>
            <a:ea typeface="メイリオ" panose="020B0604030504040204" pitchFamily="50" charset="-128"/>
          </a:endParaRPr>
        </a:p>
        <a:p>
          <a:endParaRPr kumimoji="1" lang="ja-JP" altLang="en-US" sz="1100" kern="1200"/>
        </a:p>
      </xdr:txBody>
    </xdr:sp>
    <xdr:clientData/>
  </xdr:twoCellAnchor>
  <xdr:twoCellAnchor>
    <xdr:from>
      <xdr:col>6</xdr:col>
      <xdr:colOff>66675</xdr:colOff>
      <xdr:row>26</xdr:row>
      <xdr:rowOff>28576</xdr:rowOff>
    </xdr:from>
    <xdr:to>
      <xdr:col>7</xdr:col>
      <xdr:colOff>381000</xdr:colOff>
      <xdr:row>26</xdr:row>
      <xdr:rowOff>314326</xdr:rowOff>
    </xdr:to>
    <xdr:sp macro="" textlink="">
      <xdr:nvSpPr>
        <xdr:cNvPr id="9" name="テキスト ボックス 8">
          <a:extLst>
            <a:ext uri="{FF2B5EF4-FFF2-40B4-BE49-F238E27FC236}">
              <a16:creationId xmlns:a16="http://schemas.microsoft.com/office/drawing/2014/main" id="{0BC313E6-7B3D-45D4-95E5-2F535A23E9CC}"/>
            </a:ext>
          </a:extLst>
        </xdr:cNvPr>
        <xdr:cNvSpPr txBox="1"/>
      </xdr:nvSpPr>
      <xdr:spPr>
        <a:xfrm>
          <a:off x="3028950" y="11649076"/>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latin typeface="メイリオ" panose="020B0604030504040204" pitchFamily="50" charset="-128"/>
              <a:ea typeface="メイリオ" panose="020B0604030504040204" pitchFamily="50" charset="-128"/>
            </a:rPr>
            <a:t>税込金額</a:t>
          </a:r>
          <a:endParaRPr kumimoji="1" lang="en-US" altLang="ja-JP" sz="1100" kern="1200">
            <a:latin typeface="メイリオ" panose="020B0604030504040204" pitchFamily="50" charset="-128"/>
            <a:ea typeface="メイリオ" panose="020B0604030504040204" pitchFamily="50" charset="-128"/>
          </a:endParaRPr>
        </a:p>
        <a:p>
          <a:endParaRPr kumimoji="1" lang="ja-JP" altLang="en-US" sz="1100" kern="1200"/>
        </a:p>
      </xdr:txBody>
    </xdr:sp>
    <xdr:clientData/>
  </xdr:twoCellAnchor>
  <xdr:twoCellAnchor>
    <xdr:from>
      <xdr:col>3</xdr:col>
      <xdr:colOff>123825</xdr:colOff>
      <xdr:row>27</xdr:row>
      <xdr:rowOff>28575</xdr:rowOff>
    </xdr:from>
    <xdr:to>
      <xdr:col>4</xdr:col>
      <xdr:colOff>609600</xdr:colOff>
      <xdr:row>27</xdr:row>
      <xdr:rowOff>314325</xdr:rowOff>
    </xdr:to>
    <xdr:sp macro="" textlink="">
      <xdr:nvSpPr>
        <xdr:cNvPr id="10" name="テキスト ボックス 9">
          <a:extLst>
            <a:ext uri="{FF2B5EF4-FFF2-40B4-BE49-F238E27FC236}">
              <a16:creationId xmlns:a16="http://schemas.microsoft.com/office/drawing/2014/main" id="{32457910-A14E-486D-A687-B99DBBCE579C}"/>
            </a:ext>
          </a:extLst>
        </xdr:cNvPr>
        <xdr:cNvSpPr txBox="1"/>
      </xdr:nvSpPr>
      <xdr:spPr>
        <a:xfrm>
          <a:off x="1343025" y="12049125"/>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kern="1200">
              <a:latin typeface="メイリオ" panose="020B0604030504040204" pitchFamily="50" charset="-128"/>
              <a:ea typeface="メイリオ" panose="020B0604030504040204" pitchFamily="50" charset="-128"/>
            </a:rPr>
            <a:t>696.000</a:t>
          </a:r>
        </a:p>
        <a:p>
          <a:endParaRPr kumimoji="1" lang="en-US" altLang="ja-JP" sz="1100" kern="1200">
            <a:latin typeface="メイリオ" panose="020B0604030504040204" pitchFamily="50" charset="-128"/>
            <a:ea typeface="メイリオ" panose="020B0604030504040204" pitchFamily="50" charset="-128"/>
          </a:endParaRPr>
        </a:p>
        <a:p>
          <a:endParaRPr kumimoji="1" lang="ja-JP" altLang="en-US" sz="1100" kern="1200"/>
        </a:p>
      </xdr:txBody>
    </xdr:sp>
    <xdr:clientData/>
  </xdr:twoCellAnchor>
  <xdr:twoCellAnchor>
    <xdr:from>
      <xdr:col>4</xdr:col>
      <xdr:colOff>557212</xdr:colOff>
      <xdr:row>27</xdr:row>
      <xdr:rowOff>28575</xdr:rowOff>
    </xdr:from>
    <xdr:to>
      <xdr:col>6</xdr:col>
      <xdr:colOff>119062</xdr:colOff>
      <xdr:row>27</xdr:row>
      <xdr:rowOff>314325</xdr:rowOff>
    </xdr:to>
    <xdr:sp macro="" textlink="">
      <xdr:nvSpPr>
        <xdr:cNvPr id="11" name="テキスト ボックス 10">
          <a:extLst>
            <a:ext uri="{FF2B5EF4-FFF2-40B4-BE49-F238E27FC236}">
              <a16:creationId xmlns:a16="http://schemas.microsoft.com/office/drawing/2014/main" id="{BB0AA667-E247-4126-A883-F2DFE4C03B84}"/>
            </a:ext>
          </a:extLst>
        </xdr:cNvPr>
        <xdr:cNvSpPr txBox="1"/>
      </xdr:nvSpPr>
      <xdr:spPr>
        <a:xfrm>
          <a:off x="2185987" y="12049125"/>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kern="1200">
              <a:latin typeface="メイリオ" panose="020B0604030504040204" pitchFamily="50" charset="-128"/>
              <a:ea typeface="メイリオ" panose="020B0604030504040204" pitchFamily="50" charset="-128"/>
            </a:rPr>
            <a:t>69.600</a:t>
          </a:r>
        </a:p>
        <a:p>
          <a:endParaRPr kumimoji="1" lang="ja-JP" altLang="en-US" sz="1100" kern="1200"/>
        </a:p>
      </xdr:txBody>
    </xdr:sp>
    <xdr:clientData/>
  </xdr:twoCellAnchor>
  <xdr:twoCellAnchor>
    <xdr:from>
      <xdr:col>6</xdr:col>
      <xdr:colOff>66674</xdr:colOff>
      <xdr:row>27</xdr:row>
      <xdr:rowOff>28575</xdr:rowOff>
    </xdr:from>
    <xdr:to>
      <xdr:col>7</xdr:col>
      <xdr:colOff>380999</xdr:colOff>
      <xdr:row>27</xdr:row>
      <xdr:rowOff>314325</xdr:rowOff>
    </xdr:to>
    <xdr:sp macro="" textlink="">
      <xdr:nvSpPr>
        <xdr:cNvPr id="12" name="テキスト ボックス 11">
          <a:extLst>
            <a:ext uri="{FF2B5EF4-FFF2-40B4-BE49-F238E27FC236}">
              <a16:creationId xmlns:a16="http://schemas.microsoft.com/office/drawing/2014/main" id="{2E6F7F0A-BF66-4064-AB2B-3BDF36B1E9B1}"/>
            </a:ext>
          </a:extLst>
        </xdr:cNvPr>
        <xdr:cNvSpPr txBox="1"/>
      </xdr:nvSpPr>
      <xdr:spPr>
        <a:xfrm>
          <a:off x="3028949" y="12049125"/>
          <a:ext cx="895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kern="1200">
              <a:latin typeface="メイリオ" panose="020B0604030504040204" pitchFamily="50" charset="-128"/>
              <a:ea typeface="メイリオ" panose="020B0604030504040204" pitchFamily="50" charset="-128"/>
            </a:rPr>
            <a:t>121.120.1</a:t>
          </a:r>
        </a:p>
        <a:p>
          <a:endParaRPr kumimoji="1" lang="ja-JP" altLang="en-US" sz="1100" kern="1200"/>
        </a:p>
      </xdr:txBody>
    </xdr:sp>
    <xdr:clientData/>
  </xdr:twoCellAnchor>
  <xdr:twoCellAnchor>
    <xdr:from>
      <xdr:col>21</xdr:col>
      <xdr:colOff>0</xdr:colOff>
      <xdr:row>6</xdr:row>
      <xdr:rowOff>0</xdr:rowOff>
    </xdr:from>
    <xdr:to>
      <xdr:col>22</xdr:col>
      <xdr:colOff>428625</xdr:colOff>
      <xdr:row>8</xdr:row>
      <xdr:rowOff>307975</xdr:rowOff>
    </xdr:to>
    <xdr:sp macro="" textlink="">
      <xdr:nvSpPr>
        <xdr:cNvPr id="13" name="四角形: 角度付き 12">
          <a:extLst>
            <a:ext uri="{FF2B5EF4-FFF2-40B4-BE49-F238E27FC236}">
              <a16:creationId xmlns:a16="http://schemas.microsoft.com/office/drawing/2014/main" id="{B2C7E49C-5D65-4F04-9073-9BA8967677C4}"/>
            </a:ext>
          </a:extLst>
        </xdr:cNvPr>
        <xdr:cNvSpPr/>
      </xdr:nvSpPr>
      <xdr:spPr>
        <a:xfrm>
          <a:off x="10734675" y="11906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0</xdr:col>
      <xdr:colOff>200025</xdr:colOff>
      <xdr:row>37</xdr:row>
      <xdr:rowOff>66675</xdr:rowOff>
    </xdr:from>
    <xdr:to>
      <xdr:col>15</xdr:col>
      <xdr:colOff>47625</xdr:colOff>
      <xdr:row>37</xdr:row>
      <xdr:rowOff>66675</xdr:rowOff>
    </xdr:to>
    <xdr:cxnSp macro="">
      <xdr:nvCxnSpPr>
        <xdr:cNvPr id="2" name="直線コネクタ 1">
          <a:extLst>
            <a:ext uri="{FF2B5EF4-FFF2-40B4-BE49-F238E27FC236}">
              <a16:creationId xmlns:a16="http://schemas.microsoft.com/office/drawing/2014/main" id="{9F7D85F8-34EA-4F87-9F59-B18B203C8213}"/>
            </a:ext>
          </a:extLst>
        </xdr:cNvPr>
        <xdr:cNvCxnSpPr/>
      </xdr:nvCxnSpPr>
      <xdr:spPr>
        <a:xfrm>
          <a:off x="200025" y="15373350"/>
          <a:ext cx="8143875" cy="0"/>
        </a:xfrm>
        <a:prstGeom prst="line">
          <a:avLst/>
        </a:prstGeom>
        <a:ln w="19050" cmpd="thinThick">
          <a:solidFill>
            <a:srgbClr val="958C5F"/>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187325</xdr:colOff>
      <xdr:row>37</xdr:row>
      <xdr:rowOff>155575</xdr:rowOff>
    </xdr:from>
    <xdr:to>
      <xdr:col>15</xdr:col>
      <xdr:colOff>34925</xdr:colOff>
      <xdr:row>37</xdr:row>
      <xdr:rowOff>155575</xdr:rowOff>
    </xdr:to>
    <xdr:cxnSp macro="">
      <xdr:nvCxnSpPr>
        <xdr:cNvPr id="3" name="直線コネクタ 2">
          <a:extLst>
            <a:ext uri="{FF2B5EF4-FFF2-40B4-BE49-F238E27FC236}">
              <a16:creationId xmlns:a16="http://schemas.microsoft.com/office/drawing/2014/main" id="{BB4208AA-D4AD-4061-8BB9-96759B8BF323}"/>
            </a:ext>
          </a:extLst>
        </xdr:cNvPr>
        <xdr:cNvCxnSpPr/>
      </xdr:nvCxnSpPr>
      <xdr:spPr>
        <a:xfrm>
          <a:off x="187325" y="15462250"/>
          <a:ext cx="8143875" cy="0"/>
        </a:xfrm>
        <a:prstGeom prst="line">
          <a:avLst/>
        </a:prstGeom>
        <a:ln w="31750" cmpd="sng">
          <a:solidFill>
            <a:srgbClr val="958C5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57149</xdr:colOff>
      <xdr:row>4</xdr:row>
      <xdr:rowOff>247650</xdr:rowOff>
    </xdr:from>
    <xdr:to>
      <xdr:col>15</xdr:col>
      <xdr:colOff>9525</xdr:colOff>
      <xdr:row>13</xdr:row>
      <xdr:rowOff>219075</xdr:rowOff>
    </xdr:to>
    <xdr:sp macro="" textlink="">
      <xdr:nvSpPr>
        <xdr:cNvPr id="4" name="正方形/長方形 3">
          <a:extLst>
            <a:ext uri="{FF2B5EF4-FFF2-40B4-BE49-F238E27FC236}">
              <a16:creationId xmlns:a16="http://schemas.microsoft.com/office/drawing/2014/main" id="{9B141C21-70CE-46B8-A3D4-24943727FE07}"/>
            </a:ext>
          </a:extLst>
        </xdr:cNvPr>
        <xdr:cNvSpPr/>
      </xdr:nvSpPr>
      <xdr:spPr>
        <a:xfrm>
          <a:off x="5153024" y="914400"/>
          <a:ext cx="3152776" cy="2552700"/>
        </a:xfrm>
        <a:prstGeom prst="rect">
          <a:avLst/>
        </a:prstGeom>
        <a:solidFill>
          <a:schemeClr val="bg1"/>
        </a:solidFill>
        <a:ln>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株式会社アーキサイト</a:t>
          </a:r>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登録番号：</a:t>
          </a:r>
          <a:r>
            <a:rPr kumimoji="1" lang="en-US" altLang="ja-JP" sz="1100">
              <a:solidFill>
                <a:sysClr val="windowText" lastClr="000000"/>
              </a:solidFill>
              <a:latin typeface="メイリオ" panose="020B0604030504040204" pitchFamily="50" charset="-128"/>
              <a:ea typeface="メイリオ" panose="020B0604030504040204" pitchFamily="50" charset="-128"/>
            </a:rPr>
            <a:t>T3010001075632</a:t>
          </a:r>
        </a:p>
        <a:p>
          <a:pPr algn="l"/>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a:t>
          </a:r>
          <a:r>
            <a:rPr kumimoji="1" lang="en-US" altLang="ja-JP" sz="1100">
              <a:solidFill>
                <a:sysClr val="windowText" lastClr="000000"/>
              </a:solidFill>
              <a:latin typeface="メイリオ" panose="020B0604030504040204" pitchFamily="50" charset="-128"/>
              <a:ea typeface="メイリオ" panose="020B0604030504040204" pitchFamily="50" charset="-128"/>
            </a:rPr>
            <a:t>110-0006</a:t>
          </a:r>
          <a:r>
            <a:rPr kumimoji="1" lang="ja-JP" altLang="en-US" sz="1100">
              <a:solidFill>
                <a:sysClr val="windowText" lastClr="000000"/>
              </a:solidFill>
              <a:latin typeface="メイリオ" panose="020B0604030504040204" pitchFamily="50" charset="-128"/>
              <a:ea typeface="メイリオ" panose="020B0604030504040204" pitchFamily="50" charset="-128"/>
            </a:rPr>
            <a:t>　東京都台東区秋葉原５番９号</a:t>
          </a:r>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　　　　　　</a:t>
          </a:r>
          <a:r>
            <a:rPr kumimoji="1" lang="ja-JP" altLang="en-US" sz="1100" baseline="0">
              <a:solidFill>
                <a:sysClr val="windowText" lastClr="000000"/>
              </a:solidFill>
              <a:latin typeface="メイリオ" panose="020B0604030504040204" pitchFamily="50" charset="-128"/>
              <a:ea typeface="メイリオ" panose="020B0604030504040204" pitchFamily="50" charset="-128"/>
            </a:rPr>
            <a:t>  </a:t>
          </a:r>
          <a:r>
            <a:rPr kumimoji="1" lang="ja-JP" altLang="en-US" sz="1100">
              <a:solidFill>
                <a:sysClr val="windowText" lastClr="000000"/>
              </a:solidFill>
              <a:latin typeface="メイリオ" panose="020B0604030504040204" pitchFamily="50" charset="-128"/>
              <a:ea typeface="メイリオ" panose="020B0604030504040204" pitchFamily="50" charset="-128"/>
            </a:rPr>
            <a:t>明治安田生命秋葉原ビル</a:t>
          </a:r>
          <a:endParaRPr kumimoji="1"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kumimoji="1" lang="en-US" altLang="ja-JP" sz="1100">
              <a:solidFill>
                <a:sysClr val="windowText" lastClr="000000"/>
              </a:solidFill>
              <a:latin typeface="メイリオ" panose="020B0604030504040204" pitchFamily="50" charset="-128"/>
              <a:ea typeface="メイリオ" panose="020B0604030504040204" pitchFamily="50" charset="-128"/>
            </a:rPr>
            <a:t>TEL</a:t>
          </a:r>
          <a:r>
            <a:rPr kumimoji="1" lang="ja-JP" altLang="en-US" sz="1100">
              <a:solidFill>
                <a:sysClr val="windowText" lastClr="000000"/>
              </a:solidFill>
              <a:latin typeface="メイリオ" panose="020B0604030504040204" pitchFamily="50" charset="-128"/>
              <a:ea typeface="メイリオ" panose="020B0604030504040204" pitchFamily="50" charset="-128"/>
            </a:rPr>
            <a:t>：</a:t>
          </a:r>
          <a:r>
            <a:rPr kumimoji="1" lang="en-US" altLang="ja-JP" sz="1100">
              <a:solidFill>
                <a:sysClr val="windowText" lastClr="000000"/>
              </a:solidFill>
              <a:latin typeface="メイリオ" panose="020B0604030504040204" pitchFamily="50" charset="-128"/>
              <a:ea typeface="メイリオ" panose="020B0604030504040204" pitchFamily="50" charset="-128"/>
            </a:rPr>
            <a:t>03-6859-0281</a:t>
          </a:r>
          <a:r>
            <a:rPr kumimoji="1" lang="ja-JP" altLang="en-US" sz="1100">
              <a:solidFill>
                <a:sysClr val="windowText" lastClr="000000"/>
              </a:solidFill>
              <a:latin typeface="メイリオ" panose="020B0604030504040204" pitchFamily="50" charset="-128"/>
              <a:ea typeface="メイリオ" panose="020B0604030504040204" pitchFamily="50" charset="-128"/>
            </a:rPr>
            <a:t>　</a:t>
          </a:r>
          <a:r>
            <a:rPr kumimoji="1" lang="en-US" altLang="ja-JP" sz="1100">
              <a:solidFill>
                <a:sysClr val="windowText" lastClr="000000"/>
              </a:solidFill>
              <a:latin typeface="メイリオ" panose="020B0604030504040204" pitchFamily="50" charset="-128"/>
              <a:ea typeface="メイリオ" panose="020B0604030504040204" pitchFamily="50" charset="-128"/>
            </a:rPr>
            <a:t>FAX</a:t>
          </a:r>
          <a:r>
            <a:rPr kumimoji="1" lang="ja-JP" altLang="en-US" sz="1100">
              <a:solidFill>
                <a:sysClr val="windowText" lastClr="000000"/>
              </a:solidFill>
              <a:latin typeface="メイリオ" panose="020B0604030504040204" pitchFamily="50" charset="-128"/>
              <a:ea typeface="メイリオ" panose="020B0604030504040204" pitchFamily="50" charset="-128"/>
            </a:rPr>
            <a:t>：</a:t>
          </a:r>
          <a:r>
            <a:rPr kumimoji="1" lang="en-US" altLang="ja-JP" sz="1100">
              <a:solidFill>
                <a:sysClr val="windowText" lastClr="000000"/>
              </a:solidFill>
              <a:latin typeface="メイリオ" panose="020B0604030504040204" pitchFamily="50" charset="-128"/>
              <a:ea typeface="メイリオ" panose="020B0604030504040204" pitchFamily="50" charset="-128"/>
            </a:rPr>
            <a:t>03-6859-0282</a:t>
          </a:r>
        </a:p>
        <a:p>
          <a:pPr algn="l"/>
          <a:r>
            <a:rPr kumimoji="1" lang="en-US" altLang="ja-JP" sz="1100">
              <a:solidFill>
                <a:sysClr val="windowText" lastClr="000000"/>
              </a:solidFill>
              <a:latin typeface="メイリオ" panose="020B0604030504040204" pitchFamily="50" charset="-128"/>
              <a:ea typeface="メイリオ" panose="020B0604030504040204" pitchFamily="50" charset="-128"/>
            </a:rPr>
            <a:t>https://archisite.co.jp</a:t>
          </a:r>
        </a:p>
        <a:p>
          <a:pPr algn="l"/>
          <a:r>
            <a:rPr kumimoji="1" lang="ja-JP" altLang="en-US" sz="1100">
              <a:solidFill>
                <a:sysClr val="windowText" lastClr="000000"/>
              </a:solidFill>
              <a:latin typeface="メイリオ" panose="020B0604030504040204" pitchFamily="50" charset="-128"/>
              <a:ea typeface="メイリオ" panose="020B0604030504040204" pitchFamily="50" charset="-128"/>
            </a:rPr>
            <a:t>担当：大谷謙　</a:t>
          </a:r>
          <a:r>
            <a:rPr kumimoji="1" lang="en-US" altLang="ja-JP" sz="1100">
              <a:solidFill>
                <a:sysClr val="windowText" lastClr="000000"/>
              </a:solidFill>
              <a:latin typeface="メイリオ" panose="020B0604030504040204" pitchFamily="50" charset="-128"/>
              <a:ea typeface="メイリオ" panose="020B0604030504040204" pitchFamily="50" charset="-128"/>
            </a:rPr>
            <a:t>e-mail</a:t>
          </a:r>
          <a:r>
            <a:rPr kumimoji="1" lang="ja-JP" altLang="en-US" sz="1100">
              <a:solidFill>
                <a:sysClr val="windowText" lastClr="000000"/>
              </a:solidFill>
              <a:latin typeface="メイリオ" panose="020B0604030504040204" pitchFamily="50" charset="-128"/>
              <a:ea typeface="メイリオ" panose="020B0604030504040204" pitchFamily="50" charset="-128"/>
            </a:rPr>
            <a:t>：</a:t>
          </a:r>
          <a:r>
            <a:rPr kumimoji="1" lang="en-US" altLang="ja-JP" sz="1100">
              <a:solidFill>
                <a:sysClr val="windowText" lastClr="000000"/>
              </a:solidFill>
              <a:latin typeface="メイリオ" panose="020B0604030504040204" pitchFamily="50" charset="-128"/>
              <a:ea typeface="メイリオ" panose="020B0604030504040204" pitchFamily="50" charset="-128"/>
            </a:rPr>
            <a:t>koya@archisite.co.jp</a:t>
          </a:r>
        </a:p>
        <a:p>
          <a:pPr algn="l"/>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editAs="oneCell">
    <xdr:from>
      <xdr:col>13</xdr:col>
      <xdr:colOff>604467</xdr:colOff>
      <xdr:row>6</xdr:row>
      <xdr:rowOff>33888</xdr:rowOff>
    </xdr:from>
    <xdr:to>
      <xdr:col>14</xdr:col>
      <xdr:colOff>449140</xdr:colOff>
      <xdr:row>8</xdr:row>
      <xdr:rowOff>132617</xdr:rowOff>
    </xdr:to>
    <xdr:pic>
      <xdr:nvPicPr>
        <xdr:cNvPr id="5" name="図 4">
          <a:extLst>
            <a:ext uri="{FF2B5EF4-FFF2-40B4-BE49-F238E27FC236}">
              <a16:creationId xmlns:a16="http://schemas.microsoft.com/office/drawing/2014/main" id="{4283E35A-D2F1-4C3D-A583-3DE8CE11DAAB}"/>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3600" b="96400" l="800" r="99600">
                      <a14:foregroundMark x1="16000" y1="9600" x2="16000" y2="9600"/>
                      <a14:foregroundMark x1="10000" y1="10400" x2="10000" y2="10400"/>
                      <a14:foregroundMark x1="10400" y1="10400" x2="10400" y2="9600"/>
                      <a14:foregroundMark x1="9600" y1="7200" x2="9600" y2="9200"/>
                      <a14:foregroundMark x1="9600" y1="4400" x2="10000" y2="4800"/>
                      <a14:foregroundMark x1="26400" y1="6400" x2="28000" y2="9200"/>
                      <a14:foregroundMark x1="5200" y1="10800" x2="9200" y2="10800"/>
                      <a14:foregroundMark x1="42000" y1="4400" x2="45200" y2="4000"/>
                      <a14:foregroundMark x1="53200" y1="4400" x2="57200" y2="3600"/>
                      <a14:foregroundMark x1="50000" y1="41600" x2="50000" y2="46400"/>
                      <a14:foregroundMark x1="13600" y1="48800" x2="21200" y2="47200"/>
                      <a14:foregroundMark x1="41600" y1="71600" x2="47200" y2="71600"/>
                      <a14:foregroundMark x1="54000" y1="96400" x2="54000" y2="95600"/>
                      <a14:foregroundMark x1="9600" y1="80000" x2="12800" y2="80000"/>
                      <a14:foregroundMark x1="74800" y1="8800" x2="74800" y2="10800"/>
                      <a14:foregroundMark x1="88800" y1="8400" x2="88800" y2="11600"/>
                      <a14:foregroundMark x1="94000" y1="6800" x2="93200" y2="7600"/>
                      <a14:foregroundMark x1="87200" y1="31200" x2="87600" y2="33200"/>
                      <a14:foregroundMark x1="76000" y1="40000" x2="79200" y2="39600"/>
                      <a14:foregroundMark x1="80000" y1="52400" x2="81600" y2="52400"/>
                      <a14:foregroundMark x1="80400" y1="56800" x2="82400" y2="56800"/>
                      <a14:foregroundMark x1="82000" y1="60800" x2="84400" y2="60800"/>
                      <a14:foregroundMark x1="74000" y1="76000" x2="75600" y2="76000"/>
                      <a14:foregroundMark x1="74800" y1="80400" x2="75200" y2="80400"/>
                      <a14:foregroundMark x1="78800" y1="86400" x2="78800" y2="87200"/>
                      <a14:foregroundMark x1="70400" y1="88400" x2="70400" y2="89600"/>
                      <a14:foregroundMark x1="89200" y1="77600" x2="89200" y2="79200"/>
                      <a14:foregroundMark x1="99200" y1="77200" x2="99600" y2="77600"/>
                      <a14:foregroundMark x1="800" y1="28800" x2="1200" y2="31200"/>
                    </a14:backgroundRemoval>
                  </a14:imgEffect>
                </a14:imgLayer>
              </a14:imgProps>
            </a:ext>
            <a:ext uri="{28A0092B-C50C-407E-A947-70E740481C1C}">
              <a14:useLocalDpi xmlns:a14="http://schemas.microsoft.com/office/drawing/2010/main" val="0"/>
            </a:ext>
          </a:extLst>
        </a:blip>
        <a:srcRect/>
        <a:stretch>
          <a:fillRect/>
        </a:stretch>
      </xdr:blipFill>
      <xdr:spPr bwMode="auto">
        <a:xfrm>
          <a:off x="7433892" y="1224513"/>
          <a:ext cx="730498" cy="7273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0</xdr:colOff>
      <xdr:row>9</xdr:row>
      <xdr:rowOff>0</xdr:rowOff>
    </xdr:from>
    <xdr:to>
      <xdr:col>21</xdr:col>
      <xdr:colOff>443279</xdr:colOff>
      <xdr:row>12</xdr:row>
      <xdr:rowOff>64722</xdr:rowOff>
    </xdr:to>
    <xdr:sp macro="" textlink="">
      <xdr:nvSpPr>
        <xdr:cNvPr id="6" name="四角形: 角度付き 5">
          <a:extLst>
            <a:ext uri="{FF2B5EF4-FFF2-40B4-BE49-F238E27FC236}">
              <a16:creationId xmlns:a16="http://schemas.microsoft.com/office/drawing/2014/main" id="{12036A0E-99F3-4B28-A3AB-4054EE6AF743}"/>
            </a:ext>
          </a:extLst>
        </xdr:cNvPr>
        <xdr:cNvSpPr/>
      </xdr:nvSpPr>
      <xdr:spPr>
        <a:xfrm>
          <a:off x="9129346" y="2139462"/>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0</xdr:col>
      <xdr:colOff>200025</xdr:colOff>
      <xdr:row>45</xdr:row>
      <xdr:rowOff>66675</xdr:rowOff>
    </xdr:from>
    <xdr:to>
      <xdr:col>14</xdr:col>
      <xdr:colOff>47625</xdr:colOff>
      <xdr:row>45</xdr:row>
      <xdr:rowOff>66675</xdr:rowOff>
    </xdr:to>
    <xdr:cxnSp macro="">
      <xdr:nvCxnSpPr>
        <xdr:cNvPr id="2" name="直線コネクタ 1">
          <a:extLst>
            <a:ext uri="{FF2B5EF4-FFF2-40B4-BE49-F238E27FC236}">
              <a16:creationId xmlns:a16="http://schemas.microsoft.com/office/drawing/2014/main" id="{38EDD834-C8FB-41FA-B98F-E2E9F38116A6}"/>
            </a:ext>
          </a:extLst>
        </xdr:cNvPr>
        <xdr:cNvCxnSpPr/>
      </xdr:nvCxnSpPr>
      <xdr:spPr>
        <a:xfrm>
          <a:off x="200025" y="13954125"/>
          <a:ext cx="8143875" cy="0"/>
        </a:xfrm>
        <a:prstGeom prst="line">
          <a:avLst/>
        </a:prstGeom>
        <a:ln w="19050" cmpd="thinThick">
          <a:solidFill>
            <a:srgbClr val="958C5F"/>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447674</xdr:colOff>
      <xdr:row>6</xdr:row>
      <xdr:rowOff>123824</xdr:rowOff>
    </xdr:from>
    <xdr:to>
      <xdr:col>13</xdr:col>
      <xdr:colOff>533400</xdr:colOff>
      <xdr:row>12</xdr:row>
      <xdr:rowOff>112949</xdr:rowOff>
    </xdr:to>
    <xdr:sp macro="" textlink="">
      <xdr:nvSpPr>
        <xdr:cNvPr id="3" name="正方形/長方形 2">
          <a:extLst>
            <a:ext uri="{FF2B5EF4-FFF2-40B4-BE49-F238E27FC236}">
              <a16:creationId xmlns:a16="http://schemas.microsoft.com/office/drawing/2014/main" id="{B1B3A409-4DAC-490A-8390-5893D0E1F04F}"/>
            </a:ext>
          </a:extLst>
        </xdr:cNvPr>
        <xdr:cNvSpPr/>
      </xdr:nvSpPr>
      <xdr:spPr>
        <a:xfrm>
          <a:off x="4571999" y="1314449"/>
          <a:ext cx="3676651" cy="1665525"/>
        </a:xfrm>
        <a:prstGeom prst="rect">
          <a:avLst/>
        </a:prstGeom>
        <a:solidFill>
          <a:schemeClr val="bg1"/>
        </a:solidFill>
        <a:ln>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kumimoji="1" lang="ja-JP" altLang="en-US" sz="1600">
              <a:solidFill>
                <a:sysClr val="windowText" lastClr="000000"/>
              </a:solidFill>
              <a:latin typeface="メイリオ" panose="020B0604030504040204" pitchFamily="50" charset="-128"/>
              <a:ea typeface="メイリオ" panose="020B0604030504040204" pitchFamily="50" charset="-128"/>
            </a:rPr>
            <a:t>株式会社 日本サンプル</a:t>
          </a:r>
          <a:endParaRPr lang="en-US" altLang="ja-JP" sz="1600">
            <a:latin typeface="メイリオ" panose="020B0604030504040204" pitchFamily="50" charset="-128"/>
            <a:ea typeface="メイリオ" panose="020B0604030504040204" pitchFamily="50" charset="-128"/>
          </a:endParaRP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東京都杉並区〇〇〇１－２－３</a:t>
          </a:r>
          <a:endParaRPr lang="en-US" altLang="ja-JP" sz="1100" b="0">
            <a:solidFill>
              <a:sysClr val="windowText" lastClr="000000"/>
            </a:solidFill>
            <a:latin typeface="メイリオ" panose="020B0604030504040204" pitchFamily="50" charset="-128"/>
            <a:ea typeface="メイリオ" panose="020B0604030504040204" pitchFamily="50" charset="-128"/>
          </a:endParaRP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△△△ビル １Ｆ １２３</a:t>
          </a:r>
          <a:r>
            <a:rPr lang="en-US" altLang="ja-JP" sz="1100">
              <a:solidFill>
                <a:sysClr val="windowText" lastClr="000000"/>
              </a:solidFill>
              <a:latin typeface="メイリオ" panose="020B0604030504040204" pitchFamily="50" charset="-128"/>
              <a:ea typeface="メイリオ" panose="020B0604030504040204" pitchFamily="50" charset="-128"/>
            </a:rPr>
            <a:t> </a:t>
          </a: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03-1234-5678</a:t>
          </a:r>
          <a:endParaRPr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info@japansample.com</a:t>
          </a:r>
          <a:r>
            <a:rPr lang="en-US" altLang="ja-JP" sz="1100">
              <a:solidFill>
                <a:sysClr val="windowText" lastClr="000000"/>
              </a:solidFill>
              <a:latin typeface="メイリオ" panose="020B0604030504040204" pitchFamily="50" charset="-128"/>
              <a:ea typeface="メイリオ" panose="020B0604030504040204" pitchFamily="50" charset="-128"/>
            </a:rPr>
            <a:t> </a:t>
          </a:r>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0</xdr:col>
      <xdr:colOff>187325</xdr:colOff>
      <xdr:row>45</xdr:row>
      <xdr:rowOff>155575</xdr:rowOff>
    </xdr:from>
    <xdr:to>
      <xdr:col>14</xdr:col>
      <xdr:colOff>34925</xdr:colOff>
      <xdr:row>45</xdr:row>
      <xdr:rowOff>155575</xdr:rowOff>
    </xdr:to>
    <xdr:cxnSp macro="">
      <xdr:nvCxnSpPr>
        <xdr:cNvPr id="4" name="直線コネクタ 3">
          <a:extLst>
            <a:ext uri="{FF2B5EF4-FFF2-40B4-BE49-F238E27FC236}">
              <a16:creationId xmlns:a16="http://schemas.microsoft.com/office/drawing/2014/main" id="{09DF5576-B9AC-45E7-B7F1-D65890A82263}"/>
            </a:ext>
          </a:extLst>
        </xdr:cNvPr>
        <xdr:cNvCxnSpPr/>
      </xdr:nvCxnSpPr>
      <xdr:spPr>
        <a:xfrm>
          <a:off x="187325" y="14043025"/>
          <a:ext cx="8143875" cy="0"/>
        </a:xfrm>
        <a:prstGeom prst="line">
          <a:avLst/>
        </a:prstGeom>
        <a:ln w="31750" cmpd="sng">
          <a:solidFill>
            <a:srgbClr val="958C5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168914</xdr:colOff>
      <xdr:row>7</xdr:row>
      <xdr:rowOff>209550</xdr:rowOff>
    </xdr:from>
    <xdr:to>
      <xdr:col>13</xdr:col>
      <xdr:colOff>377429</xdr:colOff>
      <xdr:row>11</xdr:row>
      <xdr:rowOff>186929</xdr:rowOff>
    </xdr:to>
    <xdr:pic>
      <xdr:nvPicPr>
        <xdr:cNvPr id="5" name="図 4">
          <a:extLst>
            <a:ext uri="{FF2B5EF4-FFF2-40B4-BE49-F238E27FC236}">
              <a16:creationId xmlns:a16="http://schemas.microsoft.com/office/drawing/2014/main" id="{C4CD39AD-EA64-411D-9FD9-D19FFF762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8339" y="1714500"/>
          <a:ext cx="1094340" cy="1091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200025</xdr:colOff>
      <xdr:row>45</xdr:row>
      <xdr:rowOff>66675</xdr:rowOff>
    </xdr:from>
    <xdr:to>
      <xdr:col>14</xdr:col>
      <xdr:colOff>47625</xdr:colOff>
      <xdr:row>45</xdr:row>
      <xdr:rowOff>66675</xdr:rowOff>
    </xdr:to>
    <xdr:cxnSp macro="">
      <xdr:nvCxnSpPr>
        <xdr:cNvPr id="6" name="直線コネクタ 5">
          <a:extLst>
            <a:ext uri="{FF2B5EF4-FFF2-40B4-BE49-F238E27FC236}">
              <a16:creationId xmlns:a16="http://schemas.microsoft.com/office/drawing/2014/main" id="{246EA30B-6BA1-4066-B306-928424EB3750}"/>
            </a:ext>
          </a:extLst>
        </xdr:cNvPr>
        <xdr:cNvCxnSpPr/>
      </xdr:nvCxnSpPr>
      <xdr:spPr>
        <a:xfrm>
          <a:off x="200025" y="13954125"/>
          <a:ext cx="8143875" cy="0"/>
        </a:xfrm>
        <a:prstGeom prst="line">
          <a:avLst/>
        </a:prstGeom>
        <a:ln w="19050" cmpd="thinThick">
          <a:solidFill>
            <a:srgbClr val="958C5F"/>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187325</xdr:colOff>
      <xdr:row>45</xdr:row>
      <xdr:rowOff>155575</xdr:rowOff>
    </xdr:from>
    <xdr:to>
      <xdr:col>14</xdr:col>
      <xdr:colOff>34925</xdr:colOff>
      <xdr:row>45</xdr:row>
      <xdr:rowOff>155575</xdr:rowOff>
    </xdr:to>
    <xdr:cxnSp macro="">
      <xdr:nvCxnSpPr>
        <xdr:cNvPr id="7" name="直線コネクタ 6">
          <a:extLst>
            <a:ext uri="{FF2B5EF4-FFF2-40B4-BE49-F238E27FC236}">
              <a16:creationId xmlns:a16="http://schemas.microsoft.com/office/drawing/2014/main" id="{DD272C23-E9AB-44F8-973F-30931931B239}"/>
            </a:ext>
          </a:extLst>
        </xdr:cNvPr>
        <xdr:cNvCxnSpPr/>
      </xdr:nvCxnSpPr>
      <xdr:spPr>
        <a:xfrm>
          <a:off x="187325" y="14043025"/>
          <a:ext cx="8143875" cy="0"/>
        </a:xfrm>
        <a:prstGeom prst="line">
          <a:avLst/>
        </a:prstGeom>
        <a:ln w="31750" cmpd="sng">
          <a:solidFill>
            <a:srgbClr val="958C5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200025</xdr:colOff>
      <xdr:row>45</xdr:row>
      <xdr:rowOff>66675</xdr:rowOff>
    </xdr:from>
    <xdr:to>
      <xdr:col>14</xdr:col>
      <xdr:colOff>47625</xdr:colOff>
      <xdr:row>45</xdr:row>
      <xdr:rowOff>66675</xdr:rowOff>
    </xdr:to>
    <xdr:cxnSp macro="">
      <xdr:nvCxnSpPr>
        <xdr:cNvPr id="8" name="直線コネクタ 7">
          <a:extLst>
            <a:ext uri="{FF2B5EF4-FFF2-40B4-BE49-F238E27FC236}">
              <a16:creationId xmlns:a16="http://schemas.microsoft.com/office/drawing/2014/main" id="{59113AD6-9F9B-4943-AA3B-1438C65F6652}"/>
            </a:ext>
          </a:extLst>
        </xdr:cNvPr>
        <xdr:cNvCxnSpPr/>
      </xdr:nvCxnSpPr>
      <xdr:spPr>
        <a:xfrm>
          <a:off x="200025" y="13954125"/>
          <a:ext cx="8143875" cy="0"/>
        </a:xfrm>
        <a:prstGeom prst="line">
          <a:avLst/>
        </a:prstGeom>
        <a:ln w="19050" cmpd="thinThick">
          <a:solidFill>
            <a:srgbClr val="958C5F"/>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187325</xdr:colOff>
      <xdr:row>45</xdr:row>
      <xdr:rowOff>155575</xdr:rowOff>
    </xdr:from>
    <xdr:to>
      <xdr:col>14</xdr:col>
      <xdr:colOff>34925</xdr:colOff>
      <xdr:row>45</xdr:row>
      <xdr:rowOff>155575</xdr:rowOff>
    </xdr:to>
    <xdr:cxnSp macro="">
      <xdr:nvCxnSpPr>
        <xdr:cNvPr id="9" name="直線コネクタ 8">
          <a:extLst>
            <a:ext uri="{FF2B5EF4-FFF2-40B4-BE49-F238E27FC236}">
              <a16:creationId xmlns:a16="http://schemas.microsoft.com/office/drawing/2014/main" id="{DAC65588-0190-4723-9B7D-8192BAF4CE36}"/>
            </a:ext>
          </a:extLst>
        </xdr:cNvPr>
        <xdr:cNvCxnSpPr/>
      </xdr:nvCxnSpPr>
      <xdr:spPr>
        <a:xfrm>
          <a:off x="187325" y="14043025"/>
          <a:ext cx="8143875" cy="0"/>
        </a:xfrm>
        <a:prstGeom prst="line">
          <a:avLst/>
        </a:prstGeom>
        <a:ln w="31750" cmpd="sng">
          <a:solidFill>
            <a:srgbClr val="958C5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xdr:row>
      <xdr:rowOff>0</xdr:rowOff>
    </xdr:from>
    <xdr:to>
      <xdr:col>24</xdr:col>
      <xdr:colOff>447675</xdr:colOff>
      <xdr:row>11</xdr:row>
      <xdr:rowOff>136525</xdr:rowOff>
    </xdr:to>
    <xdr:sp macro="" textlink="">
      <xdr:nvSpPr>
        <xdr:cNvPr id="10" name="四角形: 角度付き 9">
          <a:extLst>
            <a:ext uri="{FF2B5EF4-FFF2-40B4-BE49-F238E27FC236}">
              <a16:creationId xmlns:a16="http://schemas.microsoft.com/office/drawing/2014/main" id="{D0EF562F-0277-4384-8835-C825A8AF5763}"/>
            </a:ext>
          </a:extLst>
        </xdr:cNvPr>
        <xdr:cNvSpPr/>
      </xdr:nvSpPr>
      <xdr:spPr>
        <a:xfrm>
          <a:off x="11268075" y="18192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0</xdr:col>
      <xdr:colOff>200025</xdr:colOff>
      <xdr:row>45</xdr:row>
      <xdr:rowOff>66675</xdr:rowOff>
    </xdr:from>
    <xdr:to>
      <xdr:col>14</xdr:col>
      <xdr:colOff>47625</xdr:colOff>
      <xdr:row>45</xdr:row>
      <xdr:rowOff>66675</xdr:rowOff>
    </xdr:to>
    <xdr:cxnSp macro="">
      <xdr:nvCxnSpPr>
        <xdr:cNvPr id="2" name="直線コネクタ 1">
          <a:extLst>
            <a:ext uri="{FF2B5EF4-FFF2-40B4-BE49-F238E27FC236}">
              <a16:creationId xmlns:a16="http://schemas.microsoft.com/office/drawing/2014/main" id="{D82546F9-A1ED-4A10-8DE2-387003B36EEF}"/>
            </a:ext>
          </a:extLst>
        </xdr:cNvPr>
        <xdr:cNvCxnSpPr/>
      </xdr:nvCxnSpPr>
      <xdr:spPr>
        <a:xfrm>
          <a:off x="200025" y="13954125"/>
          <a:ext cx="8143875" cy="0"/>
        </a:xfrm>
        <a:prstGeom prst="line">
          <a:avLst/>
        </a:prstGeom>
        <a:ln w="19050" cmpd="thinThick">
          <a:solidFill>
            <a:srgbClr val="958C5F"/>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447674</xdr:colOff>
      <xdr:row>6</xdr:row>
      <xdr:rowOff>123824</xdr:rowOff>
    </xdr:from>
    <xdr:to>
      <xdr:col>13</xdr:col>
      <xdr:colOff>533400</xdr:colOff>
      <xdr:row>12</xdr:row>
      <xdr:rowOff>114300</xdr:rowOff>
    </xdr:to>
    <xdr:sp macro="" textlink="">
      <xdr:nvSpPr>
        <xdr:cNvPr id="3" name="正方形/長方形 2">
          <a:extLst>
            <a:ext uri="{FF2B5EF4-FFF2-40B4-BE49-F238E27FC236}">
              <a16:creationId xmlns:a16="http://schemas.microsoft.com/office/drawing/2014/main" id="{0D45F446-00B8-4C82-8F0D-7BB5B4A51522}"/>
            </a:ext>
          </a:extLst>
        </xdr:cNvPr>
        <xdr:cNvSpPr/>
      </xdr:nvSpPr>
      <xdr:spPr>
        <a:xfrm>
          <a:off x="4571999" y="1314449"/>
          <a:ext cx="3676651" cy="1666876"/>
        </a:xfrm>
        <a:prstGeom prst="rect">
          <a:avLst/>
        </a:prstGeom>
        <a:solidFill>
          <a:schemeClr val="bg1"/>
        </a:solidFill>
        <a:ln>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kumimoji="1" lang="ja-JP" altLang="en-US" sz="1600">
              <a:solidFill>
                <a:sysClr val="windowText" lastClr="000000"/>
              </a:solidFill>
              <a:latin typeface="メイリオ" panose="020B0604030504040204" pitchFamily="50" charset="-128"/>
              <a:ea typeface="メイリオ" panose="020B0604030504040204" pitchFamily="50" charset="-128"/>
            </a:rPr>
            <a:t>株式会社 日本サンプル</a:t>
          </a:r>
          <a:endParaRPr lang="en-US" altLang="ja-JP" sz="1600">
            <a:latin typeface="メイリオ" panose="020B0604030504040204" pitchFamily="50" charset="-128"/>
            <a:ea typeface="メイリオ" panose="020B0604030504040204" pitchFamily="50" charset="-128"/>
          </a:endParaRP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東京都杉並区〇〇〇１－２－３</a:t>
          </a:r>
          <a:endParaRPr lang="en-US" altLang="ja-JP" sz="1100" b="0">
            <a:solidFill>
              <a:sysClr val="windowText" lastClr="000000"/>
            </a:solidFill>
            <a:latin typeface="メイリオ" panose="020B0604030504040204" pitchFamily="50" charset="-128"/>
            <a:ea typeface="メイリオ" panose="020B0604030504040204" pitchFamily="50" charset="-128"/>
          </a:endParaRP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△△△ビル １Ｆ １２３</a:t>
          </a:r>
          <a:r>
            <a:rPr lang="en-US" altLang="ja-JP" sz="1100">
              <a:solidFill>
                <a:sysClr val="windowText" lastClr="000000"/>
              </a:solidFill>
              <a:latin typeface="メイリオ" panose="020B0604030504040204" pitchFamily="50" charset="-128"/>
              <a:ea typeface="メイリオ" panose="020B0604030504040204" pitchFamily="50" charset="-128"/>
            </a:rPr>
            <a:t> </a:t>
          </a: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03-1234-5678</a:t>
          </a:r>
          <a:endParaRPr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info@japansample.com</a:t>
          </a:r>
          <a:r>
            <a:rPr lang="en-US" altLang="ja-JP" sz="1100">
              <a:solidFill>
                <a:sysClr val="windowText" lastClr="000000"/>
              </a:solidFill>
              <a:latin typeface="メイリオ" panose="020B0604030504040204" pitchFamily="50" charset="-128"/>
              <a:ea typeface="メイリオ" panose="020B0604030504040204" pitchFamily="50" charset="-128"/>
            </a:rPr>
            <a:t> </a:t>
          </a:r>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0</xdr:col>
      <xdr:colOff>187325</xdr:colOff>
      <xdr:row>45</xdr:row>
      <xdr:rowOff>155575</xdr:rowOff>
    </xdr:from>
    <xdr:to>
      <xdr:col>14</xdr:col>
      <xdr:colOff>34925</xdr:colOff>
      <xdr:row>45</xdr:row>
      <xdr:rowOff>155575</xdr:rowOff>
    </xdr:to>
    <xdr:cxnSp macro="">
      <xdr:nvCxnSpPr>
        <xdr:cNvPr id="4" name="直線コネクタ 3">
          <a:extLst>
            <a:ext uri="{FF2B5EF4-FFF2-40B4-BE49-F238E27FC236}">
              <a16:creationId xmlns:a16="http://schemas.microsoft.com/office/drawing/2014/main" id="{CED1FF20-9881-4F80-8A1F-7EF307BDDD49}"/>
            </a:ext>
          </a:extLst>
        </xdr:cNvPr>
        <xdr:cNvCxnSpPr/>
      </xdr:nvCxnSpPr>
      <xdr:spPr>
        <a:xfrm>
          <a:off x="187325" y="14043025"/>
          <a:ext cx="8143875" cy="0"/>
        </a:xfrm>
        <a:prstGeom prst="line">
          <a:avLst/>
        </a:prstGeom>
        <a:ln w="31750" cmpd="sng">
          <a:solidFill>
            <a:srgbClr val="958C5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168914</xdr:colOff>
      <xdr:row>7</xdr:row>
      <xdr:rowOff>209550</xdr:rowOff>
    </xdr:from>
    <xdr:to>
      <xdr:col>13</xdr:col>
      <xdr:colOff>377429</xdr:colOff>
      <xdr:row>11</xdr:row>
      <xdr:rowOff>186929</xdr:rowOff>
    </xdr:to>
    <xdr:pic>
      <xdr:nvPicPr>
        <xdr:cNvPr id="5" name="図 4">
          <a:extLst>
            <a:ext uri="{FF2B5EF4-FFF2-40B4-BE49-F238E27FC236}">
              <a16:creationId xmlns:a16="http://schemas.microsoft.com/office/drawing/2014/main" id="{CF687D20-9793-419B-8081-2046CF2610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8339" y="1714500"/>
          <a:ext cx="1094340" cy="1091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0</xdr:colOff>
      <xdr:row>8</xdr:row>
      <xdr:rowOff>0</xdr:rowOff>
    </xdr:from>
    <xdr:to>
      <xdr:col>23</xdr:col>
      <xdr:colOff>447675</xdr:colOff>
      <xdr:row>11</xdr:row>
      <xdr:rowOff>136525</xdr:rowOff>
    </xdr:to>
    <xdr:sp macro="" textlink="">
      <xdr:nvSpPr>
        <xdr:cNvPr id="6" name="四角形: 角度付き 5">
          <a:extLst>
            <a:ext uri="{FF2B5EF4-FFF2-40B4-BE49-F238E27FC236}">
              <a16:creationId xmlns:a16="http://schemas.microsoft.com/office/drawing/2014/main" id="{3FF95D62-99A0-4843-843C-3B5FA3F278BE}"/>
            </a:ext>
          </a:extLst>
        </xdr:cNvPr>
        <xdr:cNvSpPr/>
      </xdr:nvSpPr>
      <xdr:spPr>
        <a:xfrm>
          <a:off x="10734675" y="18192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0</xdr:col>
      <xdr:colOff>200025</xdr:colOff>
      <xdr:row>45</xdr:row>
      <xdr:rowOff>66675</xdr:rowOff>
    </xdr:from>
    <xdr:to>
      <xdr:col>14</xdr:col>
      <xdr:colOff>47625</xdr:colOff>
      <xdr:row>45</xdr:row>
      <xdr:rowOff>66675</xdr:rowOff>
    </xdr:to>
    <xdr:cxnSp macro="">
      <xdr:nvCxnSpPr>
        <xdr:cNvPr id="2" name="直線コネクタ 1">
          <a:extLst>
            <a:ext uri="{FF2B5EF4-FFF2-40B4-BE49-F238E27FC236}">
              <a16:creationId xmlns:a16="http://schemas.microsoft.com/office/drawing/2014/main" id="{4BF2B27A-E318-4EB6-98AA-578C3E2C3F48}"/>
            </a:ext>
          </a:extLst>
        </xdr:cNvPr>
        <xdr:cNvCxnSpPr/>
      </xdr:nvCxnSpPr>
      <xdr:spPr>
        <a:xfrm>
          <a:off x="200025" y="13954125"/>
          <a:ext cx="8143875" cy="0"/>
        </a:xfrm>
        <a:prstGeom prst="line">
          <a:avLst/>
        </a:prstGeom>
        <a:ln w="19050" cmpd="thinThick">
          <a:solidFill>
            <a:srgbClr val="958C5F"/>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447674</xdr:colOff>
      <xdr:row>6</xdr:row>
      <xdr:rowOff>123824</xdr:rowOff>
    </xdr:from>
    <xdr:to>
      <xdr:col>13</xdr:col>
      <xdr:colOff>533400</xdr:colOff>
      <xdr:row>12</xdr:row>
      <xdr:rowOff>114300</xdr:rowOff>
    </xdr:to>
    <xdr:sp macro="" textlink="">
      <xdr:nvSpPr>
        <xdr:cNvPr id="3" name="正方形/長方形 2">
          <a:extLst>
            <a:ext uri="{FF2B5EF4-FFF2-40B4-BE49-F238E27FC236}">
              <a16:creationId xmlns:a16="http://schemas.microsoft.com/office/drawing/2014/main" id="{CDBD6FAD-CEA6-476A-84D0-FED47947A148}"/>
            </a:ext>
          </a:extLst>
        </xdr:cNvPr>
        <xdr:cNvSpPr/>
      </xdr:nvSpPr>
      <xdr:spPr>
        <a:xfrm>
          <a:off x="4571999" y="1314449"/>
          <a:ext cx="3676651" cy="1666876"/>
        </a:xfrm>
        <a:prstGeom prst="rect">
          <a:avLst/>
        </a:prstGeom>
        <a:solidFill>
          <a:schemeClr val="bg1"/>
        </a:solidFill>
        <a:ln>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kumimoji="1" lang="ja-JP" altLang="en-US" sz="1600">
              <a:solidFill>
                <a:sysClr val="windowText" lastClr="000000"/>
              </a:solidFill>
              <a:latin typeface="メイリオ" panose="020B0604030504040204" pitchFamily="50" charset="-128"/>
              <a:ea typeface="メイリオ" panose="020B0604030504040204" pitchFamily="50" charset="-128"/>
            </a:rPr>
            <a:t>株式会社 日本サンプル</a:t>
          </a:r>
          <a:endParaRPr lang="en-US" altLang="ja-JP" sz="1600">
            <a:latin typeface="メイリオ" panose="020B0604030504040204" pitchFamily="50" charset="-128"/>
            <a:ea typeface="メイリオ" panose="020B0604030504040204" pitchFamily="50" charset="-128"/>
          </a:endParaRP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東京都杉並区〇〇〇１－２－３</a:t>
          </a:r>
          <a:endParaRPr lang="en-US" altLang="ja-JP" sz="1100" b="0">
            <a:solidFill>
              <a:sysClr val="windowText" lastClr="000000"/>
            </a:solidFill>
            <a:latin typeface="メイリオ" panose="020B0604030504040204" pitchFamily="50" charset="-128"/>
            <a:ea typeface="メイリオ" panose="020B0604030504040204" pitchFamily="50" charset="-128"/>
          </a:endParaRP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△△△ビル １Ｆ １２３</a:t>
          </a:r>
          <a:r>
            <a:rPr lang="en-US" altLang="ja-JP" sz="1100">
              <a:solidFill>
                <a:sysClr val="windowText" lastClr="000000"/>
              </a:solidFill>
              <a:latin typeface="メイリオ" panose="020B0604030504040204" pitchFamily="50" charset="-128"/>
              <a:ea typeface="メイリオ" panose="020B0604030504040204" pitchFamily="50" charset="-128"/>
            </a:rPr>
            <a:t> </a:t>
          </a: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03-1234-5678</a:t>
          </a:r>
          <a:endParaRPr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info@japansample.com</a:t>
          </a:r>
          <a:r>
            <a:rPr lang="en-US" altLang="ja-JP" sz="1100">
              <a:solidFill>
                <a:sysClr val="windowText" lastClr="000000"/>
              </a:solidFill>
              <a:latin typeface="メイリオ" panose="020B0604030504040204" pitchFamily="50" charset="-128"/>
              <a:ea typeface="メイリオ" panose="020B0604030504040204" pitchFamily="50" charset="-128"/>
            </a:rPr>
            <a:t> </a:t>
          </a:r>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0</xdr:col>
      <xdr:colOff>228600</xdr:colOff>
      <xdr:row>33</xdr:row>
      <xdr:rowOff>203200</xdr:rowOff>
    </xdr:from>
    <xdr:to>
      <xdr:col>7</xdr:col>
      <xdr:colOff>457200</xdr:colOff>
      <xdr:row>39</xdr:row>
      <xdr:rowOff>101600</xdr:rowOff>
    </xdr:to>
    <xdr:sp macro="" textlink="">
      <xdr:nvSpPr>
        <xdr:cNvPr id="4" name="正方形/長方形 3">
          <a:extLst>
            <a:ext uri="{FF2B5EF4-FFF2-40B4-BE49-F238E27FC236}">
              <a16:creationId xmlns:a16="http://schemas.microsoft.com/office/drawing/2014/main" id="{50070D48-9AB2-46FD-BFB1-A1DA6D090D50}"/>
            </a:ext>
          </a:extLst>
        </xdr:cNvPr>
        <xdr:cNvSpPr/>
      </xdr:nvSpPr>
      <xdr:spPr>
        <a:xfrm>
          <a:off x="228600" y="10175875"/>
          <a:ext cx="3771900" cy="1927225"/>
        </a:xfrm>
        <a:prstGeom prst="rect">
          <a:avLst/>
        </a:prstGeom>
        <a:solidFill>
          <a:schemeClr val="bg1"/>
        </a:solidFill>
        <a:ln>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ja-JP" altLang="ja-JP" sz="1500" b="0" i="0">
              <a:solidFill>
                <a:schemeClr val="lt1"/>
              </a:solidFill>
              <a:effectLst/>
              <a:latin typeface="+mn-lt"/>
              <a:ea typeface="+mn-ea"/>
              <a:cs typeface="+mn-cs"/>
            </a:rPr>
            <a:t>   </a:t>
          </a:r>
          <a:r>
            <a:rPr kumimoji="1" lang="ja-JP" altLang="en-US" sz="1500">
              <a:solidFill>
                <a:sysClr val="windowText" lastClr="000000"/>
              </a:solidFill>
              <a:latin typeface="メイリオ" panose="020B0604030504040204" pitchFamily="50" charset="-128"/>
              <a:ea typeface="メイリオ" panose="020B0604030504040204" pitchFamily="50" charset="-128"/>
            </a:rPr>
            <a:t>〇〇〇〇 銀行　△△△ 支店　</a:t>
          </a:r>
          <a:endParaRPr lang="en-US" altLang="ja-JP" sz="1500"/>
        </a:p>
        <a:p>
          <a:r>
            <a:rPr lang="ja-JP" altLang="ja-JP" sz="1500" b="0" i="0">
              <a:solidFill>
                <a:sysClr val="windowText" lastClr="000000"/>
              </a:solidFill>
              <a:effectLst/>
              <a:latin typeface="+mn-lt"/>
              <a:ea typeface="+mn-ea"/>
              <a:cs typeface="+mn-cs"/>
            </a:rPr>
            <a:t>  </a:t>
          </a:r>
          <a:r>
            <a:rPr lang="en-US" altLang="ja-JP" sz="1500" b="0" i="0">
              <a:solidFill>
                <a:sysClr val="windowText" lastClr="000000"/>
              </a:solidFill>
              <a:effectLst/>
              <a:latin typeface="メイリオ" panose="020B0604030504040204" pitchFamily="50" charset="-128"/>
              <a:ea typeface="メイリオ" panose="020B0604030504040204" pitchFamily="50" charset="-128"/>
              <a:cs typeface="+mn-cs"/>
            </a:rPr>
            <a:t>(</a:t>
          </a:r>
          <a:r>
            <a:rPr kumimoji="1" lang="ja-JP" altLang="ja-JP" sz="1500">
              <a:solidFill>
                <a:sysClr val="windowText" lastClr="000000"/>
              </a:solidFill>
              <a:effectLst/>
              <a:latin typeface="メイリオ" panose="020B0604030504040204" pitchFamily="50" charset="-128"/>
              <a:ea typeface="メイリオ" panose="020B0604030504040204" pitchFamily="50" charset="-128"/>
              <a:cs typeface="+mn-cs"/>
            </a:rPr>
            <a:t>普</a:t>
          </a:r>
          <a:r>
            <a:rPr kumimoji="1" lang="en-US" altLang="ja-JP" sz="1500">
              <a:solidFill>
                <a:sysClr val="windowText" lastClr="000000"/>
              </a:solidFill>
              <a:effectLst/>
              <a:latin typeface="メイリオ" panose="020B0604030504040204" pitchFamily="50" charset="-128"/>
              <a:ea typeface="メイリオ" panose="020B0604030504040204" pitchFamily="50" charset="-128"/>
              <a:cs typeface="+mn-cs"/>
            </a:rPr>
            <a:t>) </a:t>
          </a:r>
          <a:r>
            <a:rPr kumimoji="1" lang="ja-JP" altLang="ja-JP" sz="1500">
              <a:solidFill>
                <a:sysClr val="windowText" lastClr="000000"/>
              </a:solidFill>
              <a:effectLst/>
              <a:latin typeface="メイリオ" panose="020B0604030504040204" pitchFamily="50" charset="-128"/>
              <a:ea typeface="メイリオ" panose="020B0604030504040204" pitchFamily="50" charset="-128"/>
              <a:cs typeface="+mn-cs"/>
            </a:rPr>
            <a:t>口座</a:t>
          </a:r>
          <a:r>
            <a:rPr kumimoji="1" lang="en-US" altLang="ja-JP" sz="1500">
              <a:solidFill>
                <a:sysClr val="windowText" lastClr="000000"/>
              </a:solidFill>
              <a:effectLst/>
              <a:latin typeface="メイリオ" panose="020B0604030504040204" pitchFamily="50" charset="-128"/>
              <a:ea typeface="メイリオ" panose="020B0604030504040204" pitchFamily="50" charset="-128"/>
              <a:cs typeface="+mn-cs"/>
            </a:rPr>
            <a:t> 0123456</a:t>
          </a:r>
          <a:r>
            <a:rPr kumimoji="1" lang="ja-JP" altLang="en-US" sz="1500">
              <a:solidFill>
                <a:sysClr val="windowText" lastClr="000000"/>
              </a:solidFill>
              <a:effectLst/>
              <a:latin typeface="メイリオ" panose="020B0604030504040204" pitchFamily="50" charset="-128"/>
              <a:ea typeface="メイリオ" panose="020B0604030504040204" pitchFamily="50" charset="-128"/>
              <a:cs typeface="+mn-cs"/>
            </a:rPr>
            <a:t>　</a:t>
          </a:r>
          <a:r>
            <a:rPr lang="ja-JP" altLang="ja-JP" sz="1500" b="0" i="0">
              <a:solidFill>
                <a:schemeClr val="lt1"/>
              </a:solidFill>
              <a:effectLst/>
              <a:latin typeface="+mn-lt"/>
              <a:ea typeface="+mn-ea"/>
              <a:cs typeface="+mn-cs"/>
            </a:rPr>
            <a:t> </a:t>
          </a:r>
          <a:r>
            <a:rPr lang="ja-JP" altLang="en-US" sz="15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ｶ</a:t>
          </a:r>
          <a:r>
            <a:rPr lang="en-US" altLang="ja-JP" sz="15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ja-JP" altLang="en-US" sz="15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ﾆﾎﾝ ｻﾝﾌﾟﾙ</a:t>
          </a:r>
          <a:r>
            <a:rPr lang="en-US" altLang="ja-JP" sz="1500">
              <a:solidFill>
                <a:sysClr val="windowText" lastClr="000000"/>
              </a:solidFill>
              <a:latin typeface="メイリオ" panose="020B0604030504040204" pitchFamily="50" charset="-128"/>
              <a:ea typeface="メイリオ" panose="020B0604030504040204" pitchFamily="50" charset="-128"/>
            </a:rPr>
            <a:t> </a:t>
          </a:r>
        </a:p>
        <a:p>
          <a:pPr algn="l"/>
          <a:r>
            <a:rPr lang="ja-JP" altLang="ja-JP" sz="1500" b="0" i="0">
              <a:solidFill>
                <a:schemeClr val="lt1"/>
              </a:solidFill>
              <a:effectLst/>
              <a:latin typeface="+mn-lt"/>
              <a:ea typeface="+mn-ea"/>
              <a:cs typeface="+mn-cs"/>
            </a:rPr>
            <a:t>   </a:t>
          </a:r>
          <a:r>
            <a:rPr lang="ja-JP" altLang="en-US" sz="15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支払期限：</a:t>
          </a:r>
          <a:r>
            <a:rPr lang="ja-JP" altLang="en-US" sz="15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5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2021 / 12 / 31</a:t>
          </a:r>
        </a:p>
        <a:p>
          <a:pPr algn="ctr"/>
          <a:r>
            <a:rPr lang="en-US" altLang="ja-JP" sz="13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ja-JP" altLang="en-US" sz="13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お振込手数料は御社ご負担にてお願いします</a:t>
          </a:r>
          <a:r>
            <a:rPr lang="en-US" altLang="ja-JP" sz="13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endParaRPr kumimoji="1" lang="ja-JP" altLang="en-US" sz="13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0</xdr:col>
      <xdr:colOff>187325</xdr:colOff>
      <xdr:row>45</xdr:row>
      <xdr:rowOff>155575</xdr:rowOff>
    </xdr:from>
    <xdr:to>
      <xdr:col>14</xdr:col>
      <xdr:colOff>34925</xdr:colOff>
      <xdr:row>45</xdr:row>
      <xdr:rowOff>155575</xdr:rowOff>
    </xdr:to>
    <xdr:cxnSp macro="">
      <xdr:nvCxnSpPr>
        <xdr:cNvPr id="5" name="直線コネクタ 4">
          <a:extLst>
            <a:ext uri="{FF2B5EF4-FFF2-40B4-BE49-F238E27FC236}">
              <a16:creationId xmlns:a16="http://schemas.microsoft.com/office/drawing/2014/main" id="{FCE9D2BE-68D6-4193-9120-27FA818C407A}"/>
            </a:ext>
          </a:extLst>
        </xdr:cNvPr>
        <xdr:cNvCxnSpPr/>
      </xdr:nvCxnSpPr>
      <xdr:spPr>
        <a:xfrm>
          <a:off x="187325" y="14043025"/>
          <a:ext cx="8143875" cy="0"/>
        </a:xfrm>
        <a:prstGeom prst="line">
          <a:avLst/>
        </a:prstGeom>
        <a:ln w="31750" cmpd="sng">
          <a:solidFill>
            <a:srgbClr val="958C5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177800</xdr:colOff>
      <xdr:row>33</xdr:row>
      <xdr:rowOff>12700</xdr:rowOff>
    </xdr:from>
    <xdr:to>
      <xdr:col>3</xdr:col>
      <xdr:colOff>317500</xdr:colOff>
      <xdr:row>34</xdr:row>
      <xdr:rowOff>16814</xdr:rowOff>
    </xdr:to>
    <xdr:sp macro="" textlink="">
      <xdr:nvSpPr>
        <xdr:cNvPr id="6" name="正方形/長方形 5">
          <a:extLst>
            <a:ext uri="{FF2B5EF4-FFF2-40B4-BE49-F238E27FC236}">
              <a16:creationId xmlns:a16="http://schemas.microsoft.com/office/drawing/2014/main" id="{94BE7EC0-BD24-4CEB-9FB5-B826306FBF45}"/>
            </a:ext>
          </a:extLst>
        </xdr:cNvPr>
        <xdr:cNvSpPr/>
      </xdr:nvSpPr>
      <xdr:spPr>
        <a:xfrm>
          <a:off x="415925" y="9985375"/>
          <a:ext cx="1120775" cy="404164"/>
        </a:xfrm>
        <a:prstGeom prst="rect">
          <a:avLst/>
        </a:prstGeom>
        <a:solidFill>
          <a:srgbClr val="958C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a:latin typeface="メイリオ" panose="020B0604030504040204" pitchFamily="50" charset="-128"/>
              <a:ea typeface="メイリオ" panose="020B0604030504040204" pitchFamily="50" charset="-128"/>
            </a:rPr>
            <a:t>振込先</a:t>
          </a:r>
        </a:p>
      </xdr:txBody>
    </xdr:sp>
    <xdr:clientData/>
  </xdr:twoCellAnchor>
  <xdr:twoCellAnchor editAs="oneCell">
    <xdr:from>
      <xdr:col>12</xdr:col>
      <xdr:colOff>168914</xdr:colOff>
      <xdr:row>7</xdr:row>
      <xdr:rowOff>209550</xdr:rowOff>
    </xdr:from>
    <xdr:to>
      <xdr:col>13</xdr:col>
      <xdr:colOff>377429</xdr:colOff>
      <xdr:row>11</xdr:row>
      <xdr:rowOff>186929</xdr:rowOff>
    </xdr:to>
    <xdr:pic>
      <xdr:nvPicPr>
        <xdr:cNvPr id="7" name="図 6">
          <a:extLst>
            <a:ext uri="{FF2B5EF4-FFF2-40B4-BE49-F238E27FC236}">
              <a16:creationId xmlns:a16="http://schemas.microsoft.com/office/drawing/2014/main" id="{DC16CC2C-ABD2-43CD-ABBE-B83E63FDA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8339" y="1714500"/>
          <a:ext cx="1094340" cy="1091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0</xdr:colOff>
      <xdr:row>10</xdr:row>
      <xdr:rowOff>0</xdr:rowOff>
    </xdr:from>
    <xdr:to>
      <xdr:col>22</xdr:col>
      <xdr:colOff>447675</xdr:colOff>
      <xdr:row>15</xdr:row>
      <xdr:rowOff>22225</xdr:rowOff>
    </xdr:to>
    <xdr:sp macro="" textlink="">
      <xdr:nvSpPr>
        <xdr:cNvPr id="9" name="四角形: 角度付き 8">
          <a:extLst>
            <a:ext uri="{FF2B5EF4-FFF2-40B4-BE49-F238E27FC236}">
              <a16:creationId xmlns:a16="http://schemas.microsoft.com/office/drawing/2014/main" id="{29C2FA7E-028A-49ED-9F38-1BE47D7646F9}"/>
            </a:ext>
          </a:extLst>
        </xdr:cNvPr>
        <xdr:cNvSpPr/>
      </xdr:nvSpPr>
      <xdr:spPr>
        <a:xfrm>
          <a:off x="10201275" y="23717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85.xml><?xml version="1.0" encoding="utf-8"?>
<xdr:wsDr xmlns:xdr="http://schemas.openxmlformats.org/drawingml/2006/spreadsheetDrawing" xmlns:a="http://schemas.openxmlformats.org/drawingml/2006/main">
  <xdr:twoCellAnchor>
    <xdr:from>
      <xdr:col>0</xdr:col>
      <xdr:colOff>200025</xdr:colOff>
      <xdr:row>45</xdr:row>
      <xdr:rowOff>66675</xdr:rowOff>
    </xdr:from>
    <xdr:to>
      <xdr:col>14</xdr:col>
      <xdr:colOff>47625</xdr:colOff>
      <xdr:row>45</xdr:row>
      <xdr:rowOff>66675</xdr:rowOff>
    </xdr:to>
    <xdr:cxnSp macro="">
      <xdr:nvCxnSpPr>
        <xdr:cNvPr id="2" name="直線コネクタ 1">
          <a:extLst>
            <a:ext uri="{FF2B5EF4-FFF2-40B4-BE49-F238E27FC236}">
              <a16:creationId xmlns:a16="http://schemas.microsoft.com/office/drawing/2014/main" id="{A76D4ACF-98D3-466B-A84E-EFE271A92821}"/>
            </a:ext>
          </a:extLst>
        </xdr:cNvPr>
        <xdr:cNvCxnSpPr/>
      </xdr:nvCxnSpPr>
      <xdr:spPr>
        <a:xfrm>
          <a:off x="200025" y="13954125"/>
          <a:ext cx="8143875" cy="0"/>
        </a:xfrm>
        <a:prstGeom prst="line">
          <a:avLst/>
        </a:prstGeom>
        <a:ln w="19050" cmpd="thinThick">
          <a:solidFill>
            <a:srgbClr val="958C5F"/>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447674</xdr:colOff>
      <xdr:row>6</xdr:row>
      <xdr:rowOff>123824</xdr:rowOff>
    </xdr:from>
    <xdr:to>
      <xdr:col>13</xdr:col>
      <xdr:colOff>533400</xdr:colOff>
      <xdr:row>12</xdr:row>
      <xdr:rowOff>114300</xdr:rowOff>
    </xdr:to>
    <xdr:sp macro="" textlink="">
      <xdr:nvSpPr>
        <xdr:cNvPr id="3" name="正方形/長方形 2">
          <a:extLst>
            <a:ext uri="{FF2B5EF4-FFF2-40B4-BE49-F238E27FC236}">
              <a16:creationId xmlns:a16="http://schemas.microsoft.com/office/drawing/2014/main" id="{03EAD00A-D623-431A-893D-28B419B7AF49}"/>
            </a:ext>
          </a:extLst>
        </xdr:cNvPr>
        <xdr:cNvSpPr/>
      </xdr:nvSpPr>
      <xdr:spPr>
        <a:xfrm>
          <a:off x="4571999" y="1314449"/>
          <a:ext cx="3676651" cy="1666876"/>
        </a:xfrm>
        <a:prstGeom prst="rect">
          <a:avLst/>
        </a:prstGeom>
        <a:solidFill>
          <a:schemeClr val="bg1"/>
        </a:solidFill>
        <a:ln>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kumimoji="1" lang="ja-JP" altLang="en-US" sz="1600">
              <a:solidFill>
                <a:sysClr val="windowText" lastClr="000000"/>
              </a:solidFill>
              <a:latin typeface="メイリオ" panose="020B0604030504040204" pitchFamily="50" charset="-128"/>
              <a:ea typeface="メイリオ" panose="020B0604030504040204" pitchFamily="50" charset="-128"/>
            </a:rPr>
            <a:t>株式会社 日本サンプル</a:t>
          </a:r>
          <a:endParaRPr lang="en-US" altLang="ja-JP" sz="1600">
            <a:latin typeface="メイリオ" panose="020B0604030504040204" pitchFamily="50" charset="-128"/>
            <a:ea typeface="メイリオ" panose="020B0604030504040204" pitchFamily="50" charset="-128"/>
          </a:endParaRP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東京都杉並区〇〇〇１－２－３</a:t>
          </a:r>
          <a:endParaRPr lang="en-US" altLang="ja-JP" sz="1100" b="0">
            <a:solidFill>
              <a:sysClr val="windowText" lastClr="000000"/>
            </a:solidFill>
            <a:latin typeface="メイリオ" panose="020B0604030504040204" pitchFamily="50" charset="-128"/>
            <a:ea typeface="メイリオ" panose="020B0604030504040204" pitchFamily="50" charset="-128"/>
          </a:endParaRP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△△△ビル １Ｆ １２３</a:t>
          </a:r>
          <a:r>
            <a:rPr lang="en-US" altLang="ja-JP" sz="1100">
              <a:solidFill>
                <a:sysClr val="windowText" lastClr="000000"/>
              </a:solidFill>
              <a:latin typeface="メイリオ" panose="020B0604030504040204" pitchFamily="50" charset="-128"/>
              <a:ea typeface="メイリオ" panose="020B0604030504040204" pitchFamily="50" charset="-128"/>
            </a:rPr>
            <a:t> </a:t>
          </a: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03-1234-5678</a:t>
          </a:r>
          <a:endParaRPr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info@japansample.com</a:t>
          </a:r>
          <a:r>
            <a:rPr lang="en-US" altLang="ja-JP" sz="1100">
              <a:solidFill>
                <a:sysClr val="windowText" lastClr="000000"/>
              </a:solidFill>
              <a:latin typeface="メイリオ" panose="020B0604030504040204" pitchFamily="50" charset="-128"/>
              <a:ea typeface="メイリオ" panose="020B0604030504040204" pitchFamily="50" charset="-128"/>
            </a:rPr>
            <a:t> </a:t>
          </a:r>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0</xdr:col>
      <xdr:colOff>187325</xdr:colOff>
      <xdr:row>45</xdr:row>
      <xdr:rowOff>155575</xdr:rowOff>
    </xdr:from>
    <xdr:to>
      <xdr:col>14</xdr:col>
      <xdr:colOff>34925</xdr:colOff>
      <xdr:row>45</xdr:row>
      <xdr:rowOff>155575</xdr:rowOff>
    </xdr:to>
    <xdr:cxnSp macro="">
      <xdr:nvCxnSpPr>
        <xdr:cNvPr id="4" name="直線コネクタ 3">
          <a:extLst>
            <a:ext uri="{FF2B5EF4-FFF2-40B4-BE49-F238E27FC236}">
              <a16:creationId xmlns:a16="http://schemas.microsoft.com/office/drawing/2014/main" id="{74ADC6D3-014B-4D13-97F5-90381DDE9615}"/>
            </a:ext>
          </a:extLst>
        </xdr:cNvPr>
        <xdr:cNvCxnSpPr/>
      </xdr:nvCxnSpPr>
      <xdr:spPr>
        <a:xfrm>
          <a:off x="187325" y="14043025"/>
          <a:ext cx="8143875" cy="0"/>
        </a:xfrm>
        <a:prstGeom prst="line">
          <a:avLst/>
        </a:prstGeom>
        <a:ln w="31750" cmpd="sng">
          <a:solidFill>
            <a:srgbClr val="958C5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168914</xdr:colOff>
      <xdr:row>7</xdr:row>
      <xdr:rowOff>209550</xdr:rowOff>
    </xdr:from>
    <xdr:to>
      <xdr:col>13</xdr:col>
      <xdr:colOff>377429</xdr:colOff>
      <xdr:row>11</xdr:row>
      <xdr:rowOff>186929</xdr:rowOff>
    </xdr:to>
    <xdr:pic>
      <xdr:nvPicPr>
        <xdr:cNvPr id="5" name="図 4">
          <a:extLst>
            <a:ext uri="{FF2B5EF4-FFF2-40B4-BE49-F238E27FC236}">
              <a16:creationId xmlns:a16="http://schemas.microsoft.com/office/drawing/2014/main" id="{1F5045B9-A948-40BD-90DC-99E8218697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8339" y="1714500"/>
          <a:ext cx="1094340" cy="1091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0</xdr:colOff>
      <xdr:row>10</xdr:row>
      <xdr:rowOff>0</xdr:rowOff>
    </xdr:from>
    <xdr:to>
      <xdr:col>21</xdr:col>
      <xdr:colOff>447675</xdr:colOff>
      <xdr:row>15</xdr:row>
      <xdr:rowOff>22225</xdr:rowOff>
    </xdr:to>
    <xdr:sp macro="" textlink="">
      <xdr:nvSpPr>
        <xdr:cNvPr id="6" name="四角形: 角度付き 5">
          <a:extLst>
            <a:ext uri="{FF2B5EF4-FFF2-40B4-BE49-F238E27FC236}">
              <a16:creationId xmlns:a16="http://schemas.microsoft.com/office/drawing/2014/main" id="{65397D34-E59B-48B9-8CC2-FD818CEA6C4E}"/>
            </a:ext>
          </a:extLst>
        </xdr:cNvPr>
        <xdr:cNvSpPr/>
      </xdr:nvSpPr>
      <xdr:spPr>
        <a:xfrm>
          <a:off x="9667875" y="237172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86.xml><?xml version="1.0" encoding="utf-8"?>
<xdr:wsDr xmlns:xdr="http://schemas.openxmlformats.org/drawingml/2006/spreadsheetDrawing" xmlns:a="http://schemas.openxmlformats.org/drawingml/2006/main">
  <xdr:twoCellAnchor>
    <xdr:from>
      <xdr:col>0</xdr:col>
      <xdr:colOff>200025</xdr:colOff>
      <xdr:row>45</xdr:row>
      <xdr:rowOff>66675</xdr:rowOff>
    </xdr:from>
    <xdr:to>
      <xdr:col>14</xdr:col>
      <xdr:colOff>47625</xdr:colOff>
      <xdr:row>45</xdr:row>
      <xdr:rowOff>66675</xdr:rowOff>
    </xdr:to>
    <xdr:cxnSp macro="">
      <xdr:nvCxnSpPr>
        <xdr:cNvPr id="2" name="直線コネクタ 1">
          <a:extLst>
            <a:ext uri="{FF2B5EF4-FFF2-40B4-BE49-F238E27FC236}">
              <a16:creationId xmlns:a16="http://schemas.microsoft.com/office/drawing/2014/main" id="{796ABB37-4A26-45D3-AA5F-F197220C1EAE}"/>
            </a:ext>
          </a:extLst>
        </xdr:cNvPr>
        <xdr:cNvCxnSpPr/>
      </xdr:nvCxnSpPr>
      <xdr:spPr>
        <a:xfrm>
          <a:off x="200025" y="13954125"/>
          <a:ext cx="8143875" cy="0"/>
        </a:xfrm>
        <a:prstGeom prst="line">
          <a:avLst/>
        </a:prstGeom>
        <a:ln w="19050" cmpd="thinThick">
          <a:solidFill>
            <a:srgbClr val="958C5F"/>
          </a:solidFill>
          <a:prstDash val="lgDashDot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447674</xdr:colOff>
      <xdr:row>6</xdr:row>
      <xdr:rowOff>123824</xdr:rowOff>
    </xdr:from>
    <xdr:to>
      <xdr:col>13</xdr:col>
      <xdr:colOff>533400</xdr:colOff>
      <xdr:row>12</xdr:row>
      <xdr:rowOff>114300</xdr:rowOff>
    </xdr:to>
    <xdr:sp macro="" textlink="">
      <xdr:nvSpPr>
        <xdr:cNvPr id="3" name="正方形/長方形 2">
          <a:extLst>
            <a:ext uri="{FF2B5EF4-FFF2-40B4-BE49-F238E27FC236}">
              <a16:creationId xmlns:a16="http://schemas.microsoft.com/office/drawing/2014/main" id="{BA751CD7-58F6-48E7-A403-61990512B91A}"/>
            </a:ext>
          </a:extLst>
        </xdr:cNvPr>
        <xdr:cNvSpPr/>
      </xdr:nvSpPr>
      <xdr:spPr>
        <a:xfrm>
          <a:off x="4571999" y="1314449"/>
          <a:ext cx="3676651" cy="1666876"/>
        </a:xfrm>
        <a:prstGeom prst="rect">
          <a:avLst/>
        </a:prstGeom>
        <a:solidFill>
          <a:schemeClr val="bg1"/>
        </a:solidFill>
        <a:ln>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kumimoji="1" lang="ja-JP" altLang="en-US" sz="1600">
              <a:solidFill>
                <a:sysClr val="windowText" lastClr="000000"/>
              </a:solidFill>
              <a:latin typeface="メイリオ" panose="020B0604030504040204" pitchFamily="50" charset="-128"/>
              <a:ea typeface="メイリオ" panose="020B0604030504040204" pitchFamily="50" charset="-128"/>
            </a:rPr>
            <a:t>株式会社 日本サンプル</a:t>
          </a:r>
          <a:endParaRPr lang="en-US" altLang="ja-JP" sz="1600">
            <a:latin typeface="メイリオ" panose="020B0604030504040204" pitchFamily="50" charset="-128"/>
            <a:ea typeface="メイリオ" panose="020B0604030504040204" pitchFamily="50" charset="-128"/>
          </a:endParaRP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東京都杉並区〇〇〇１－２－３</a:t>
          </a:r>
          <a:endParaRPr lang="en-US" altLang="ja-JP" sz="1100" b="0">
            <a:solidFill>
              <a:sysClr val="windowText" lastClr="000000"/>
            </a:solidFill>
            <a:latin typeface="メイリオ" panose="020B0604030504040204" pitchFamily="50" charset="-128"/>
            <a:ea typeface="メイリオ" panose="020B0604030504040204" pitchFamily="50" charset="-128"/>
          </a:endParaRP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△△△ビル １Ｆ １２３</a:t>
          </a:r>
          <a:r>
            <a:rPr lang="en-US" altLang="ja-JP" sz="1100">
              <a:solidFill>
                <a:sysClr val="windowText" lastClr="000000"/>
              </a:solidFill>
              <a:latin typeface="メイリオ" panose="020B0604030504040204" pitchFamily="50" charset="-128"/>
              <a:ea typeface="メイリオ" panose="020B0604030504040204" pitchFamily="50" charset="-128"/>
            </a:rPr>
            <a:t> </a:t>
          </a:r>
        </a:p>
        <a:p>
          <a:pPr algn="l"/>
          <a:r>
            <a:rPr lang="ja-JP" altLang="ja-JP" sz="1100" b="0" i="0">
              <a:solidFill>
                <a:schemeClr val="lt1"/>
              </a:solidFill>
              <a:effectLst/>
              <a:latin typeface="メイリオ" panose="020B0604030504040204" pitchFamily="50" charset="-128"/>
              <a:ea typeface="メイリオ" panose="020B0604030504040204" pitchFamily="50" charset="-128"/>
              <a:cs typeface="+mn-cs"/>
            </a:rPr>
            <a:t>    </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03-1234-5678</a:t>
          </a:r>
          <a:endParaRPr lang="en-US" altLang="ja-JP" sz="1100">
            <a:solidFill>
              <a:sysClr val="windowText" lastClr="000000"/>
            </a:solidFill>
            <a:latin typeface="メイリオ" panose="020B0604030504040204" pitchFamily="50" charset="-128"/>
            <a:ea typeface="メイリオ" panose="020B0604030504040204" pitchFamily="50" charset="-128"/>
          </a:endParaRPr>
        </a:p>
        <a:p>
          <a:pPr algn="l"/>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a:t>
          </a:r>
          <a:r>
            <a:rPr lang="ja-JP" altLang="en-US"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 </a:t>
          </a:r>
          <a:r>
            <a:rPr lang="en-US" altLang="ja-JP" sz="1100" b="0" i="0" u="none" strike="noStrike">
              <a:solidFill>
                <a:sysClr val="windowText" lastClr="000000"/>
              </a:solidFill>
              <a:effectLst/>
              <a:latin typeface="メイリオ" panose="020B0604030504040204" pitchFamily="50" charset="-128"/>
              <a:ea typeface="メイリオ" panose="020B0604030504040204" pitchFamily="50" charset="-128"/>
              <a:cs typeface="+mn-cs"/>
            </a:rPr>
            <a:t>info@japansample.com</a:t>
          </a:r>
          <a:r>
            <a:rPr lang="en-US" altLang="ja-JP" sz="1100">
              <a:solidFill>
                <a:sysClr val="windowText" lastClr="000000"/>
              </a:solidFill>
              <a:latin typeface="メイリオ" panose="020B0604030504040204" pitchFamily="50" charset="-128"/>
              <a:ea typeface="メイリオ" panose="020B0604030504040204" pitchFamily="50" charset="-128"/>
            </a:rPr>
            <a:t> </a:t>
          </a:r>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0</xdr:col>
      <xdr:colOff>187325</xdr:colOff>
      <xdr:row>45</xdr:row>
      <xdr:rowOff>155575</xdr:rowOff>
    </xdr:from>
    <xdr:to>
      <xdr:col>14</xdr:col>
      <xdr:colOff>34925</xdr:colOff>
      <xdr:row>45</xdr:row>
      <xdr:rowOff>155575</xdr:rowOff>
    </xdr:to>
    <xdr:cxnSp macro="">
      <xdr:nvCxnSpPr>
        <xdr:cNvPr id="4" name="直線コネクタ 3">
          <a:extLst>
            <a:ext uri="{FF2B5EF4-FFF2-40B4-BE49-F238E27FC236}">
              <a16:creationId xmlns:a16="http://schemas.microsoft.com/office/drawing/2014/main" id="{71D1B598-A019-40DA-A9A6-139C74B255A1}"/>
            </a:ext>
          </a:extLst>
        </xdr:cNvPr>
        <xdr:cNvCxnSpPr/>
      </xdr:nvCxnSpPr>
      <xdr:spPr>
        <a:xfrm>
          <a:off x="187325" y="14043025"/>
          <a:ext cx="8143875" cy="0"/>
        </a:xfrm>
        <a:prstGeom prst="line">
          <a:avLst/>
        </a:prstGeom>
        <a:ln w="31750" cmpd="sng">
          <a:solidFill>
            <a:srgbClr val="958C5F"/>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168914</xdr:colOff>
      <xdr:row>7</xdr:row>
      <xdr:rowOff>209550</xdr:rowOff>
    </xdr:from>
    <xdr:to>
      <xdr:col>13</xdr:col>
      <xdr:colOff>377429</xdr:colOff>
      <xdr:row>11</xdr:row>
      <xdr:rowOff>186929</xdr:rowOff>
    </xdr:to>
    <xdr:pic>
      <xdr:nvPicPr>
        <xdr:cNvPr id="5" name="図 4">
          <a:extLst>
            <a:ext uri="{FF2B5EF4-FFF2-40B4-BE49-F238E27FC236}">
              <a16:creationId xmlns:a16="http://schemas.microsoft.com/office/drawing/2014/main" id="{78BFCE5D-3DB7-435F-9E8F-8EBE4F6C92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8339" y="1714500"/>
          <a:ext cx="1094340" cy="1091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182096</xdr:colOff>
      <xdr:row>7</xdr:row>
      <xdr:rowOff>27912</xdr:rowOff>
    </xdr:from>
    <xdr:to>
      <xdr:col>8</xdr:col>
      <xdr:colOff>362511</xdr:colOff>
      <xdr:row>10</xdr:row>
      <xdr:rowOff>116168</xdr:rowOff>
    </xdr:to>
    <xdr:sp macro="" textlink="">
      <xdr:nvSpPr>
        <xdr:cNvPr id="6" name="正方形/長方形 5">
          <a:extLst>
            <a:ext uri="{FF2B5EF4-FFF2-40B4-BE49-F238E27FC236}">
              <a16:creationId xmlns:a16="http://schemas.microsoft.com/office/drawing/2014/main" id="{4DDCD671-F3F6-4C6B-9704-F4BC0B962547}"/>
            </a:ext>
          </a:extLst>
        </xdr:cNvPr>
        <xdr:cNvSpPr/>
      </xdr:nvSpPr>
      <xdr:spPr>
        <a:xfrm>
          <a:off x="3725396" y="1532862"/>
          <a:ext cx="761440" cy="955031"/>
        </a:xfrm>
        <a:prstGeom prst="rect">
          <a:avLst/>
        </a:prstGeom>
        <a:noFill/>
        <a:ln w="1587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400">
              <a:solidFill>
                <a:schemeClr val="tx1"/>
              </a:solidFill>
              <a:latin typeface="メイリオ" panose="020B0604030504040204" pitchFamily="50" charset="-128"/>
              <a:ea typeface="メイリオ" panose="020B0604030504040204" pitchFamily="50" charset="-128"/>
            </a:rPr>
            <a:t>収 入</a:t>
          </a:r>
          <a:endParaRPr kumimoji="1" lang="en-US" altLang="ja-JP" sz="1400">
            <a:solidFill>
              <a:schemeClr val="tx1"/>
            </a:solidFill>
            <a:latin typeface="メイリオ" panose="020B0604030504040204" pitchFamily="50" charset="-128"/>
            <a:ea typeface="メイリオ" panose="020B0604030504040204" pitchFamily="50" charset="-128"/>
          </a:endParaRPr>
        </a:p>
        <a:p>
          <a:pPr algn="l"/>
          <a:r>
            <a:rPr kumimoji="1" lang="ja-JP" altLang="en-US" sz="1400">
              <a:solidFill>
                <a:schemeClr val="tx1"/>
              </a:solidFill>
              <a:latin typeface="メイリオ" panose="020B0604030504040204" pitchFamily="50" charset="-128"/>
              <a:ea typeface="メイリオ" panose="020B0604030504040204" pitchFamily="50" charset="-128"/>
            </a:rPr>
            <a:t>印 紙</a:t>
          </a:r>
        </a:p>
      </xdr:txBody>
    </xdr:sp>
    <xdr:clientData/>
  </xdr:twoCellAnchor>
  <xdr:twoCellAnchor>
    <xdr:from>
      <xdr:col>18</xdr:col>
      <xdr:colOff>0</xdr:colOff>
      <xdr:row>8</xdr:row>
      <xdr:rowOff>0</xdr:rowOff>
    </xdr:from>
    <xdr:to>
      <xdr:col>21</xdr:col>
      <xdr:colOff>447675</xdr:colOff>
      <xdr:row>11</xdr:row>
      <xdr:rowOff>136525</xdr:rowOff>
    </xdr:to>
    <xdr:sp macro="" textlink="">
      <xdr:nvSpPr>
        <xdr:cNvPr id="7" name="四角形: 角度付き 6">
          <a:extLst>
            <a:ext uri="{FF2B5EF4-FFF2-40B4-BE49-F238E27FC236}">
              <a16:creationId xmlns:a16="http://schemas.microsoft.com/office/drawing/2014/main" id="{42F282F7-2B1C-4377-971A-F7E6AE3A1994}"/>
            </a:ext>
          </a:extLst>
        </xdr:cNvPr>
        <xdr:cNvSpPr/>
      </xdr:nvSpPr>
      <xdr:spPr>
        <a:xfrm>
          <a:off x="9667875" y="1819275"/>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87.xml><?xml version="1.0" encoding="utf-8"?>
<xdr:wsDr xmlns:xdr="http://schemas.openxmlformats.org/drawingml/2006/spreadsheetDrawing" xmlns:a="http://schemas.openxmlformats.org/drawingml/2006/main">
  <xdr:twoCellAnchor>
    <xdr:from>
      <xdr:col>14</xdr:col>
      <xdr:colOff>247649</xdr:colOff>
      <xdr:row>9</xdr:row>
      <xdr:rowOff>28575</xdr:rowOff>
    </xdr:from>
    <xdr:to>
      <xdr:col>15</xdr:col>
      <xdr:colOff>685799</xdr:colOff>
      <xdr:row>15</xdr:row>
      <xdr:rowOff>66675</xdr:rowOff>
    </xdr:to>
    <xdr:sp macro="" textlink="">
      <xdr:nvSpPr>
        <xdr:cNvPr id="2" name="正方形/長方形 1">
          <a:extLst>
            <a:ext uri="{FF2B5EF4-FFF2-40B4-BE49-F238E27FC236}">
              <a16:creationId xmlns:a16="http://schemas.microsoft.com/office/drawing/2014/main" id="{569DCB38-BA3D-4E45-A439-086C01CCB2EE}"/>
            </a:ext>
          </a:extLst>
        </xdr:cNvPr>
        <xdr:cNvSpPr/>
      </xdr:nvSpPr>
      <xdr:spPr>
        <a:xfrm>
          <a:off x="6648449" y="2038350"/>
          <a:ext cx="866775" cy="1066800"/>
        </a:xfrm>
        <a:prstGeom prst="rect">
          <a:avLst/>
        </a:prstGeom>
        <a:noFill/>
        <a:ln w="1587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400">
              <a:solidFill>
                <a:schemeClr val="tx1"/>
              </a:solidFill>
              <a:latin typeface="メイリオ" panose="020B0604030504040204" pitchFamily="50" charset="-128"/>
              <a:ea typeface="メイリオ" panose="020B0604030504040204" pitchFamily="50" charset="-128"/>
            </a:rPr>
            <a:t>収 入</a:t>
          </a:r>
          <a:endParaRPr kumimoji="1" lang="en-US" altLang="ja-JP" sz="1400">
            <a:solidFill>
              <a:schemeClr val="tx1"/>
            </a:solidFill>
            <a:latin typeface="メイリオ" panose="020B0604030504040204" pitchFamily="50" charset="-128"/>
            <a:ea typeface="メイリオ" panose="020B0604030504040204" pitchFamily="50" charset="-128"/>
          </a:endParaRPr>
        </a:p>
        <a:p>
          <a:pPr algn="l"/>
          <a:r>
            <a:rPr kumimoji="1" lang="ja-JP" altLang="en-US" sz="1400">
              <a:solidFill>
                <a:schemeClr val="tx1"/>
              </a:solidFill>
              <a:latin typeface="メイリオ" panose="020B0604030504040204" pitchFamily="50" charset="-128"/>
              <a:ea typeface="メイリオ" panose="020B0604030504040204" pitchFamily="50" charset="-128"/>
            </a:rPr>
            <a:t>印 紙</a:t>
          </a:r>
        </a:p>
      </xdr:txBody>
    </xdr:sp>
    <xdr:clientData/>
  </xdr:twoCellAnchor>
  <xdr:twoCellAnchor editAs="oneCell">
    <xdr:from>
      <xdr:col>15</xdr:col>
      <xdr:colOff>0</xdr:colOff>
      <xdr:row>22</xdr:row>
      <xdr:rowOff>0</xdr:rowOff>
    </xdr:from>
    <xdr:to>
      <xdr:col>15</xdr:col>
      <xdr:colOff>925830</xdr:colOff>
      <xdr:row>26</xdr:row>
      <xdr:rowOff>11430</xdr:rowOff>
    </xdr:to>
    <xdr:pic>
      <xdr:nvPicPr>
        <xdr:cNvPr id="3" name="図 2">
          <a:extLst>
            <a:ext uri="{FF2B5EF4-FFF2-40B4-BE49-F238E27FC236}">
              <a16:creationId xmlns:a16="http://schemas.microsoft.com/office/drawing/2014/main" id="{E2AE1498-262D-497C-8941-53C3BDCCF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4200525"/>
          <a:ext cx="925830" cy="925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0</xdr:colOff>
      <xdr:row>6</xdr:row>
      <xdr:rowOff>0</xdr:rowOff>
    </xdr:from>
    <xdr:to>
      <xdr:col>24</xdr:col>
      <xdr:colOff>447675</xdr:colOff>
      <xdr:row>10</xdr:row>
      <xdr:rowOff>12700</xdr:rowOff>
    </xdr:to>
    <xdr:sp macro="" textlink="">
      <xdr:nvSpPr>
        <xdr:cNvPr id="4" name="四角形: 角度付き 3">
          <a:extLst>
            <a:ext uri="{FF2B5EF4-FFF2-40B4-BE49-F238E27FC236}">
              <a16:creationId xmlns:a16="http://schemas.microsoft.com/office/drawing/2014/main" id="{294FD480-A1BC-424B-974A-5D1E00E4303E}"/>
            </a:ext>
          </a:extLst>
        </xdr:cNvPr>
        <xdr:cNvSpPr/>
      </xdr:nvSpPr>
      <xdr:spPr>
        <a:xfrm>
          <a:off x="9839325" y="13144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88.xml><?xml version="1.0" encoding="utf-8"?>
<xdr:wsDr xmlns:xdr="http://schemas.openxmlformats.org/drawingml/2006/spreadsheetDrawing" xmlns:a="http://schemas.openxmlformats.org/drawingml/2006/main">
  <xdr:twoCellAnchor editAs="oneCell">
    <xdr:from>
      <xdr:col>12</xdr:col>
      <xdr:colOff>217924</xdr:colOff>
      <xdr:row>9</xdr:row>
      <xdr:rowOff>16933</xdr:rowOff>
    </xdr:from>
    <xdr:to>
      <xdr:col>13</xdr:col>
      <xdr:colOff>606389</xdr:colOff>
      <xdr:row>13</xdr:row>
      <xdr:rowOff>186265</xdr:rowOff>
    </xdr:to>
    <xdr:pic>
      <xdr:nvPicPr>
        <xdr:cNvPr id="2" name="図 1">
          <a:extLst>
            <a:ext uri="{FF2B5EF4-FFF2-40B4-BE49-F238E27FC236}">
              <a16:creationId xmlns:a16="http://schemas.microsoft.com/office/drawing/2014/main" id="{BE82A0FF-14DE-4371-96FB-AEAD58ADB6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61974" y="3131608"/>
          <a:ext cx="1226665" cy="1236132"/>
        </a:xfrm>
        <a:prstGeom prst="rect">
          <a:avLst/>
        </a:prstGeom>
      </xdr:spPr>
    </xdr:pic>
    <xdr:clientData/>
  </xdr:twoCellAnchor>
  <xdr:twoCellAnchor>
    <xdr:from>
      <xdr:col>19</xdr:col>
      <xdr:colOff>0</xdr:colOff>
      <xdr:row>2</xdr:row>
      <xdr:rowOff>0</xdr:rowOff>
    </xdr:from>
    <xdr:to>
      <xdr:col>21</xdr:col>
      <xdr:colOff>197303</xdr:colOff>
      <xdr:row>2</xdr:row>
      <xdr:rowOff>936625</xdr:rowOff>
    </xdr:to>
    <xdr:sp macro="" textlink="">
      <xdr:nvSpPr>
        <xdr:cNvPr id="3" name="四角形: 角度付き 2">
          <a:extLst>
            <a:ext uri="{FF2B5EF4-FFF2-40B4-BE49-F238E27FC236}">
              <a16:creationId xmlns:a16="http://schemas.microsoft.com/office/drawing/2014/main" id="{D042CB09-393B-45C3-A7DD-064C3959E0F2}"/>
            </a:ext>
          </a:extLst>
        </xdr:cNvPr>
        <xdr:cNvSpPr/>
      </xdr:nvSpPr>
      <xdr:spPr>
        <a:xfrm>
          <a:off x="15158357" y="394607"/>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89.xml><?xml version="1.0" encoding="utf-8"?>
<xdr:wsDr xmlns:xdr="http://schemas.openxmlformats.org/drawingml/2006/spreadsheetDrawing" xmlns:a="http://schemas.openxmlformats.org/drawingml/2006/main">
  <xdr:twoCellAnchor editAs="oneCell">
    <xdr:from>
      <xdr:col>12</xdr:col>
      <xdr:colOff>217924</xdr:colOff>
      <xdr:row>9</xdr:row>
      <xdr:rowOff>16933</xdr:rowOff>
    </xdr:from>
    <xdr:to>
      <xdr:col>13</xdr:col>
      <xdr:colOff>606389</xdr:colOff>
      <xdr:row>13</xdr:row>
      <xdr:rowOff>186266</xdr:rowOff>
    </xdr:to>
    <xdr:pic>
      <xdr:nvPicPr>
        <xdr:cNvPr id="2" name="図 1">
          <a:extLst>
            <a:ext uri="{FF2B5EF4-FFF2-40B4-BE49-F238E27FC236}">
              <a16:creationId xmlns:a16="http://schemas.microsoft.com/office/drawing/2014/main" id="{A16C9965-F03B-45F6-8B5B-1D753D7504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61974" y="3131608"/>
          <a:ext cx="1226665" cy="1236133"/>
        </a:xfrm>
        <a:prstGeom prst="rect">
          <a:avLst/>
        </a:prstGeom>
      </xdr:spPr>
    </xdr:pic>
    <xdr:clientData/>
  </xdr:twoCellAnchor>
  <xdr:twoCellAnchor>
    <xdr:from>
      <xdr:col>18</xdr:col>
      <xdr:colOff>0</xdr:colOff>
      <xdr:row>2</xdr:row>
      <xdr:rowOff>0</xdr:rowOff>
    </xdr:from>
    <xdr:to>
      <xdr:col>20</xdr:col>
      <xdr:colOff>200025</xdr:colOff>
      <xdr:row>2</xdr:row>
      <xdr:rowOff>936625</xdr:rowOff>
    </xdr:to>
    <xdr:sp macro="" textlink="">
      <xdr:nvSpPr>
        <xdr:cNvPr id="3" name="四角形: 角度付き 2">
          <a:extLst>
            <a:ext uri="{FF2B5EF4-FFF2-40B4-BE49-F238E27FC236}">
              <a16:creationId xmlns:a16="http://schemas.microsoft.com/office/drawing/2014/main" id="{EB727D11-8592-4F83-8BA8-F67A100BF097}"/>
            </a:ext>
          </a:extLst>
        </xdr:cNvPr>
        <xdr:cNvSpPr/>
      </xdr:nvSpPr>
      <xdr:spPr>
        <a:xfrm>
          <a:off x="14144625" y="4000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90.xml><?xml version="1.0" encoding="utf-8"?>
<xdr:wsDr xmlns:xdr="http://schemas.openxmlformats.org/drawingml/2006/spreadsheetDrawing" xmlns:a="http://schemas.openxmlformats.org/drawingml/2006/main">
  <xdr:twoCellAnchor editAs="oneCell">
    <xdr:from>
      <xdr:col>9</xdr:col>
      <xdr:colOff>682878</xdr:colOff>
      <xdr:row>15</xdr:row>
      <xdr:rowOff>279400</xdr:rowOff>
    </xdr:from>
    <xdr:to>
      <xdr:col>11</xdr:col>
      <xdr:colOff>49879</xdr:colOff>
      <xdr:row>18</xdr:row>
      <xdr:rowOff>275168</xdr:rowOff>
    </xdr:to>
    <xdr:pic>
      <xdr:nvPicPr>
        <xdr:cNvPr id="2" name="図 1">
          <a:extLst>
            <a:ext uri="{FF2B5EF4-FFF2-40B4-BE49-F238E27FC236}">
              <a16:creationId xmlns:a16="http://schemas.microsoft.com/office/drawing/2014/main" id="{067CB4CE-8337-4703-BCAD-D5D43C3CF6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17028" y="5241925"/>
          <a:ext cx="871951" cy="910168"/>
        </a:xfrm>
        <a:prstGeom prst="rect">
          <a:avLst/>
        </a:prstGeom>
      </xdr:spPr>
    </xdr:pic>
    <xdr:clientData/>
  </xdr:twoCellAnchor>
  <xdr:twoCellAnchor>
    <xdr:from>
      <xdr:col>16</xdr:col>
      <xdr:colOff>0</xdr:colOff>
      <xdr:row>1</xdr:row>
      <xdr:rowOff>0</xdr:rowOff>
    </xdr:from>
    <xdr:to>
      <xdr:col>18</xdr:col>
      <xdr:colOff>200025</xdr:colOff>
      <xdr:row>4</xdr:row>
      <xdr:rowOff>60325</xdr:rowOff>
    </xdr:to>
    <xdr:sp macro="" textlink="">
      <xdr:nvSpPr>
        <xdr:cNvPr id="3" name="四角形: 角度付き 2">
          <a:extLst>
            <a:ext uri="{FF2B5EF4-FFF2-40B4-BE49-F238E27FC236}">
              <a16:creationId xmlns:a16="http://schemas.microsoft.com/office/drawing/2014/main" id="{64183A03-8A7D-475F-81BA-FCB7FDCA62A2}"/>
            </a:ext>
          </a:extLst>
        </xdr:cNvPr>
        <xdr:cNvSpPr/>
      </xdr:nvSpPr>
      <xdr:spPr>
        <a:xfrm>
          <a:off x="12392025" y="1123950"/>
          <a:ext cx="2047875" cy="936625"/>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b="1"/>
            <a:t>次へ</a:t>
          </a:r>
        </a:p>
      </xdr:txBody>
    </xdr:sp>
    <xdr:clientData/>
  </xdr:twoCellAnchor>
</xdr:wsDr>
</file>

<file path=xl/drawings/drawing91.xml><?xml version="1.0" encoding="utf-8"?>
<xdr:wsDr xmlns:xdr="http://schemas.openxmlformats.org/drawingml/2006/spreadsheetDrawing" xmlns:a="http://schemas.openxmlformats.org/drawingml/2006/main">
  <xdr:twoCellAnchor editAs="oneCell">
    <xdr:from>
      <xdr:col>15</xdr:col>
      <xdr:colOff>61913</xdr:colOff>
      <xdr:row>6</xdr:row>
      <xdr:rowOff>104776</xdr:rowOff>
    </xdr:from>
    <xdr:to>
      <xdr:col>16</xdr:col>
      <xdr:colOff>320039</xdr:colOff>
      <xdr:row>9</xdr:row>
      <xdr:rowOff>123825</xdr:rowOff>
    </xdr:to>
    <xdr:pic>
      <xdr:nvPicPr>
        <xdr:cNvPr id="2" name="図 1">
          <a:extLst>
            <a:ext uri="{FF2B5EF4-FFF2-40B4-BE49-F238E27FC236}">
              <a16:creationId xmlns:a16="http://schemas.microsoft.com/office/drawing/2014/main" id="{180564F5-E12A-4FBB-A396-E9FF501A3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72338" y="2000251"/>
          <a:ext cx="782001" cy="761999"/>
        </a:xfrm>
        <a:prstGeom prst="rect">
          <a:avLst/>
        </a:prstGeom>
      </xdr:spPr>
    </xdr:pic>
    <xdr:clientData/>
  </xdr:twoCellAnchor>
  <xdr:twoCellAnchor>
    <xdr:from>
      <xdr:col>22</xdr:col>
      <xdr:colOff>0</xdr:colOff>
      <xdr:row>1</xdr:row>
      <xdr:rowOff>0</xdr:rowOff>
    </xdr:from>
    <xdr:to>
      <xdr:col>26</xdr:col>
      <xdr:colOff>162117</xdr:colOff>
      <xdr:row>3</xdr:row>
      <xdr:rowOff>128443</xdr:rowOff>
    </xdr:to>
    <xdr:sp macro="" textlink="">
      <xdr:nvSpPr>
        <xdr:cNvPr id="3" name="四角形: 角度付き 2">
          <a:hlinkClick xmlns:r="http://schemas.openxmlformats.org/officeDocument/2006/relationships" r:id="rId2"/>
          <a:extLst>
            <a:ext uri="{FF2B5EF4-FFF2-40B4-BE49-F238E27FC236}">
              <a16:creationId xmlns:a16="http://schemas.microsoft.com/office/drawing/2014/main" id="{BF4962E3-73AB-4D5F-AACF-E4E8883FF92E}"/>
            </a:ext>
          </a:extLst>
        </xdr:cNvPr>
        <xdr:cNvSpPr/>
      </xdr:nvSpPr>
      <xdr:spPr>
        <a:xfrm>
          <a:off x="10660303" y="240530"/>
          <a:ext cx="2047875" cy="936625"/>
        </a:xfrm>
        <a:prstGeom prst="bevel">
          <a:avLst/>
        </a:prstGeom>
        <a:solidFill>
          <a:srgbClr val="4F81BD"/>
        </a:solidFill>
        <a:ln w="25400" cap="flat" cmpd="sng" algn="ctr">
          <a:solidFill>
            <a:srgbClr val="4F81BD">
              <a:shade val="15000"/>
            </a:srgbClr>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400" b="1" i="0" u="none" strike="noStrike" kern="0" cap="none" spc="0" normalizeH="0" baseline="0" noProof="0">
              <a:ln>
                <a:noFill/>
              </a:ln>
              <a:solidFill>
                <a:sysClr val="window" lastClr="FFFFFF"/>
              </a:solidFill>
              <a:effectLst/>
              <a:uLnTx/>
              <a:uFillTx/>
              <a:latin typeface="Calibri"/>
              <a:ea typeface="ＭＳ Ｐゴシック" panose="020B0600070205080204" pitchFamily="50" charset="-128"/>
              <a:cs typeface="+mn-cs"/>
            </a:rPr>
            <a:t>目次へ</a:t>
          </a:r>
        </a:p>
      </xdr:txBody>
    </xdr:sp>
    <xdr:clientData/>
  </xdr:twoCellAnchor>
  <xdr:twoCellAnchor>
    <xdr:from>
      <xdr:col>22</xdr:col>
      <xdr:colOff>0</xdr:colOff>
      <xdr:row>7</xdr:row>
      <xdr:rowOff>0</xdr:rowOff>
    </xdr:from>
    <xdr:to>
      <xdr:col>26</xdr:col>
      <xdr:colOff>162117</xdr:colOff>
      <xdr:row>11</xdr:row>
      <xdr:rowOff>89958</xdr:rowOff>
    </xdr:to>
    <xdr:sp macro="" textlink="">
      <xdr:nvSpPr>
        <xdr:cNvPr id="4" name="四角形: 角度付き 3">
          <a:hlinkClick xmlns:r="http://schemas.openxmlformats.org/officeDocument/2006/relationships" r:id="rId3"/>
          <a:extLst>
            <a:ext uri="{FF2B5EF4-FFF2-40B4-BE49-F238E27FC236}">
              <a16:creationId xmlns:a16="http://schemas.microsoft.com/office/drawing/2014/main" id="{98AA19D1-4834-409F-8820-E742B0AFAB59}"/>
            </a:ext>
          </a:extLst>
        </xdr:cNvPr>
        <xdr:cNvSpPr/>
      </xdr:nvSpPr>
      <xdr:spPr>
        <a:xfrm>
          <a:off x="10660303" y="2232121"/>
          <a:ext cx="2047875" cy="936625"/>
        </a:xfrm>
        <a:prstGeom prst="bevel">
          <a:avLst/>
        </a:prstGeom>
        <a:solidFill>
          <a:srgbClr val="4F81BD"/>
        </a:solidFill>
        <a:ln w="25400" cap="flat" cmpd="sng" algn="ctr">
          <a:solidFill>
            <a:srgbClr val="4F81BD">
              <a:shade val="15000"/>
            </a:srgbClr>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2400" b="1" i="0" u="none" strike="noStrike" kern="0" cap="none" spc="0" normalizeH="0" baseline="0" noProof="0">
              <a:ln>
                <a:noFill/>
              </a:ln>
              <a:solidFill>
                <a:sysClr val="window" lastClr="FFFFFF"/>
              </a:solidFill>
              <a:effectLst/>
              <a:uLnTx/>
              <a:uFillTx/>
              <a:latin typeface="Calibri"/>
              <a:ea typeface="ＭＳ Ｐゴシック" panose="020B0600070205080204" pitchFamily="50" charset="-128"/>
              <a:cs typeface="+mn-cs"/>
            </a:rPr>
            <a:t>管理へ</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ropbox\2_&#20986;&#21697;&#12487;&#12540;&#12479;\&#9733;&#28382;&#32013;&#27604;&#36611;&#34920;.xlsx" TargetMode="External"/><Relationship Id="rId1" Type="http://schemas.openxmlformats.org/officeDocument/2006/relationships/externalLinkPath" Target="/Users/user/Dropbox/2_&#20986;&#21697;&#12487;&#12540;&#12479;/&#9733;&#28382;&#32013;&#27604;&#36611;&#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D新基準"/>
      <sheetName val="他社相対表"/>
      <sheetName val="Gigastone"/>
      <sheetName val="チェキ基準"/>
      <sheetName val="チェキ1"/>
      <sheetName val="チェキ"/>
      <sheetName val="変換データ"/>
      <sheetName val="SD系"/>
      <sheetName val="自社"/>
      <sheetName val="請求書管理"/>
      <sheetName val="コード"/>
      <sheetName val="コード 他社"/>
      <sheetName val="R"/>
      <sheetName val="自社最新"/>
      <sheetName val="型番現行"/>
      <sheetName val="支払"/>
      <sheetName val="価格推移表"/>
      <sheetName val="PW"/>
      <sheetName val="AmazonPW 最新"/>
      <sheetName val="AmazonPW"/>
      <sheetName val="Amazonアカウント"/>
      <sheetName val="URL"/>
      <sheetName val="Sheet1"/>
    </sheetNames>
    <sheetDataSet>
      <sheetData sheetId="0">
        <row r="2">
          <cell r="L2">
            <v>0</v>
          </cell>
          <cell r="AF2">
            <v>714</v>
          </cell>
          <cell r="AP2" t="str">
            <v>9349220005022</v>
          </cell>
          <cell r="AQ2" t="str">
            <v>SanDisk</v>
          </cell>
          <cell r="AR2" t="str">
            <v>7545783945</v>
          </cell>
        </row>
        <row r="3">
          <cell r="L3">
            <v>0</v>
          </cell>
          <cell r="AF3">
            <v>976</v>
          </cell>
          <cell r="AP3" t="str">
            <v>9349220005039</v>
          </cell>
          <cell r="AQ3" t="str">
            <v>SanDisk</v>
          </cell>
          <cell r="AR3" t="str">
            <v>9349220005039</v>
          </cell>
        </row>
        <row r="4">
          <cell r="L4">
            <v>200</v>
          </cell>
          <cell r="AF4">
            <v>6308</v>
          </cell>
          <cell r="AP4" t="str">
            <v>0619659161651</v>
          </cell>
          <cell r="AQ4" t="str">
            <v>SanDisk</v>
          </cell>
          <cell r="AR4" t="str">
            <v>SDSQUNS-032G-GN3MN</v>
          </cell>
        </row>
        <row r="5">
          <cell r="L5">
            <v>200</v>
          </cell>
          <cell r="AF5">
            <v>3714</v>
          </cell>
          <cell r="AP5" t="str">
            <v>0619659184384</v>
          </cell>
          <cell r="AQ5" t="str">
            <v>SanDisk</v>
          </cell>
          <cell r="AR5" t="str">
            <v>SDSQUNS-032G-GN3MN</v>
          </cell>
        </row>
        <row r="6">
          <cell r="L6">
            <v>200</v>
          </cell>
          <cell r="AF6">
            <v>6686</v>
          </cell>
          <cell r="AP6" t="str">
            <v>0619659161644, 6195765406328, 7840000001712</v>
          </cell>
          <cell r="AQ6" t="str">
            <v>SanDisk</v>
          </cell>
          <cell r="AR6" t="str">
            <v>SDSQUNS-032G-GN3MA</v>
          </cell>
        </row>
        <row r="7">
          <cell r="L7">
            <v>200</v>
          </cell>
          <cell r="AF7">
            <v>6127</v>
          </cell>
          <cell r="AP7" t="str">
            <v>0619659134044</v>
          </cell>
          <cell r="AQ7" t="str">
            <v>SanDisk</v>
          </cell>
          <cell r="AR7" t="str">
            <v>SDSQUNB-032G-GN3MN</v>
          </cell>
        </row>
        <row r="8">
          <cell r="L8">
            <v>200</v>
          </cell>
          <cell r="AF8">
            <v>6870</v>
          </cell>
          <cell r="AP8" t="str">
            <v>0619659078645, 5053460346961, 5554442365203, 6196590786456, 7044447834692, 7123290469845, 7987987901489</v>
          </cell>
          <cell r="AQ8" t="str">
            <v>SanDisk</v>
          </cell>
          <cell r="AR8" t="str">
            <v>SDSDQUA-032G-U46A</v>
          </cell>
        </row>
        <row r="9">
          <cell r="L9">
            <v>200</v>
          </cell>
          <cell r="AF9">
            <v>8893</v>
          </cell>
          <cell r="AP9" t="str">
            <v>0068888807494, 0619659246518</v>
          </cell>
          <cell r="AQ9" t="str">
            <v>SanDisk</v>
          </cell>
          <cell r="AR9" t="str">
            <v>43237-2</v>
          </cell>
        </row>
        <row r="10">
          <cell r="L10">
            <v>10</v>
          </cell>
          <cell r="AF10">
            <v>26210</v>
          </cell>
          <cell r="AP10" t="str">
            <v>0619659134747</v>
          </cell>
          <cell r="AQ10" t="str">
            <v>SanDisk</v>
          </cell>
          <cell r="AR10" t="str">
            <v>SDSQUNC-032G-GN6MA</v>
          </cell>
        </row>
        <row r="11">
          <cell r="L11">
            <v>200</v>
          </cell>
          <cell r="AF11">
            <v>4316</v>
          </cell>
          <cell r="AP11" t="str">
            <v>0619659172916</v>
          </cell>
          <cell r="AQ11" t="str">
            <v>SanDisk</v>
          </cell>
          <cell r="AR11" t="str">
            <v>SDSQUNS-064G-GHEMA</v>
          </cell>
        </row>
        <row r="12">
          <cell r="L12">
            <v>200</v>
          </cell>
          <cell r="AF12">
            <v>4253</v>
          </cell>
          <cell r="AP12" t="str">
            <v>0619659185077, 0799833000614</v>
          </cell>
          <cell r="AQ12" t="str">
            <v>SanDisk</v>
          </cell>
          <cell r="AR12" t="str">
            <v>SDSQUNR-064G-GN3MN</v>
          </cell>
        </row>
        <row r="13">
          <cell r="L13">
            <v>200</v>
          </cell>
          <cell r="AF13">
            <v>6803</v>
          </cell>
          <cell r="AP13" t="str">
            <v>0619659161927</v>
          </cell>
          <cell r="AQ13" t="str">
            <v>SanDisk</v>
          </cell>
          <cell r="AR13" t="str">
            <v>SDSQUNS-064G-GN3MN</v>
          </cell>
        </row>
        <row r="14">
          <cell r="L14">
            <v>200</v>
          </cell>
          <cell r="AF14">
            <v>6567</v>
          </cell>
          <cell r="AP14" t="str">
            <v>0619659134846, 4056572752683</v>
          </cell>
          <cell r="AQ14" t="str">
            <v>SanDisk</v>
          </cell>
          <cell r="AR14" t="str">
            <v>SDSQUNC-064G-GN6MA</v>
          </cell>
        </row>
        <row r="15">
          <cell r="L15">
            <v>200</v>
          </cell>
          <cell r="AF15">
            <v>4317</v>
          </cell>
          <cell r="AQ15" t="str">
            <v>SanDisk</v>
          </cell>
        </row>
        <row r="16">
          <cell r="L16">
            <v>200</v>
          </cell>
          <cell r="AF16">
            <v>4317</v>
          </cell>
          <cell r="AQ16" t="str">
            <v>SanDisk</v>
          </cell>
        </row>
        <row r="17">
          <cell r="L17">
            <v>200</v>
          </cell>
          <cell r="AF17">
            <v>7131</v>
          </cell>
          <cell r="AP17" t="str">
            <v>0619659134068, 4031039880642, 4893433124148, 5054629833599, 8944129953071</v>
          </cell>
          <cell r="AQ17" t="str">
            <v>SanDisk</v>
          </cell>
          <cell r="AR17" t="str">
            <v>SDSQUNB-064G-GN3MN</v>
          </cell>
        </row>
        <row r="18">
          <cell r="L18">
            <v>200</v>
          </cell>
          <cell r="AF18">
            <v>4253</v>
          </cell>
          <cell r="AP18" t="str">
            <v>0619659161927</v>
          </cell>
          <cell r="AQ18" t="str">
            <v>SanDisk</v>
          </cell>
          <cell r="AR18" t="str">
            <v>SDSQUNS-064G-GN3MN</v>
          </cell>
        </row>
        <row r="19">
          <cell r="L19">
            <v>200</v>
          </cell>
          <cell r="AF19">
            <v>12074</v>
          </cell>
          <cell r="AP19" t="str">
            <v>0619659161705, 7898550390572</v>
          </cell>
          <cell r="AQ19" t="str">
            <v>SanDisk</v>
          </cell>
          <cell r="AR19" t="str">
            <v>SDSQUNS-064G-GN3MA</v>
          </cell>
        </row>
        <row r="20">
          <cell r="L20">
            <v>200</v>
          </cell>
          <cell r="AF20">
            <v>7268</v>
          </cell>
          <cell r="AP20" t="str">
            <v>0033584550562, 4031039880901, 4139052072812, 9781061713276, 9789875867970, 9789973399786, 9789973399793, 9791061713275, 9791061713299</v>
          </cell>
          <cell r="AQ20" t="str">
            <v>SanDisk</v>
          </cell>
          <cell r="AR20" t="str">
            <v>SDSDQUA-064G-A11</v>
          </cell>
        </row>
        <row r="21">
          <cell r="L21">
            <v>200</v>
          </cell>
          <cell r="AF21">
            <v>4540</v>
          </cell>
          <cell r="AP21" t="str">
            <v>0619659134792</v>
          </cell>
          <cell r="AQ21" t="str">
            <v>SanDisk</v>
          </cell>
          <cell r="AR21" t="str">
            <v>SDSQUNC-064G-AN6IA</v>
          </cell>
        </row>
        <row r="22">
          <cell r="L22">
            <v>200</v>
          </cell>
          <cell r="AF22">
            <v>4318</v>
          </cell>
          <cell r="AP22" t="str">
            <v>9789876050494</v>
          </cell>
          <cell r="AQ22" t="str">
            <v>SanDisk</v>
          </cell>
          <cell r="AR22" t="str">
            <v>Garmin Virb Elite</v>
          </cell>
        </row>
        <row r="23">
          <cell r="L23">
            <v>200</v>
          </cell>
          <cell r="AF23">
            <v>7777</v>
          </cell>
          <cell r="AP23" t="str">
            <v>9789876050623</v>
          </cell>
          <cell r="AQ23" t="str">
            <v>SanDisk</v>
          </cell>
          <cell r="AR23" t="str">
            <v>Samsung GALAXY Note 3 10.1</v>
          </cell>
        </row>
        <row r="24">
          <cell r="L24">
            <v>200</v>
          </cell>
          <cell r="AF24">
            <v>13253</v>
          </cell>
          <cell r="AP24" t="str">
            <v>9789973399984</v>
          </cell>
          <cell r="AQ24" t="str">
            <v>SanDisk</v>
          </cell>
          <cell r="AR24" t="str">
            <v>FBA_64-GoPro Hero 3+</v>
          </cell>
        </row>
        <row r="25">
          <cell r="L25">
            <v>200</v>
          </cell>
          <cell r="AF25">
            <v>7204</v>
          </cell>
          <cell r="AP25" t="str">
            <v>0744256360784</v>
          </cell>
          <cell r="AQ25" t="str">
            <v>SanDisk</v>
          </cell>
          <cell r="AR25" t="str">
            <v>COMINU075966</v>
          </cell>
        </row>
        <row r="26">
          <cell r="L26">
            <v>200</v>
          </cell>
          <cell r="AF26">
            <v>7465</v>
          </cell>
          <cell r="AP26" t="str">
            <v>0619659078652, 5054484422471, 8850006270400</v>
          </cell>
          <cell r="AQ26" t="str">
            <v>SanDisk</v>
          </cell>
          <cell r="AR26" t="str">
            <v>SDSDQUA-064G-U46A</v>
          </cell>
        </row>
        <row r="27">
          <cell r="L27">
            <v>200</v>
          </cell>
          <cell r="AF27">
            <v>6138</v>
          </cell>
          <cell r="AP27" t="str">
            <v>0619659139506</v>
          </cell>
          <cell r="AQ27" t="str">
            <v>SanDisk</v>
          </cell>
          <cell r="AR27" t="str">
            <v>SDSQUNB-128G-AZFMN</v>
          </cell>
        </row>
        <row r="28">
          <cell r="L28">
            <v>200</v>
          </cell>
          <cell r="AF28">
            <v>5770</v>
          </cell>
          <cell r="AP28" t="str">
            <v>0619659185091, 4607117451167</v>
          </cell>
          <cell r="AQ28" t="str">
            <v>SanDisk</v>
          </cell>
          <cell r="AR28" t="str">
            <v>SDSQUNS-128G-GN6MN</v>
          </cell>
        </row>
      </sheetData>
      <sheetData sheetId="1"/>
      <sheetData sheetId="2"/>
      <sheetData sheetId="3"/>
      <sheetData sheetId="4"/>
      <sheetData sheetId="5"/>
      <sheetData sheetId="6"/>
      <sheetData sheetId="7"/>
      <sheetData sheetId="8"/>
      <sheetData sheetId="9">
        <row r="1">
          <cell r="F1">
            <v>46097</v>
          </cell>
          <cell r="I1">
            <v>46097</v>
          </cell>
          <cell r="L1">
            <v>46105</v>
          </cell>
          <cell r="O1">
            <v>46105</v>
          </cell>
        </row>
        <row r="2">
          <cell r="F2" t="str">
            <v>2026年3月16日分のお取引に関するご請求書</v>
          </cell>
        </row>
        <row r="3">
          <cell r="A3" t="str">
            <v>№</v>
          </cell>
          <cell r="B3" t="str">
            <v>社名</v>
          </cell>
          <cell r="C3" t="str">
            <v>郵便番号</v>
          </cell>
          <cell r="D3" t="str">
            <v>住所1</v>
          </cell>
          <cell r="E3" t="str">
            <v>住所2</v>
          </cell>
          <cell r="F3" t="str">
            <v>TEL</v>
          </cell>
          <cell r="G3" t="str">
            <v>FAX</v>
          </cell>
          <cell r="H3" t="str">
            <v>WEB</v>
          </cell>
          <cell r="I3" t="str">
            <v>担当者</v>
          </cell>
          <cell r="J3" t="str">
            <v>mail</v>
          </cell>
          <cell r="K3" t="str">
            <v>登録番号</v>
          </cell>
          <cell r="L3" t="str">
            <v>振込先</v>
          </cell>
          <cell r="M3" t="str">
            <v>口座名義</v>
          </cell>
          <cell r="N3" t="str">
            <v>お客様コード</v>
          </cell>
          <cell r="O3" t="str">
            <v>sandisk有無</v>
          </cell>
          <cell r="P3" t="str">
            <v>sandiskURL</v>
          </cell>
        </row>
        <row r="4">
          <cell r="A4">
            <v>1</v>
          </cell>
          <cell r="B4" t="str">
            <v>ダイワボウ情報システム株式会社</v>
          </cell>
          <cell r="C4" t="str">
            <v>530-0005</v>
          </cell>
          <cell r="D4" t="str">
            <v>大阪府大阪市北区中之島3丁目2番4号</v>
          </cell>
          <cell r="E4" t="str">
            <v>中之島フェスティバルタワー・ウエスト 10F</v>
          </cell>
          <cell r="F4" t="str">
            <v>06-4707-8000</v>
          </cell>
          <cell r="G4" t="str">
            <v>06-4707-8052</v>
          </cell>
          <cell r="H4" t="str">
            <v>https://www.pc-daiwabo.co.jp</v>
          </cell>
          <cell r="I4" t="str">
            <v>担当事業所：東京第1支店　韋駄天事業部</v>
          </cell>
          <cell r="J4" t="str">
            <v>mail：idaten-c@pc-daiwabo.co.jp</v>
          </cell>
          <cell r="K4" t="str">
            <v>T6120001083217</v>
          </cell>
          <cell r="L4" t="str">
            <v>三菱ＵＦＪ銀行 船場支店 普通 7077113</v>
          </cell>
          <cell r="M4" t="str">
            <v xml:space="preserve"> ダイワボウジョウホウシステム（カ</v>
          </cell>
          <cell r="N4" t="str">
            <v>5824-111</v>
          </cell>
          <cell r="O4" t="str">
            <v>◎</v>
          </cell>
          <cell r="P4" t="str">
            <v>https://www.pc-daiwabo.co.jp/business/maker_list_s.html</v>
          </cell>
          <cell r="Q4" t="str">
            <v>INV-260316-101</v>
          </cell>
          <cell r="R4" t="str">
            <v>DEL-260316-101</v>
          </cell>
          <cell r="S4" t="str">
            <v>REC-260324-101</v>
          </cell>
        </row>
        <row r="5">
          <cell r="A5">
            <v>2</v>
          </cell>
          <cell r="B5" t="str">
            <v>東映無線株式会社</v>
          </cell>
          <cell r="C5" t="str">
            <v>101-0021</v>
          </cell>
          <cell r="D5" t="str">
            <v>東京都千代田区外神田1丁目10番11号</v>
          </cell>
          <cell r="E5" t="str">
            <v>東京ラジオデパート内</v>
          </cell>
          <cell r="F5" t="str">
            <v>03-3253-5660</v>
          </cell>
          <cell r="G5" t="str">
            <v>03-3253-5661</v>
          </cell>
          <cell r="H5" t="str">
            <v>http://www.toeimusen.co.jp</v>
          </cell>
          <cell r="I5" t="str">
            <v>営業部　浜田英夫</v>
          </cell>
          <cell r="J5" t="str">
            <v>E-MAIL：th＠toeimusen.co.jp</v>
          </cell>
          <cell r="K5" t="str">
            <v>T1010001023790</v>
          </cell>
          <cell r="L5" t="str">
            <v xml:space="preserve">三菱ＵＦＪ銀行 神田駅前支店 当座 2025636 </v>
          </cell>
          <cell r="M5" t="str">
            <v>トウエイムセン（カ</v>
          </cell>
          <cell r="N5" t="str">
            <v>7391-112</v>
          </cell>
          <cell r="O5" t="str">
            <v>×</v>
          </cell>
          <cell r="Q5" t="str">
            <v>INV-260316-102</v>
          </cell>
          <cell r="R5" t="str">
            <v>DEL-260316-102</v>
          </cell>
          <cell r="S5" t="str">
            <v>REC-260324-102</v>
          </cell>
        </row>
        <row r="6">
          <cell r="A6">
            <v>3</v>
          </cell>
          <cell r="B6" t="str">
            <v>浜田電機株式会社</v>
          </cell>
          <cell r="C6" t="str">
            <v>103-0023</v>
          </cell>
          <cell r="D6" t="str">
            <v xml:space="preserve">東京都中央区日本橋本町3丁目9番4号	</v>
          </cell>
          <cell r="F6" t="str">
            <v>03-5651-7351</v>
          </cell>
          <cell r="G6" t="str">
            <v>03-5651-7353</v>
          </cell>
          <cell r="H6" t="str">
            <v>https://www.hamada-dk.com</v>
          </cell>
          <cell r="I6" t="str">
            <v>浜田　健太郎</v>
          </cell>
          <cell r="J6" t="str">
            <v>E-MAIL：ke-hamda@hamada-dk.co.jp</v>
          </cell>
          <cell r="K6" t="str">
            <v>T6010001026302</v>
          </cell>
          <cell r="L6" t="str">
            <v>みずほ銀行 神田支店　普通7014121</v>
          </cell>
          <cell r="M6" t="str">
            <v>ハマダデンキ（カ</v>
          </cell>
          <cell r="N6" t="str">
            <v>1648-113</v>
          </cell>
          <cell r="O6" t="str">
            <v>×</v>
          </cell>
          <cell r="Q6" t="str">
            <v>INV-260316-103</v>
          </cell>
          <cell r="R6" t="str">
            <v>DEL-260316-103</v>
          </cell>
          <cell r="S6" t="str">
            <v>REC-260324-103</v>
          </cell>
        </row>
        <row r="7">
          <cell r="A7">
            <v>4</v>
          </cell>
          <cell r="B7" t="str">
            <v>ウエスタンデジタル合同会社</v>
          </cell>
          <cell r="C7" t="str">
            <v>108-0075</v>
          </cell>
          <cell r="D7" t="str">
            <v>東京都港区港南1丁目6番31号</v>
          </cell>
          <cell r="E7" t="str">
            <v>品川東急ビル3階</v>
          </cell>
          <cell r="F7" t="str">
            <v>0120-893-009</v>
          </cell>
          <cell r="H7" t="str">
            <v>https://shop.sandisk.com</v>
          </cell>
          <cell r="J7" t="str">
            <v>E-MAIL：westerndigital_jp@custhelp.com</v>
          </cell>
          <cell r="K7" t="str">
            <v>T2010401090562</v>
          </cell>
          <cell r="L7" t="str">
            <v>みずほ銀行 品川支店　普通7759780</v>
          </cell>
          <cell r="M7" t="str">
            <v>ウエスタンデジタル（ド</v>
          </cell>
          <cell r="N7" t="str">
            <v>9057-114</v>
          </cell>
          <cell r="O7" t="str">
            <v>◎</v>
          </cell>
          <cell r="Q7" t="str">
            <v>INV-260316-104</v>
          </cell>
          <cell r="R7" t="str">
            <v>DEL-260316-104</v>
          </cell>
          <cell r="S7" t="str">
            <v>REC-260324-104</v>
          </cell>
        </row>
        <row r="8">
          <cell r="A8">
            <v>5</v>
          </cell>
          <cell r="B8" t="str">
            <v>株式会社アーキサイト</v>
          </cell>
          <cell r="C8" t="str">
            <v xml:space="preserve">110-0006 </v>
          </cell>
          <cell r="D8" t="str">
            <v>東京都台東区秋葉原5番9号</v>
          </cell>
          <cell r="E8" t="str">
            <v>明治安田生命秋葉原ビル</v>
          </cell>
          <cell r="F8" t="str">
            <v>03-6859-0281　</v>
          </cell>
          <cell r="G8" t="str">
            <v>03-6859-0282</v>
          </cell>
          <cell r="H8" t="str">
            <v>https://archisite.co.jp</v>
          </cell>
          <cell r="I8" t="str">
            <v>大谷　謙</v>
          </cell>
          <cell r="J8" t="str">
            <v>e-mail：koya@archisite.co.jp</v>
          </cell>
          <cell r="K8" t="str">
            <v>T3010001075632</v>
          </cell>
          <cell r="L8" t="str">
            <v xml:space="preserve">みずほ 銀行本郷 支店  (普) 口座 2681066　 </v>
          </cell>
          <cell r="M8" t="str">
            <v>カ）アーキサイト</v>
          </cell>
          <cell r="N8" t="str">
            <v>2483-115</v>
          </cell>
          <cell r="O8" t="str">
            <v>×</v>
          </cell>
          <cell r="Q8" t="str">
            <v>INV-260316-105</v>
          </cell>
          <cell r="R8" t="str">
            <v>DEL-260316-105</v>
          </cell>
          <cell r="S8" t="str">
            <v>REC-260324-105</v>
          </cell>
        </row>
        <row r="9">
          <cell r="A9">
            <v>6</v>
          </cell>
          <cell r="B9" t="str">
            <v>TD SYNNEX株式会社</v>
          </cell>
          <cell r="C9" t="str">
            <v>108-0023</v>
          </cell>
          <cell r="D9" t="str">
            <v>東京都港区芝浦3丁目1番1号</v>
          </cell>
          <cell r="E9" t="str">
            <v>msb Tamachi 田町ステーションタワーN 21階</v>
          </cell>
          <cell r="F9" t="str">
            <v>03-4595-4550</v>
          </cell>
          <cell r="G9" t="str">
            <v>03-5931-0618</v>
          </cell>
          <cell r="H9" t="str">
            <v>https://jp.tdsynnex.com</v>
          </cell>
          <cell r="I9" t="str">
            <v>担当：村林</v>
          </cell>
          <cell r="J9" t="str">
            <v>t-murabayashi@synnex.co.jp</v>
          </cell>
          <cell r="K9" t="str">
            <v>T6010601037905</v>
          </cell>
          <cell r="L9" t="str">
            <v>三菱UFJ銀行 田町支店　普通　4576541</v>
          </cell>
          <cell r="M9" t="str">
            <v>ティーディーシネックス（カ</v>
          </cell>
          <cell r="N9" t="str">
            <v>6712-116</v>
          </cell>
          <cell r="O9" t="str">
            <v>◎</v>
          </cell>
          <cell r="P9" t="str">
            <v>https://jp.tdsynnex.com/vendor/vendors#line_sa</v>
          </cell>
          <cell r="Q9" t="str">
            <v>INV-260316-106</v>
          </cell>
          <cell r="R9" t="str">
            <v>DEL-260316-106</v>
          </cell>
          <cell r="S9" t="str">
            <v>REC-260324-106</v>
          </cell>
        </row>
        <row r="10">
          <cell r="A10">
            <v>7</v>
          </cell>
          <cell r="B10" t="str">
            <v>SB C&amp;S株式会社</v>
          </cell>
          <cell r="C10" t="str">
            <v>105-7529</v>
          </cell>
          <cell r="D10" t="str">
            <v>東京都港区海岸1丁目7番1号</v>
          </cell>
          <cell r="E10" t="str">
            <v>東京ポートシティ竹芝オフィスタワー</v>
          </cell>
          <cell r="F10" t="str">
            <v>03-6858-6470</v>
          </cell>
          <cell r="H10" t="str">
            <v>https://cas.softbank.jp</v>
          </cell>
          <cell r="K10" t="str">
            <v>T9010403011485</v>
          </cell>
          <cell r="L10" t="str">
            <v>三菱UFJ銀行 新橋支店　普通　9514626</v>
          </cell>
          <cell r="M10" t="str">
            <v>エスビー シーアンドエス（カ</v>
          </cell>
          <cell r="N10" t="str">
            <v>4309-117</v>
          </cell>
          <cell r="O10" t="str">
            <v>◎</v>
          </cell>
          <cell r="P10" t="str">
            <v>https://www.it-ex.com/makers/</v>
          </cell>
          <cell r="Q10" t="str">
            <v>INV-260316-107</v>
          </cell>
          <cell r="R10" t="str">
            <v>DEL-260316-107</v>
          </cell>
          <cell r="S10" t="str">
            <v>REC-260324-107</v>
          </cell>
        </row>
        <row r="11">
          <cell r="A11">
            <v>8</v>
          </cell>
          <cell r="B11" t="str">
            <v>Hamee株式会社</v>
          </cell>
          <cell r="C11" t="str">
            <v xml:space="preserve">250-0011 </v>
          </cell>
          <cell r="D11" t="str">
            <v>神奈川県小田原市栄町2丁目12番10号</v>
          </cell>
          <cell r="E11" t="str">
            <v>Square O2</v>
          </cell>
          <cell r="F11" t="str">
            <v>0465-22-8064</v>
          </cell>
          <cell r="G11" t="str">
            <v>0465-22-8065</v>
          </cell>
          <cell r="H11" t="str">
            <v>https://hamee.co.jp</v>
          </cell>
          <cell r="J11" t="str">
            <v>oroshi@hamee.co.jp</v>
          </cell>
          <cell r="K11" t="str">
            <v>T9021001033474</v>
          </cell>
          <cell r="L11" t="str">
            <v>みずほ銀行 小田原支店　普通1429575</v>
          </cell>
          <cell r="M11" t="str">
            <v>ハミィ（カ</v>
          </cell>
          <cell r="N11" t="str">
            <v>8935-118</v>
          </cell>
          <cell r="O11" t="str">
            <v>×</v>
          </cell>
          <cell r="Q11" t="str">
            <v>INV-260316-108</v>
          </cell>
          <cell r="R11" t="str">
            <v>DEL-260316-108</v>
          </cell>
          <cell r="S11" t="str">
            <v>REC-260324-108</v>
          </cell>
        </row>
        <row r="12">
          <cell r="A12">
            <v>9</v>
          </cell>
          <cell r="B12" t="str">
            <v>サンディスク合同会社</v>
          </cell>
          <cell r="C12" t="str">
            <v>108-0075</v>
          </cell>
          <cell r="D12" t="str">
            <v>東京都港区港南1丁目6番31号</v>
          </cell>
          <cell r="E12" t="str">
            <v>品川東急ビル3階</v>
          </cell>
          <cell r="F12" t="str">
            <v>0120-893-009</v>
          </cell>
          <cell r="H12" t="str">
            <v>https://www.sandisk.com</v>
          </cell>
          <cell r="J12" t="str">
            <v>retail_support@sandisk.com</v>
          </cell>
          <cell r="K12" t="str">
            <v>T2010401090562</v>
          </cell>
          <cell r="L12" t="str">
            <v>みずほ銀行 品川支店　普通7759780</v>
          </cell>
          <cell r="M12" t="str">
            <v>サンディスク（ド</v>
          </cell>
          <cell r="N12" t="str">
            <v>3176-119</v>
          </cell>
          <cell r="O12" t="str">
            <v>◎</v>
          </cell>
          <cell r="Q12" t="str">
            <v>INV-260316-109</v>
          </cell>
          <cell r="R12" t="str">
            <v>DEL-260316-109</v>
          </cell>
          <cell r="S12" t="str">
            <v>REC-260324-109</v>
          </cell>
        </row>
        <row r="13">
          <cell r="A13">
            <v>10</v>
          </cell>
          <cell r="B13" t="str">
            <v>シー・エフ・デー販売株式会社</v>
          </cell>
          <cell r="C13" t="str">
            <v>460-8315</v>
          </cell>
          <cell r="D13" t="str">
            <v>愛知県名古屋市中区大須3丁目30番20号</v>
          </cell>
          <cell r="E13" t="str">
            <v>赤門通ビル</v>
          </cell>
          <cell r="F13" t="str">
            <v>052-249-6606</v>
          </cell>
          <cell r="G13" t="str">
            <v>050-5830-8824</v>
          </cell>
          <cell r="H13" t="str">
            <v>https://www.cfd.co.jp</v>
          </cell>
          <cell r="J13" t="str">
            <v>corporate@cfd.co.jp</v>
          </cell>
          <cell r="K13" t="str">
            <v>T1180001051148</v>
          </cell>
          <cell r="L13" t="str">
            <v>三菱ＵＦＪ銀行　名古屋営業部　普通預金 1488133</v>
          </cell>
          <cell r="M13" t="str">
            <v>シー・エフ・デーハンバイ（カ</v>
          </cell>
          <cell r="N13" t="str">
            <v>7542-120</v>
          </cell>
          <cell r="O13" t="str">
            <v>◎</v>
          </cell>
          <cell r="P13" t="str">
            <v>https://www.cfd.co.jp/biz/brand/sandisk.html#maker-category</v>
          </cell>
          <cell r="Q13" t="str">
            <v>INV-260316-110</v>
          </cell>
          <cell r="R13" t="str">
            <v>DEL-260316-110</v>
          </cell>
          <cell r="S13" t="str">
            <v>REC-260324-110</v>
          </cell>
        </row>
        <row r="14">
          <cell r="A14">
            <v>11</v>
          </cell>
          <cell r="B14" t="str">
            <v>加賀電子株式会社</v>
          </cell>
          <cell r="C14" t="str">
            <v>101-8629</v>
          </cell>
          <cell r="D14" t="str">
            <v>東京都千代田区神田松永町20番地</v>
          </cell>
          <cell r="F14" t="str">
            <v>03-5657-0111</v>
          </cell>
          <cell r="G14" t="str">
            <v>03-3254-7131</v>
          </cell>
          <cell r="H14" t="str">
            <v>https://www.taxan.co.jp/jp</v>
          </cell>
          <cell r="J14" t="str">
            <v>sales2@taxan.co.jp</v>
          </cell>
          <cell r="K14" t="str">
            <v>T4010001001752</v>
          </cell>
          <cell r="L14" t="str">
            <v>みずほ銀行 神田支店　普通7054169</v>
          </cell>
          <cell r="M14" t="str">
            <v>カガデンシ（カ</v>
          </cell>
          <cell r="N14" t="str">
            <v>2698-121</v>
          </cell>
          <cell r="O14" t="str">
            <v>×</v>
          </cell>
          <cell r="Q14" t="str">
            <v>INV-260316-111</v>
          </cell>
          <cell r="R14" t="str">
            <v>DEL-260316-111</v>
          </cell>
          <cell r="S14" t="str">
            <v>REC-260324-111</v>
          </cell>
        </row>
        <row r="15">
          <cell r="A15">
            <v>12</v>
          </cell>
          <cell r="B15" t="str">
            <v>丸文株式会社</v>
          </cell>
          <cell r="C15" t="str">
            <v>103-8577</v>
          </cell>
          <cell r="D15" t="str">
            <v>東京都中央区日本橋大伝馬町8番1号</v>
          </cell>
          <cell r="F15" t="str">
            <v>03-3639-9801</v>
          </cell>
          <cell r="G15" t="str">
            <v>03-3669-2304</v>
          </cell>
          <cell r="H15" t="str">
            <v>https://www.marubun.co.jp</v>
          </cell>
          <cell r="J15" t="str">
            <v>info@marubun.co.jp</v>
          </cell>
          <cell r="K15" t="str">
            <v>T8010001057337</v>
          </cell>
          <cell r="L15" t="str">
            <v>三菱UFJ銀行　大伝馬町支店　普通9914787</v>
          </cell>
          <cell r="M15" t="str">
            <v>マルブン（カ</v>
          </cell>
          <cell r="N15" t="str">
            <v>6081-122</v>
          </cell>
          <cell r="O15" t="str">
            <v>◎</v>
          </cell>
          <cell r="P15" t="str">
            <v>https://www.marubun.co.jp/maker/</v>
          </cell>
          <cell r="Q15" t="str">
            <v>INV-260316-112</v>
          </cell>
          <cell r="R15" t="str">
            <v>DEL-260316-112</v>
          </cell>
          <cell r="S15" t="str">
            <v>REC-260324-112</v>
          </cell>
        </row>
        <row r="16">
          <cell r="A16">
            <v>13</v>
          </cell>
          <cell r="B16" t="str">
            <v>株式会社ケミック</v>
          </cell>
          <cell r="C16" t="str">
            <v>537-0025</v>
          </cell>
          <cell r="D16" t="str">
            <v>大阪府大阪市東成区中道3丁目15番16号</v>
          </cell>
          <cell r="F16" t="str">
            <v>06-6977-7014</v>
          </cell>
          <cell r="G16" t="str">
            <v>06-6977-7015</v>
          </cell>
          <cell r="H16" t="str">
            <v>https://www.chemic-jp.co.jp</v>
          </cell>
          <cell r="J16" t="str">
            <v>info@chemic-jp.co.jp</v>
          </cell>
          <cell r="K16" t="str">
            <v>T6120001098033</v>
          </cell>
          <cell r="L16" t="str">
            <v>みずほ銀行　今里支店　普通1248748</v>
          </cell>
          <cell r="M16" t="str">
            <v>カ）ケミック</v>
          </cell>
          <cell r="N16" t="str">
            <v>9453-123</v>
          </cell>
          <cell r="O16" t="str">
            <v>◎</v>
          </cell>
          <cell r="P16" t="str">
            <v>https://www.chemic-jp.co.jp/business.html</v>
          </cell>
          <cell r="Q16" t="str">
            <v>INV-260316-113</v>
          </cell>
          <cell r="R16" t="str">
            <v>DEL-260316-113</v>
          </cell>
          <cell r="S16" t="str">
            <v>REC-260324-113</v>
          </cell>
        </row>
        <row r="17">
          <cell r="A17">
            <v>14</v>
          </cell>
          <cell r="B17" t="str">
            <v>テックウインド株式会社</v>
          </cell>
          <cell r="C17" t="str">
            <v>113-0034</v>
          </cell>
          <cell r="D17" t="str">
            <v>東京都文京区湯島3丁目19番11号</v>
          </cell>
          <cell r="E17" t="str">
            <v>湯島ファーストビル7階</v>
          </cell>
          <cell r="F17" t="str">
            <v>03-4323-8600</v>
          </cell>
          <cell r="G17" t="str">
            <v>03-4323-8610</v>
          </cell>
          <cell r="H17" t="str">
            <v>http://www.tekwind.co.jp</v>
          </cell>
          <cell r="J17" t="str">
            <v>info@tekwind.co.jp</v>
          </cell>
          <cell r="K17" t="str">
            <v>T1010001143143</v>
          </cell>
          <cell r="L17" t="str">
            <v>朝日信用金庫 　湯島支店　普通7481445</v>
          </cell>
          <cell r="M17" t="str">
            <v>テックウインド（カ</v>
          </cell>
          <cell r="N17" t="str">
            <v>1827-124</v>
          </cell>
          <cell r="O17" t="str">
            <v>◎</v>
          </cell>
          <cell r="P17" t="str">
            <v>https://www.tekwind.co.jp/SDK/products/category.php</v>
          </cell>
          <cell r="Q17" t="str">
            <v>INV-260316-114</v>
          </cell>
          <cell r="R17" t="str">
            <v>DEL-260316-114</v>
          </cell>
          <cell r="S17" t="str">
            <v>REC-260324-114</v>
          </cell>
        </row>
        <row r="18">
          <cell r="A18">
            <v>15</v>
          </cell>
          <cell r="B18" t="str">
            <v>株式会社旭東エレクトロニクス</v>
          </cell>
          <cell r="C18" t="str">
            <v>108-0023</v>
          </cell>
          <cell r="D18" t="str">
            <v>東京都港区芝浦4-13-23</v>
          </cell>
          <cell r="E18" t="str">
            <v>MS芝浦ビル5F-A</v>
          </cell>
          <cell r="F18" t="str">
            <v>03-6435-1608</v>
          </cell>
          <cell r="G18" t="str">
            <v>03-6435-1386</v>
          </cell>
          <cell r="H18" t="str">
            <v>https://suneast.co.jp</v>
          </cell>
          <cell r="J18" t="str">
            <v>info@suneast.co.jp</v>
          </cell>
          <cell r="K18" t="str">
            <v>T5120001207676</v>
          </cell>
          <cell r="L18" t="str">
            <v>三菱UFJ銀行　秋葉原支店　普通口座　4626951</v>
          </cell>
          <cell r="M18" t="str">
            <v xml:space="preserve">カ）キョクトウエレクトロニクス </v>
          </cell>
          <cell r="N18" t="str">
            <v>7360-125</v>
          </cell>
          <cell r="O18" t="str">
            <v>×</v>
          </cell>
          <cell r="Q18" t="str">
            <v>INV-260316-115</v>
          </cell>
          <cell r="R18" t="str">
            <v>DEL-260316-115</v>
          </cell>
          <cell r="S18" t="str">
            <v>REC-260324-115</v>
          </cell>
        </row>
        <row r="19">
          <cell r="A19">
            <v>16</v>
          </cell>
          <cell r="B19" t="str">
            <v>Gigastone Japan株式会社</v>
          </cell>
          <cell r="C19" t="str">
            <v xml:space="preserve">160-0022 </v>
          </cell>
          <cell r="D19" t="str">
            <v>東京都新宿区新宿１丁目９番４</v>
          </cell>
          <cell r="E19" t="str">
            <v>６０６号</v>
          </cell>
          <cell r="F19" t="str">
            <v>03-5341-4205</v>
          </cell>
          <cell r="G19" t="str">
            <v>03-3359-5977</v>
          </cell>
          <cell r="H19" t="str">
            <v>https://www.gigastone.jp</v>
          </cell>
          <cell r="J19" t="str">
            <v>gigastone.jp@gmail.com</v>
          </cell>
          <cell r="K19" t="str">
            <v>T6010001148559</v>
          </cell>
          <cell r="L19" t="str">
            <v>三菱UFJ銀行 新宿中央支店 普通口座9051742</v>
          </cell>
          <cell r="M19" t="str">
            <v>ギガストーンジャパン（カ</v>
          </cell>
          <cell r="N19" t="str">
            <v>7580-126</v>
          </cell>
          <cell r="O19" t="str">
            <v>×</v>
          </cell>
          <cell r="Q19" t="str">
            <v>INV-260316-116</v>
          </cell>
          <cell r="R19" t="str">
            <v>DEL-260316-116</v>
          </cell>
          <cell r="S19" t="str">
            <v>REC-260324-116</v>
          </cell>
        </row>
        <row r="20">
          <cell r="A20">
            <v>17</v>
          </cell>
          <cell r="B20" t="str">
            <v>リーダーメディアテクノ株式会社</v>
          </cell>
          <cell r="C20" t="str">
            <v>101-0047</v>
          </cell>
          <cell r="D20" t="str">
            <v>東京都千代田区内神田2-5-2</v>
          </cell>
          <cell r="E20" t="str">
            <v>信交会ビル3階</v>
          </cell>
          <cell r="F20" t="str">
            <v>03-5822-9188</v>
          </cell>
          <cell r="G20" t="str">
            <v>03-5822-9268</v>
          </cell>
          <cell r="H20" t="str">
            <v>https://lmt-inc.co.jp/</v>
          </cell>
          <cell r="J20" t="str">
            <v>support@lmt-inc.jp</v>
          </cell>
          <cell r="K20" t="str">
            <v>T9010501022896</v>
          </cell>
        </row>
        <row r="21">
          <cell r="A21">
            <v>18</v>
          </cell>
          <cell r="B21" t="str">
            <v>株式会社バッファロー</v>
          </cell>
          <cell r="C21" t="str">
            <v>100-6215</v>
          </cell>
          <cell r="D21" t="str">
            <v>東京都千代田区丸の内1丁目11番1号</v>
          </cell>
          <cell r="E21" t="str">
            <v>パシフィックセンチュリープレイス丸の内</v>
          </cell>
          <cell r="F21" t="str">
            <v>03-4213-1122</v>
          </cell>
          <cell r="G21" t="str">
            <v>03-4213-1123</v>
          </cell>
          <cell r="H21" t="str">
            <v>https://www.buffalo.jp/</v>
          </cell>
          <cell r="J21" t="str">
            <v>support@m1.buffalo.jp</v>
          </cell>
          <cell r="K21" t="str">
            <v>T6180001048602</v>
          </cell>
        </row>
        <row r="25">
          <cell r="A25">
            <v>101</v>
          </cell>
          <cell r="B25" t="str">
            <v>月島電気商会</v>
          </cell>
          <cell r="C25" t="str">
            <v>104-0052</v>
          </cell>
          <cell r="D25" t="str">
            <v>東京都中央区月島4-3-3　</v>
          </cell>
          <cell r="E25" t="str">
            <v>ウィンド月島4階3号室</v>
          </cell>
          <cell r="F25" t="str">
            <v>050-1792-2080</v>
          </cell>
          <cell r="G25" t="str">
            <v>050-1792-2080</v>
          </cell>
          <cell r="J25" t="str">
            <v>amazonfast1982@gmail.com</v>
          </cell>
        </row>
        <row r="26">
          <cell r="A26">
            <v>102</v>
          </cell>
          <cell r="B26" t="str">
            <v>東京電子販売（足利浩章様）</v>
          </cell>
          <cell r="C26" t="str">
            <v>113-0033</v>
          </cell>
          <cell r="D26" t="str">
            <v>東京都文京区本郷2－25－14</v>
          </cell>
          <cell r="E26" t="str">
            <v>第一ライトビル5階</v>
          </cell>
          <cell r="F26" t="str">
            <v>03-5990-9456</v>
          </cell>
          <cell r="G26" t="str">
            <v>03-5990-9456</v>
          </cell>
          <cell r="J26" t="str">
            <v>amazonsecond1982@gmail.com</v>
          </cell>
        </row>
        <row r="27">
          <cell r="A27">
            <v>103</v>
          </cell>
          <cell r="B27" t="str">
            <v>柏尾奏利（KASIOshop）</v>
          </cell>
          <cell r="C27" t="str">
            <v>174-0072</v>
          </cell>
          <cell r="D27" t="str">
            <v>東京都板橋区南常盤台1丁目11番6号</v>
          </cell>
          <cell r="E27" t="str">
            <v>ウエアーハウス303号室</v>
          </cell>
          <cell r="F27" t="str">
            <v>03-3600-3333</v>
          </cell>
          <cell r="I27" t="str">
            <v>柏尾奏利</v>
          </cell>
          <cell r="J27" t="str">
            <v>amazonthree1982@gmail.com</v>
          </cell>
          <cell r="N27">
            <v>245141</v>
          </cell>
        </row>
        <row r="28">
          <cell r="A28">
            <v>104</v>
          </cell>
          <cell r="B28" t="str">
            <v>川崎電機販売</v>
          </cell>
          <cell r="C28" t="str">
            <v>113-0033</v>
          </cell>
          <cell r="D28" t="str">
            <v>東京都文京区本駒込4-42-8　</v>
          </cell>
          <cell r="E28" t="str">
            <v>2階</v>
          </cell>
          <cell r="F28" t="str">
            <v>050-1726-2166</v>
          </cell>
          <cell r="J28" t="str">
            <v>amazonfour1982@gmail.com</v>
          </cell>
        </row>
        <row r="29">
          <cell r="A29">
            <v>105</v>
          </cell>
          <cell r="B29" t="str">
            <v>東葛電子販売</v>
          </cell>
          <cell r="C29" t="str">
            <v>124-0014</v>
          </cell>
          <cell r="D29" t="str">
            <v>東京都葛飾区東四つ木4－44－1</v>
          </cell>
          <cell r="E29" t="str">
            <v>17階1号室</v>
          </cell>
          <cell r="F29" t="str">
            <v>050-1792-1508</v>
          </cell>
          <cell r="I29" t="str">
            <v>山之内雄一</v>
          </cell>
          <cell r="J29" t="str">
            <v>amazonseven1982@gmail.com</v>
          </cell>
        </row>
        <row r="30">
          <cell r="A30">
            <v>106</v>
          </cell>
          <cell r="B30" t="str">
            <v>株式会社レイディスク</v>
          </cell>
          <cell r="C30" t="str">
            <v>113-0033</v>
          </cell>
          <cell r="D30" t="str">
            <v>東京都文京区本郷2-25-14</v>
          </cell>
          <cell r="E30" t="str">
            <v>第一ライトビル5階</v>
          </cell>
          <cell r="F30" t="str">
            <v>03-1111-1111</v>
          </cell>
        </row>
        <row r="31">
          <cell r="A31">
            <v>107</v>
          </cell>
        </row>
        <row r="32">
          <cell r="A32">
            <v>108</v>
          </cell>
        </row>
        <row r="33">
          <cell r="A33">
            <v>109</v>
          </cell>
        </row>
      </sheetData>
      <sheetData sheetId="10">
        <row r="2">
          <cell r="F2">
            <v>210</v>
          </cell>
          <cell r="R2">
            <v>9349220005039</v>
          </cell>
        </row>
        <row r="3">
          <cell r="F3">
            <v>1190</v>
          </cell>
          <cell r="K3" t="str">
            <v>619659161651</v>
          </cell>
          <cell r="R3" t="str">
            <v>SDSQUNS-032G-GN3MN</v>
          </cell>
        </row>
        <row r="4">
          <cell r="F4">
            <v>1190</v>
          </cell>
          <cell r="K4" t="str">
            <v>619659184384</v>
          </cell>
          <cell r="R4" t="str">
            <v>SDSQUNS-032G-GN3MN</v>
          </cell>
        </row>
        <row r="5">
          <cell r="F5">
            <v>1190</v>
          </cell>
          <cell r="K5" t="str">
            <v>619659161644</v>
          </cell>
          <cell r="R5" t="str">
            <v>SDSQUNS-032G-GN3MA</v>
          </cell>
        </row>
        <row r="6">
          <cell r="F6">
            <v>1190</v>
          </cell>
          <cell r="K6">
            <v>619659134044</v>
          </cell>
          <cell r="R6" t="str">
            <v>SDSQUNB-032G-GN3MN</v>
          </cell>
        </row>
        <row r="7">
          <cell r="F7">
            <v>1190</v>
          </cell>
          <cell r="K7">
            <v>619659078645</v>
          </cell>
          <cell r="R7" t="str">
            <v>SDSDQUA-032G-U46A</v>
          </cell>
        </row>
        <row r="8">
          <cell r="F8">
            <v>2380</v>
          </cell>
          <cell r="K8" t="str">
            <v>068888807494, 619659246518</v>
          </cell>
          <cell r="R8" t="str">
            <v>43237-2</v>
          </cell>
        </row>
        <row r="9">
          <cell r="F9">
            <v>11900</v>
          </cell>
          <cell r="K9" t="str">
            <v>619659134747</v>
          </cell>
          <cell r="R9" t="str">
            <v>SDSQUNC-032G-GN6MA</v>
          </cell>
        </row>
        <row r="10">
          <cell r="F10">
            <v>1596</v>
          </cell>
          <cell r="K10" t="str">
            <v>619659172916</v>
          </cell>
          <cell r="R10" t="str">
            <v>SDSQUNS-064G-GHEMA</v>
          </cell>
        </row>
        <row r="11">
          <cell r="F11">
            <v>1596</v>
          </cell>
          <cell r="K11" t="str">
            <v>619659185077, 799833000614</v>
          </cell>
          <cell r="R11" t="str">
            <v>SDSQUNR-064G-GN3MN</v>
          </cell>
          <cell r="AG11" t="str">
            <v>SanDisk Ultra microSDXC 64GB UHS-I Class10</v>
          </cell>
        </row>
        <row r="12">
          <cell r="F12">
            <v>1596</v>
          </cell>
          <cell r="K12" t="str">
            <v>619659161927</v>
          </cell>
          <cell r="R12" t="str">
            <v>SDSQUNS-064G-GN3MN</v>
          </cell>
        </row>
        <row r="13">
          <cell r="F13">
            <v>1596</v>
          </cell>
          <cell r="K13" t="str">
            <v>619659134846</v>
          </cell>
          <cell r="R13" t="str">
            <v>SDSQUNC-064G-GN6MA</v>
          </cell>
        </row>
        <row r="14">
          <cell r="F14">
            <v>1596</v>
          </cell>
        </row>
        <row r="15">
          <cell r="F15">
            <v>1596</v>
          </cell>
        </row>
        <row r="16">
          <cell r="F16">
            <v>1596</v>
          </cell>
          <cell r="K16">
            <v>619659134068</v>
          </cell>
          <cell r="R16" t="str">
            <v>SDSQUNB-064G-GN3MN</v>
          </cell>
        </row>
        <row r="17">
          <cell r="F17">
            <v>1596</v>
          </cell>
          <cell r="K17" t="str">
            <v>619659161927</v>
          </cell>
          <cell r="R17" t="str">
            <v>SDSQUNS-064G-GN3MN</v>
          </cell>
        </row>
        <row r="18">
          <cell r="F18">
            <v>1596</v>
          </cell>
          <cell r="K18">
            <v>619659161705</v>
          </cell>
          <cell r="R18" t="str">
            <v>SDSQUNS-064G-GN3MA</v>
          </cell>
        </row>
        <row r="19">
          <cell r="F19">
            <v>1596</v>
          </cell>
          <cell r="K19">
            <v>33584550562</v>
          </cell>
          <cell r="R19" t="str">
            <v>SDSDQUA-064G-A11</v>
          </cell>
        </row>
        <row r="20">
          <cell r="F20">
            <v>1596</v>
          </cell>
          <cell r="K20" t="str">
            <v>619659134792</v>
          </cell>
          <cell r="R20" t="str">
            <v>SDSQUNC-064G-AN6IA</v>
          </cell>
        </row>
        <row r="21">
          <cell r="F21">
            <v>1596</v>
          </cell>
          <cell r="R21" t="str">
            <v>Garmin Virb Elite</v>
          </cell>
        </row>
        <row r="22">
          <cell r="F22">
            <v>1596</v>
          </cell>
          <cell r="R22" t="str">
            <v>Samsung GALAXY Note 3 10.1</v>
          </cell>
        </row>
        <row r="23">
          <cell r="F23">
            <v>1596</v>
          </cell>
          <cell r="R23" t="str">
            <v>FBA_64-GoPro Hero 3+</v>
          </cell>
        </row>
      </sheetData>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599CF0-2D0D-4BCC-9018-7B2D45F56671}" name="テーブル9" displayName="テーブル9" ref="B23:G67" totalsRowShown="0" headerRowDxfId="11" dataDxfId="10" tableBorderDxfId="9">
  <autoFilter ref="B23:G67" xr:uid="{00000000-0009-0000-0100-000009000000}">
    <filterColumn colId="0" hiddenButton="1"/>
    <filterColumn colId="1" hiddenButton="1"/>
    <filterColumn colId="2" hiddenButton="1"/>
    <filterColumn colId="3" hiddenButton="1"/>
    <filterColumn colId="4" hiddenButton="1"/>
    <filterColumn colId="5" hiddenButton="1"/>
  </autoFilter>
  <tableColumns count="6">
    <tableColumn id="1" xr3:uid="{31B11D71-1AE0-4FB2-8432-865B8DFFC5EA}" name="メーカー" dataDxfId="8"/>
    <tableColumn id="2" xr3:uid="{C576BB96-3F12-4A4F-9847-8F42A2BB24B4}" name="型番" dataDxfId="7"/>
    <tableColumn id="8" xr3:uid="{DF9657B1-C892-4D09-A610-CDD989DF360A}" name="商品コード" dataDxfId="6" dataCellStyle="標準 3"/>
    <tableColumn id="3" xr3:uid="{67379DC1-AAF3-4D65-B659-BFDD2CB9EAAA}" name="数量" dataDxfId="5"/>
    <tableColumn id="4" xr3:uid="{5045BBAD-AF6D-4EA5-913F-209C2D1CA67F}" name="単価" dataDxfId="4"/>
    <tableColumn id="5" xr3:uid="{14150BCE-A062-4E4F-B6E7-721631F4AE33}" name="金額" dataDxfId="3">
      <calculatedColumnFormula>E24*F24</calculatedColumnFormula>
    </tableColumn>
  </tableColumns>
  <tableStyleInfo name="テーブル スタイル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a:solidFill>
            <a:schemeClr val="tx1"/>
          </a:solidFill>
          <a:prstDash val="solid"/>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tel:03-5651-7351%20FAX:03-5651-7353" TargetMode="Externa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hyperlink" Target="mailto:h-shioda@hamada-dk.co.jp" TargetMode="External"/><Relationship Id="rId1" Type="http://schemas.openxmlformats.org/officeDocument/2006/relationships/hyperlink" Target="http://www.akibadirect.com/" TargetMode="External"/><Relationship Id="rId4"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4.xml"/><Relationship Id="rId1" Type="http://schemas.openxmlformats.org/officeDocument/2006/relationships/printerSettings" Target="../printerSettings/printerSettings54.bin"/><Relationship Id="rId4" Type="http://schemas.openxmlformats.org/officeDocument/2006/relationships/comments" Target="../comments1.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5.xml"/><Relationship Id="rId1" Type="http://schemas.openxmlformats.org/officeDocument/2006/relationships/printerSettings" Target="../printerSettings/printerSettings55.bin"/><Relationship Id="rId4" Type="http://schemas.openxmlformats.org/officeDocument/2006/relationships/comments" Target="../comments2.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6.xml"/><Relationship Id="rId1" Type="http://schemas.openxmlformats.org/officeDocument/2006/relationships/printerSettings" Target="../printerSettings/printerSettings56.bin"/><Relationship Id="rId4" Type="http://schemas.openxmlformats.org/officeDocument/2006/relationships/comments" Target="../comments3.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62.bin"/><Relationship Id="rId2" Type="http://schemas.openxmlformats.org/officeDocument/2006/relationships/hyperlink" Target="https://houjin.tsukumo.co.jp/" TargetMode="External"/><Relationship Id="rId1" Type="http://schemas.openxmlformats.org/officeDocument/2006/relationships/hyperlink" Target="mailto:amazonfast1982@gmail.com" TargetMode="External"/><Relationship Id="rId5" Type="http://schemas.openxmlformats.org/officeDocument/2006/relationships/table" Target="../tables/table1.xml"/><Relationship Id="rId4" Type="http://schemas.openxmlformats.org/officeDocument/2006/relationships/drawing" Target="../drawings/drawing62.xm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3" Type="http://schemas.openxmlformats.org/officeDocument/2006/relationships/drawing" Target="../drawings/drawing70.xml"/><Relationship Id="rId2" Type="http://schemas.openxmlformats.org/officeDocument/2006/relationships/printerSettings" Target="../printerSettings/printerSettings70.bin"/><Relationship Id="rId1" Type="http://schemas.openxmlformats.org/officeDocument/2006/relationships/hyperlink" Target="http://www.toeimusen.co.jp/" TargetMode="External"/></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90.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hyperlink" Target="https://go.invoy.jp/template/" TargetMode="External"/><Relationship Id="rId1" Type="http://schemas.openxmlformats.org/officeDocument/2006/relationships/hyperlink" Target="https://www.invoy.jp/" TargetMode="External"/><Relationship Id="rId4" Type="http://schemas.openxmlformats.org/officeDocument/2006/relationships/drawing" Target="../drawings/drawing88.xml"/></Relationships>
</file>

<file path=xl/worksheets/_rels/sheet91.xml.rels><?xml version="1.0" encoding="UTF-8" standalone="yes"?>
<Relationships xmlns="http://schemas.openxmlformats.org/package/2006/relationships"><Relationship Id="rId3" Type="http://schemas.openxmlformats.org/officeDocument/2006/relationships/drawing" Target="../drawings/drawing89.xml"/><Relationship Id="rId2" Type="http://schemas.openxmlformats.org/officeDocument/2006/relationships/hyperlink" Target="https://go.invoy.jp/template/" TargetMode="External"/><Relationship Id="rId1" Type="http://schemas.openxmlformats.org/officeDocument/2006/relationships/hyperlink" Target="https://www.invoy.jp/" TargetMode="External"/></Relationships>
</file>

<file path=xl/worksheets/_rels/sheet92.xml.rels><?xml version="1.0" encoding="UTF-8" standalone="yes"?>
<Relationships xmlns="http://schemas.openxmlformats.org/package/2006/relationships"><Relationship Id="rId3" Type="http://schemas.openxmlformats.org/officeDocument/2006/relationships/drawing" Target="../drawings/drawing90.xml"/><Relationship Id="rId2" Type="http://schemas.openxmlformats.org/officeDocument/2006/relationships/hyperlink" Target="https://go.invoy.jp/template/" TargetMode="External"/><Relationship Id="rId1" Type="http://schemas.openxmlformats.org/officeDocument/2006/relationships/hyperlink" Target="https://www.invoy.jp/" TargetMode="External"/></Relationships>
</file>

<file path=xl/worksheets/_rels/sheet93.xml.rels><?xml version="1.0" encoding="UTF-8" standalone="yes"?>
<Relationships xmlns="http://schemas.openxmlformats.org/package/2006/relationships"><Relationship Id="rId3" Type="http://schemas.openxmlformats.org/officeDocument/2006/relationships/hyperlink" Target="https://app.makeleaps.com/home/profile/create/" TargetMode="External"/><Relationship Id="rId7" Type="http://schemas.openxmlformats.org/officeDocument/2006/relationships/comments" Target="../comments4.xml"/><Relationship Id="rId2" Type="http://schemas.openxmlformats.org/officeDocument/2006/relationships/hyperlink" Target="https://www.makeleaps.jp/%E8%B3%87%E6%96%99/excel-templates-invoice/" TargetMode="External"/><Relationship Id="rId1" Type="http://schemas.openxmlformats.org/officeDocument/2006/relationships/hyperlink" Target="https://bit.ly/3gw3gji" TargetMode="External"/><Relationship Id="rId6" Type="http://schemas.openxmlformats.org/officeDocument/2006/relationships/vmlDrawing" Target="../drawings/vmlDrawing4.vml"/><Relationship Id="rId5" Type="http://schemas.openxmlformats.org/officeDocument/2006/relationships/drawing" Target="../drawings/drawing91.xml"/><Relationship Id="rId4" Type="http://schemas.openxmlformats.org/officeDocument/2006/relationships/printerSettings" Target="../printerSettings/printerSettings8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8EA20-1136-41B1-B1C2-6D59693D6F31}">
  <sheetPr codeName="Sheet3"/>
  <dimension ref="A1:S33"/>
  <sheetViews>
    <sheetView workbookViewId="0">
      <selection activeCell="K11" sqref="K11:L12"/>
    </sheetView>
  </sheetViews>
  <sheetFormatPr defaultRowHeight="14.25"/>
  <cols>
    <col min="1" max="1" width="6.83203125" style="1830" bestFit="1" customWidth="1"/>
    <col min="2" max="2" width="40.33203125" style="1830" customWidth="1"/>
    <col min="3" max="3" width="14.33203125" style="1830" customWidth="1"/>
    <col min="4" max="13" width="10.83203125" style="1830" customWidth="1"/>
    <col min="14" max="14" width="13" style="1830" customWidth="1"/>
    <col min="15" max="15" width="16.5" style="1830" customWidth="1"/>
    <col min="16" max="16" width="23.83203125" style="1830" customWidth="1"/>
    <col min="17" max="19" width="14.5" style="1830" customWidth="1"/>
    <col min="20" max="16384" width="9.33203125" style="1830"/>
  </cols>
  <sheetData>
    <row r="1" spans="1:19" s="1932" customFormat="1" ht="21" customHeight="1">
      <c r="B1" s="1933" t="s">
        <v>1698</v>
      </c>
      <c r="C1" s="1933">
        <v>9</v>
      </c>
      <c r="E1" s="1934" t="s">
        <v>1699</v>
      </c>
      <c r="F1" s="1935">
        <f>[1]請求書管理!$F1</f>
        <v>46097</v>
      </c>
      <c r="H1" s="1934" t="s">
        <v>1700</v>
      </c>
      <c r="I1" s="1936">
        <f>[1]請求書管理!$I1</f>
        <v>46097</v>
      </c>
      <c r="K1" s="1934" t="s">
        <v>1701</v>
      </c>
      <c r="L1" s="1935">
        <f>[1]請求書管理!$L1</f>
        <v>46105</v>
      </c>
      <c r="N1" s="1934" t="s">
        <v>1702</v>
      </c>
      <c r="O1" s="1935">
        <f>[1]請求書管理!$O1</f>
        <v>46105</v>
      </c>
      <c r="P1" s="1937"/>
      <c r="Q1" s="1937"/>
      <c r="R1" s="1937"/>
      <c r="S1" s="1937"/>
    </row>
    <row r="2" spans="1:19" s="1932" customFormat="1" ht="21" customHeight="1">
      <c r="B2" s="1933" t="s">
        <v>1703</v>
      </c>
      <c r="C2" s="1933">
        <v>103</v>
      </c>
      <c r="E2" s="1934" t="s">
        <v>1704</v>
      </c>
      <c r="F2" s="1934" t="str">
        <f>[1]請求書管理!$F2</f>
        <v>2026年3月16日分のお取引に関するご請求書</v>
      </c>
      <c r="P2" s="1937"/>
      <c r="Q2" s="1937"/>
      <c r="R2" s="1937"/>
      <c r="S2" s="1937"/>
    </row>
    <row r="3" spans="1:19" ht="21" customHeight="1">
      <c r="A3" s="1831" t="str">
        <f>[1]請求書管理!$A3</f>
        <v>№</v>
      </c>
      <c r="B3" s="1831" t="str">
        <f>[1]請求書管理!$B3</f>
        <v>社名</v>
      </c>
      <c r="C3" s="1831" t="str">
        <f>[1]請求書管理!$C3</f>
        <v>郵便番号</v>
      </c>
      <c r="D3" s="1831" t="str">
        <f>[1]請求書管理!$D3</f>
        <v>住所1</v>
      </c>
      <c r="E3" s="1831" t="str">
        <f>[1]請求書管理!$E3</f>
        <v>住所2</v>
      </c>
      <c r="F3" s="1831" t="str">
        <f>[1]請求書管理!$F3</f>
        <v>TEL</v>
      </c>
      <c r="G3" s="1831" t="str">
        <f>[1]請求書管理!$G3</f>
        <v>FAX</v>
      </c>
      <c r="H3" s="1831" t="str">
        <f>[1]請求書管理!$H3</f>
        <v>WEB</v>
      </c>
      <c r="I3" s="1831" t="str">
        <f>[1]請求書管理!$I3</f>
        <v>担当者</v>
      </c>
      <c r="J3" s="1831" t="str">
        <f>[1]請求書管理!$J3</f>
        <v>mail</v>
      </c>
      <c r="K3" s="1831" t="str">
        <f>[1]請求書管理!$K3</f>
        <v>登録番号</v>
      </c>
      <c r="L3" s="1831" t="str">
        <f>[1]請求書管理!$L3</f>
        <v>振込先</v>
      </c>
      <c r="M3" s="1831" t="str">
        <f>[1]請求書管理!$M3</f>
        <v>口座名義</v>
      </c>
      <c r="N3" s="1831" t="str">
        <f>[1]請求書管理!$N3</f>
        <v>お客様コード</v>
      </c>
      <c r="O3" s="1908" t="str">
        <f>[1]請求書管理!$O3</f>
        <v>sandisk有無</v>
      </c>
      <c r="P3" s="1908" t="str">
        <f>[1]請求書管理!$P3</f>
        <v>sandiskURL</v>
      </c>
      <c r="Q3" s="1831" t="s">
        <v>1705</v>
      </c>
      <c r="R3" s="1831" t="s">
        <v>1706</v>
      </c>
      <c r="S3" s="1831" t="s">
        <v>1707</v>
      </c>
    </row>
    <row r="4" spans="1:19" ht="21" customHeight="1">
      <c r="A4" s="1831">
        <f>[1]請求書管理!$A4</f>
        <v>1</v>
      </c>
      <c r="B4" s="1831" t="str">
        <f>[1]請求書管理!$B4</f>
        <v>ダイワボウ情報システム株式会社</v>
      </c>
      <c r="C4" s="1831" t="str">
        <f>[1]請求書管理!$C4</f>
        <v>530-0005</v>
      </c>
      <c r="D4" s="1831" t="str">
        <f>[1]請求書管理!$D4</f>
        <v>大阪府大阪市北区中之島3丁目2番4号</v>
      </c>
      <c r="E4" s="1831" t="str">
        <f>[1]請求書管理!$E4</f>
        <v>中之島フェスティバルタワー・ウエスト 10F</v>
      </c>
      <c r="F4" s="1831" t="str">
        <f>[1]請求書管理!$F4</f>
        <v>06-4707-8000</v>
      </c>
      <c r="G4" s="1831" t="str">
        <f>[1]請求書管理!$G4</f>
        <v>06-4707-8052</v>
      </c>
      <c r="H4" s="1831" t="str">
        <f>[1]請求書管理!$H4</f>
        <v>https://www.pc-daiwabo.co.jp</v>
      </c>
      <c r="I4" s="1831" t="str">
        <f>[1]請求書管理!$I4</f>
        <v>担当事業所：東京第1支店　韋駄天事業部</v>
      </c>
      <c r="J4" s="1831" t="str">
        <f>[1]請求書管理!$J4</f>
        <v>mail：idaten-c@pc-daiwabo.co.jp</v>
      </c>
      <c r="K4" s="1831" t="str">
        <f>[1]請求書管理!$K4</f>
        <v>T6120001083217</v>
      </c>
      <c r="L4" s="1831" t="str">
        <f>[1]請求書管理!$L4</f>
        <v>三菱ＵＦＪ銀行 船場支店 普通 7077113</v>
      </c>
      <c r="M4" s="1831" t="str">
        <f>[1]請求書管理!$M4</f>
        <v xml:space="preserve"> ダイワボウジョウホウシステム（カ</v>
      </c>
      <c r="N4" s="1831" t="str">
        <f>[1]請求書管理!$N4</f>
        <v>5824-111</v>
      </c>
      <c r="O4" s="1908" t="str">
        <f>[1]請求書管理!$O4</f>
        <v>◎</v>
      </c>
      <c r="P4" s="1908" t="str">
        <f>[1]請求書管理!$P4</f>
        <v>https://www.pc-daiwabo.co.jp/business/maker_list_s.html</v>
      </c>
      <c r="Q4" s="1831" t="str">
        <f>[1]請求書管理!$Q4</f>
        <v>INV-260316-101</v>
      </c>
      <c r="R4" s="1831" t="str">
        <f>[1]請求書管理!$R4</f>
        <v>DEL-260316-101</v>
      </c>
      <c r="S4" s="1831" t="str">
        <f>[1]請求書管理!$S4</f>
        <v>REC-260324-101</v>
      </c>
    </row>
    <row r="5" spans="1:19" ht="21" customHeight="1">
      <c r="A5" s="1831">
        <f>[1]請求書管理!$A5</f>
        <v>2</v>
      </c>
      <c r="B5" s="1831" t="str">
        <f>[1]請求書管理!$B5</f>
        <v>東映無線株式会社</v>
      </c>
      <c r="C5" s="1831" t="str">
        <f>[1]請求書管理!$C5</f>
        <v>101-0021</v>
      </c>
      <c r="D5" s="1831" t="str">
        <f>[1]請求書管理!$D5</f>
        <v>東京都千代田区外神田1丁目10番11号</v>
      </c>
      <c r="E5" s="1831" t="str">
        <f>[1]請求書管理!$E5</f>
        <v>東京ラジオデパート内</v>
      </c>
      <c r="F5" s="1831" t="str">
        <f>[1]請求書管理!$F5</f>
        <v>03-3253-5660</v>
      </c>
      <c r="G5" s="1831" t="str">
        <f>[1]請求書管理!$G5</f>
        <v>03-3253-5661</v>
      </c>
      <c r="H5" s="1831" t="str">
        <f>[1]請求書管理!$H5</f>
        <v>http://www.toeimusen.co.jp</v>
      </c>
      <c r="I5" s="1831" t="str">
        <f>[1]請求書管理!$I5</f>
        <v>営業部　浜田英夫</v>
      </c>
      <c r="J5" s="1831" t="str">
        <f>[1]請求書管理!$J5</f>
        <v>E-MAIL：th＠toeimusen.co.jp</v>
      </c>
      <c r="K5" s="1831" t="str">
        <f>[1]請求書管理!$K5</f>
        <v>T1010001023790</v>
      </c>
      <c r="L5" s="1831" t="str">
        <f>[1]請求書管理!$L5</f>
        <v xml:space="preserve">三菱ＵＦＪ銀行 神田駅前支店 当座 2025636 </v>
      </c>
      <c r="M5" s="1831" t="str">
        <f>[1]請求書管理!$M5</f>
        <v>トウエイムセン（カ</v>
      </c>
      <c r="N5" s="1831" t="str">
        <f>[1]請求書管理!$N5</f>
        <v>7391-112</v>
      </c>
      <c r="O5" s="1908" t="str">
        <f>[1]請求書管理!$O5</f>
        <v>×</v>
      </c>
      <c r="P5" s="1908">
        <f>[1]請求書管理!$P5</f>
        <v>0</v>
      </c>
      <c r="Q5" s="1831" t="str">
        <f>[1]請求書管理!$Q5</f>
        <v>INV-260316-102</v>
      </c>
      <c r="R5" s="1831" t="str">
        <f>[1]請求書管理!$R5</f>
        <v>DEL-260316-102</v>
      </c>
      <c r="S5" s="1831" t="str">
        <f>[1]請求書管理!$S5</f>
        <v>REC-260324-102</v>
      </c>
    </row>
    <row r="6" spans="1:19" ht="21" customHeight="1">
      <c r="A6" s="1831">
        <f>[1]請求書管理!$A6</f>
        <v>3</v>
      </c>
      <c r="B6" s="1831" t="str">
        <f>[1]請求書管理!$B6</f>
        <v>浜田電機株式会社</v>
      </c>
      <c r="C6" s="1831" t="str">
        <f>[1]請求書管理!$C6</f>
        <v>103-0023</v>
      </c>
      <c r="D6" s="1831" t="str">
        <f>[1]請求書管理!$D6</f>
        <v xml:space="preserve">東京都中央区日本橋本町3丁目9番4号	</v>
      </c>
      <c r="E6" s="1831">
        <f>[1]請求書管理!$E6</f>
        <v>0</v>
      </c>
      <c r="F6" s="1831" t="str">
        <f>[1]請求書管理!$F6</f>
        <v>03-5651-7351</v>
      </c>
      <c r="G6" s="1831" t="str">
        <f>[1]請求書管理!$G6</f>
        <v>03-5651-7353</v>
      </c>
      <c r="H6" s="1831" t="str">
        <f>[1]請求書管理!$H6</f>
        <v>https://www.hamada-dk.com</v>
      </c>
      <c r="I6" s="1831" t="str">
        <f>[1]請求書管理!$I6</f>
        <v>浜田　健太郎</v>
      </c>
      <c r="J6" s="1831" t="str">
        <f>[1]請求書管理!$J6</f>
        <v>E-MAIL：ke-hamda@hamada-dk.co.jp</v>
      </c>
      <c r="K6" s="1831" t="str">
        <f>[1]請求書管理!$K6</f>
        <v>T6010001026302</v>
      </c>
      <c r="L6" s="1831" t="str">
        <f>[1]請求書管理!$L6</f>
        <v>みずほ銀行 神田支店　普通7014121</v>
      </c>
      <c r="M6" s="1831" t="str">
        <f>[1]請求書管理!$M6</f>
        <v>ハマダデンキ（カ</v>
      </c>
      <c r="N6" s="1831" t="str">
        <f>[1]請求書管理!$N6</f>
        <v>1648-113</v>
      </c>
      <c r="O6" s="1908" t="str">
        <f>[1]請求書管理!$O6</f>
        <v>×</v>
      </c>
      <c r="P6" s="1908">
        <f>[1]請求書管理!$P6</f>
        <v>0</v>
      </c>
      <c r="Q6" s="1831" t="str">
        <f>[1]請求書管理!$Q6</f>
        <v>INV-260316-103</v>
      </c>
      <c r="R6" s="1831" t="str">
        <f>[1]請求書管理!$R6</f>
        <v>DEL-260316-103</v>
      </c>
      <c r="S6" s="1831" t="str">
        <f>[1]請求書管理!$S6</f>
        <v>REC-260324-103</v>
      </c>
    </row>
    <row r="7" spans="1:19" ht="21" customHeight="1">
      <c r="A7" s="1831">
        <f>[1]請求書管理!$A7</f>
        <v>4</v>
      </c>
      <c r="B7" s="1831" t="str">
        <f>[1]請求書管理!$B7</f>
        <v>ウエスタンデジタル合同会社</v>
      </c>
      <c r="C7" s="1831" t="str">
        <f>[1]請求書管理!$C7</f>
        <v>108-0075</v>
      </c>
      <c r="D7" s="1831" t="str">
        <f>[1]請求書管理!$D7</f>
        <v>東京都港区港南1丁目6番31号</v>
      </c>
      <c r="E7" s="1831" t="str">
        <f>[1]請求書管理!$E7</f>
        <v>品川東急ビル3階</v>
      </c>
      <c r="F7" s="1831" t="str">
        <f>[1]請求書管理!$F7</f>
        <v>0120-893-009</v>
      </c>
      <c r="G7" s="1831">
        <f>[1]請求書管理!$G7</f>
        <v>0</v>
      </c>
      <c r="H7" s="1831" t="str">
        <f>[1]請求書管理!$H7</f>
        <v>https://shop.sandisk.com</v>
      </c>
      <c r="I7" s="1831">
        <f>[1]請求書管理!$I7</f>
        <v>0</v>
      </c>
      <c r="J7" s="1831" t="str">
        <f>[1]請求書管理!$J7</f>
        <v>E-MAIL：westerndigital_jp@custhelp.com</v>
      </c>
      <c r="K7" s="1831" t="str">
        <f>[1]請求書管理!$K7</f>
        <v>T2010401090562</v>
      </c>
      <c r="L7" s="1831" t="str">
        <f>[1]請求書管理!$L7</f>
        <v>みずほ銀行 品川支店　普通7759780</v>
      </c>
      <c r="M7" s="1831" t="str">
        <f>[1]請求書管理!$M7</f>
        <v>ウエスタンデジタル（ド</v>
      </c>
      <c r="N7" s="1831" t="str">
        <f>[1]請求書管理!$N7</f>
        <v>9057-114</v>
      </c>
      <c r="O7" s="1908" t="str">
        <f>[1]請求書管理!$O7</f>
        <v>◎</v>
      </c>
      <c r="P7" s="1908">
        <f>[1]請求書管理!$P7</f>
        <v>0</v>
      </c>
      <c r="Q7" s="1831" t="str">
        <f>[1]請求書管理!$Q7</f>
        <v>INV-260316-104</v>
      </c>
      <c r="R7" s="1831" t="str">
        <f>[1]請求書管理!$R7</f>
        <v>DEL-260316-104</v>
      </c>
      <c r="S7" s="1831" t="str">
        <f>[1]請求書管理!$S7</f>
        <v>REC-260324-104</v>
      </c>
    </row>
    <row r="8" spans="1:19" ht="21" customHeight="1">
      <c r="A8" s="1831">
        <f>[1]請求書管理!$A8</f>
        <v>5</v>
      </c>
      <c r="B8" s="1831" t="str">
        <f>[1]請求書管理!$B8</f>
        <v>株式会社アーキサイト</v>
      </c>
      <c r="C8" s="1831" t="str">
        <f>[1]請求書管理!$C8</f>
        <v xml:space="preserve">110-0006 </v>
      </c>
      <c r="D8" s="1831" t="str">
        <f>[1]請求書管理!$D8</f>
        <v>東京都台東区秋葉原5番9号</v>
      </c>
      <c r="E8" s="1831" t="str">
        <f>[1]請求書管理!$E8</f>
        <v>明治安田生命秋葉原ビル</v>
      </c>
      <c r="F8" s="1831" t="str">
        <f>[1]請求書管理!$F8</f>
        <v>03-6859-0281　</v>
      </c>
      <c r="G8" s="1831" t="str">
        <f>[1]請求書管理!$G8</f>
        <v>03-6859-0282</v>
      </c>
      <c r="H8" s="1831" t="str">
        <f>[1]請求書管理!$H8</f>
        <v>https://archisite.co.jp</v>
      </c>
      <c r="I8" s="1831" t="str">
        <f>[1]請求書管理!$I8</f>
        <v>大谷　謙</v>
      </c>
      <c r="J8" s="1831" t="str">
        <f>[1]請求書管理!$J8</f>
        <v>e-mail：koya@archisite.co.jp</v>
      </c>
      <c r="K8" s="1831" t="str">
        <f>[1]請求書管理!$K8</f>
        <v>T3010001075632</v>
      </c>
      <c r="L8" s="1831" t="str">
        <f>[1]請求書管理!$L8</f>
        <v xml:space="preserve">みずほ 銀行本郷 支店  (普) 口座 2681066　 </v>
      </c>
      <c r="M8" s="1831" t="str">
        <f>[1]請求書管理!$M8</f>
        <v>カ）アーキサイト</v>
      </c>
      <c r="N8" s="1831" t="str">
        <f>[1]請求書管理!$N8</f>
        <v>2483-115</v>
      </c>
      <c r="O8" s="1908" t="str">
        <f>[1]請求書管理!$O8</f>
        <v>×</v>
      </c>
      <c r="P8" s="1908">
        <f>[1]請求書管理!$P8</f>
        <v>0</v>
      </c>
      <c r="Q8" s="1831" t="str">
        <f>[1]請求書管理!$Q8</f>
        <v>INV-260316-105</v>
      </c>
      <c r="R8" s="1831" t="str">
        <f>[1]請求書管理!$R8</f>
        <v>DEL-260316-105</v>
      </c>
      <c r="S8" s="1831" t="str">
        <f>[1]請求書管理!$S8</f>
        <v>REC-260324-105</v>
      </c>
    </row>
    <row r="9" spans="1:19" ht="21" customHeight="1">
      <c r="A9" s="1831">
        <f>[1]請求書管理!$A9</f>
        <v>6</v>
      </c>
      <c r="B9" s="1831" t="str">
        <f>[1]請求書管理!$B9</f>
        <v>TD SYNNEX株式会社</v>
      </c>
      <c r="C9" s="1831" t="str">
        <f>[1]請求書管理!$C9</f>
        <v>108-0023</v>
      </c>
      <c r="D9" s="1831" t="str">
        <f>[1]請求書管理!$D9</f>
        <v>東京都港区芝浦3丁目1番1号</v>
      </c>
      <c r="E9" s="1831" t="str">
        <f>[1]請求書管理!$E9</f>
        <v>msb Tamachi 田町ステーションタワーN 21階</v>
      </c>
      <c r="F9" s="1831" t="str">
        <f>[1]請求書管理!$F9</f>
        <v>03-4595-4550</v>
      </c>
      <c r="G9" s="1831" t="str">
        <f>[1]請求書管理!$G9</f>
        <v>03-5931-0618</v>
      </c>
      <c r="H9" s="1831" t="str">
        <f>[1]請求書管理!$H9</f>
        <v>https://jp.tdsynnex.com</v>
      </c>
      <c r="I9" s="1831" t="str">
        <f>[1]請求書管理!$I9</f>
        <v>担当：村林</v>
      </c>
      <c r="J9" s="1831" t="str">
        <f>[1]請求書管理!$J9</f>
        <v>t-murabayashi@synnex.co.jp</v>
      </c>
      <c r="K9" s="1831" t="str">
        <f>[1]請求書管理!$K9</f>
        <v>T6010601037905</v>
      </c>
      <c r="L9" s="1831" t="str">
        <f>[1]請求書管理!$L9</f>
        <v>三菱UFJ銀行 田町支店　普通　4576541</v>
      </c>
      <c r="M9" s="1831" t="str">
        <f>[1]請求書管理!$M9</f>
        <v>ティーディーシネックス（カ</v>
      </c>
      <c r="N9" s="1831" t="str">
        <f>[1]請求書管理!$N9</f>
        <v>6712-116</v>
      </c>
      <c r="O9" s="1908" t="str">
        <f>[1]請求書管理!$O9</f>
        <v>◎</v>
      </c>
      <c r="P9" s="1908" t="str">
        <f>[1]請求書管理!$P9</f>
        <v>https://jp.tdsynnex.com/vendor/vendors#line_sa</v>
      </c>
      <c r="Q9" s="1831" t="str">
        <f>[1]請求書管理!$Q9</f>
        <v>INV-260316-106</v>
      </c>
      <c r="R9" s="1831" t="str">
        <f>[1]請求書管理!$R9</f>
        <v>DEL-260316-106</v>
      </c>
      <c r="S9" s="1831" t="str">
        <f>[1]請求書管理!$S9</f>
        <v>REC-260324-106</v>
      </c>
    </row>
    <row r="10" spans="1:19" ht="21" customHeight="1">
      <c r="A10" s="1831">
        <f>[1]請求書管理!$A10</f>
        <v>7</v>
      </c>
      <c r="B10" s="1831" t="str">
        <f>[1]請求書管理!$B10</f>
        <v>SB C&amp;S株式会社</v>
      </c>
      <c r="C10" s="1831" t="str">
        <f>[1]請求書管理!$C10</f>
        <v>105-7529</v>
      </c>
      <c r="D10" s="1831" t="str">
        <f>[1]請求書管理!$D10</f>
        <v>東京都港区海岸1丁目7番1号</v>
      </c>
      <c r="E10" s="1831" t="str">
        <f>[1]請求書管理!$E10</f>
        <v>東京ポートシティ竹芝オフィスタワー</v>
      </c>
      <c r="F10" s="1831" t="str">
        <f>[1]請求書管理!$F10</f>
        <v>03-6858-6470</v>
      </c>
      <c r="G10" s="1831">
        <f>[1]請求書管理!$G10</f>
        <v>0</v>
      </c>
      <c r="H10" s="1831" t="str">
        <f>[1]請求書管理!$H10</f>
        <v>https://cas.softbank.jp</v>
      </c>
      <c r="I10" s="1831">
        <f>[1]請求書管理!$I10</f>
        <v>0</v>
      </c>
      <c r="J10" s="1831">
        <f>[1]請求書管理!$J10</f>
        <v>0</v>
      </c>
      <c r="K10" s="1831" t="str">
        <f>[1]請求書管理!$K10</f>
        <v>T9010403011485</v>
      </c>
      <c r="L10" s="1831" t="str">
        <f>[1]請求書管理!$L10</f>
        <v>三菱UFJ銀行 新橋支店　普通　9514626</v>
      </c>
      <c r="M10" s="1831" t="str">
        <f>[1]請求書管理!$M10</f>
        <v>エスビー シーアンドエス（カ</v>
      </c>
      <c r="N10" s="1831" t="str">
        <f>[1]請求書管理!$N10</f>
        <v>4309-117</v>
      </c>
      <c r="O10" s="1908" t="str">
        <f>[1]請求書管理!$O10</f>
        <v>◎</v>
      </c>
      <c r="P10" s="1908" t="str">
        <f>[1]請求書管理!$P10</f>
        <v>https://www.it-ex.com/makers/</v>
      </c>
      <c r="Q10" s="1831" t="str">
        <f>[1]請求書管理!$Q10</f>
        <v>INV-260316-107</v>
      </c>
      <c r="R10" s="1831" t="str">
        <f>[1]請求書管理!$R10</f>
        <v>DEL-260316-107</v>
      </c>
      <c r="S10" s="1831" t="str">
        <f>[1]請求書管理!$S10</f>
        <v>REC-260324-107</v>
      </c>
    </row>
    <row r="11" spans="1:19" ht="21" customHeight="1">
      <c r="A11" s="1831">
        <f>[1]請求書管理!$A11</f>
        <v>8</v>
      </c>
      <c r="B11" s="1831" t="str">
        <f>[1]請求書管理!$B11</f>
        <v>Hamee株式会社</v>
      </c>
      <c r="C11" s="1831" t="str">
        <f>[1]請求書管理!$C11</f>
        <v xml:space="preserve">250-0011 </v>
      </c>
      <c r="D11" s="1831" t="str">
        <f>[1]請求書管理!$D11</f>
        <v>神奈川県小田原市栄町2丁目12番10号</v>
      </c>
      <c r="E11" s="1831" t="str">
        <f>[1]請求書管理!$E11</f>
        <v>Square O2</v>
      </c>
      <c r="F11" s="1831" t="str">
        <f>[1]請求書管理!$F11</f>
        <v>0465-22-8064</v>
      </c>
      <c r="G11" s="1831" t="str">
        <f>[1]請求書管理!$G11</f>
        <v>0465-22-8065</v>
      </c>
      <c r="H11" s="1831" t="str">
        <f>[1]請求書管理!$H11</f>
        <v>https://hamee.co.jp</v>
      </c>
      <c r="I11" s="1831">
        <f>[1]請求書管理!$I11</f>
        <v>0</v>
      </c>
      <c r="J11" s="1831" t="str">
        <f>[1]請求書管理!$J11</f>
        <v>oroshi@hamee.co.jp</v>
      </c>
      <c r="K11" s="1831" t="str">
        <f>[1]請求書管理!$K11</f>
        <v>T9021001033474</v>
      </c>
      <c r="L11" s="1831" t="str">
        <f>[1]請求書管理!$L11</f>
        <v>みずほ銀行 小田原支店　普通1429575</v>
      </c>
      <c r="M11" s="1831" t="str">
        <f>[1]請求書管理!$M11</f>
        <v>ハミィ（カ</v>
      </c>
      <c r="N11" s="1831" t="str">
        <f>[1]請求書管理!$N11</f>
        <v>8935-118</v>
      </c>
      <c r="O11" s="1908" t="str">
        <f>[1]請求書管理!$O11</f>
        <v>×</v>
      </c>
      <c r="P11" s="1908">
        <f>[1]請求書管理!$P11</f>
        <v>0</v>
      </c>
      <c r="Q11" s="1831" t="str">
        <f>[1]請求書管理!$Q11</f>
        <v>INV-260316-108</v>
      </c>
      <c r="R11" s="1831" t="str">
        <f>[1]請求書管理!$R11</f>
        <v>DEL-260316-108</v>
      </c>
      <c r="S11" s="1831" t="str">
        <f>[1]請求書管理!$S11</f>
        <v>REC-260324-108</v>
      </c>
    </row>
    <row r="12" spans="1:19" ht="21" customHeight="1">
      <c r="A12" s="1831">
        <f>[1]請求書管理!$A12</f>
        <v>9</v>
      </c>
      <c r="B12" s="1831" t="str">
        <f>[1]請求書管理!$B12</f>
        <v>サンディスク合同会社</v>
      </c>
      <c r="C12" s="1831" t="str">
        <f>[1]請求書管理!$C12</f>
        <v>108-0075</v>
      </c>
      <c r="D12" s="1831" t="str">
        <f>[1]請求書管理!$D12</f>
        <v>東京都港区港南1丁目6番31号</v>
      </c>
      <c r="E12" s="1831" t="str">
        <f>[1]請求書管理!$E12</f>
        <v>品川東急ビル3階</v>
      </c>
      <c r="F12" s="1831" t="str">
        <f>[1]請求書管理!$F12</f>
        <v>0120-893-009</v>
      </c>
      <c r="G12" s="1831">
        <f>[1]請求書管理!$G12</f>
        <v>0</v>
      </c>
      <c r="H12" s="1831" t="str">
        <f>[1]請求書管理!$H12</f>
        <v>https://www.sandisk.com</v>
      </c>
      <c r="I12" s="1831">
        <f>[1]請求書管理!$I12</f>
        <v>0</v>
      </c>
      <c r="J12" s="1831" t="str">
        <f>[1]請求書管理!$J12</f>
        <v>retail_support@sandisk.com</v>
      </c>
      <c r="K12" s="1831" t="str">
        <f>[1]請求書管理!$K12</f>
        <v>T2010401090562</v>
      </c>
      <c r="L12" s="1831" t="str">
        <f>[1]請求書管理!$L12</f>
        <v>みずほ銀行 品川支店　普通7759780</v>
      </c>
      <c r="M12" s="1831" t="str">
        <f>[1]請求書管理!$M12</f>
        <v>サンディスク（ド</v>
      </c>
      <c r="N12" s="1831" t="str">
        <f>[1]請求書管理!$N12</f>
        <v>3176-119</v>
      </c>
      <c r="O12" s="1908" t="str">
        <f>[1]請求書管理!$O12</f>
        <v>◎</v>
      </c>
      <c r="P12" s="1908">
        <f>[1]請求書管理!$P12</f>
        <v>0</v>
      </c>
      <c r="Q12" s="1831" t="str">
        <f>[1]請求書管理!$Q12</f>
        <v>INV-260316-109</v>
      </c>
      <c r="R12" s="1831" t="str">
        <f>[1]請求書管理!$R12</f>
        <v>DEL-260316-109</v>
      </c>
      <c r="S12" s="1831" t="str">
        <f>[1]請求書管理!$S12</f>
        <v>REC-260324-109</v>
      </c>
    </row>
    <row r="13" spans="1:19" ht="21" customHeight="1">
      <c r="A13" s="1831">
        <f>[1]請求書管理!$A13</f>
        <v>10</v>
      </c>
      <c r="B13" s="1831" t="str">
        <f>[1]請求書管理!$B13</f>
        <v>シー・エフ・デー販売株式会社</v>
      </c>
      <c r="C13" s="1831" t="str">
        <f>[1]請求書管理!$C13</f>
        <v>460-8315</v>
      </c>
      <c r="D13" s="1831" t="str">
        <f>[1]請求書管理!$D13</f>
        <v>愛知県名古屋市中区大須3丁目30番20号</v>
      </c>
      <c r="E13" s="1831" t="str">
        <f>[1]請求書管理!$E13</f>
        <v>赤門通ビル</v>
      </c>
      <c r="F13" s="1831" t="str">
        <f>[1]請求書管理!$F13</f>
        <v>052-249-6606</v>
      </c>
      <c r="G13" s="1831" t="str">
        <f>[1]請求書管理!$G13</f>
        <v>050-5830-8824</v>
      </c>
      <c r="H13" s="1831" t="str">
        <f>[1]請求書管理!$H13</f>
        <v>https://www.cfd.co.jp</v>
      </c>
      <c r="I13" s="1831">
        <f>[1]請求書管理!$I13</f>
        <v>0</v>
      </c>
      <c r="J13" s="1831" t="str">
        <f>[1]請求書管理!$J13</f>
        <v>corporate@cfd.co.jp</v>
      </c>
      <c r="K13" s="1831" t="str">
        <f>[1]請求書管理!$K13</f>
        <v>T1180001051148</v>
      </c>
      <c r="L13" s="1831" t="str">
        <f>[1]請求書管理!$L13</f>
        <v>三菱ＵＦＪ銀行　名古屋営業部　普通預金 1488133</v>
      </c>
      <c r="M13" s="1831" t="str">
        <f>[1]請求書管理!$M13</f>
        <v>シー・エフ・デーハンバイ（カ</v>
      </c>
      <c r="N13" s="1831" t="str">
        <f>[1]請求書管理!$N13</f>
        <v>7542-120</v>
      </c>
      <c r="O13" s="1908" t="str">
        <f>[1]請求書管理!$O13</f>
        <v>◎</v>
      </c>
      <c r="P13" s="1908" t="str">
        <f>[1]請求書管理!$P13</f>
        <v>https://www.cfd.co.jp/biz/brand/sandisk.html#maker-category</v>
      </c>
      <c r="Q13" s="1831" t="str">
        <f>[1]請求書管理!$Q13</f>
        <v>INV-260316-110</v>
      </c>
      <c r="R13" s="1831" t="str">
        <f>[1]請求書管理!$R13</f>
        <v>DEL-260316-110</v>
      </c>
      <c r="S13" s="1831" t="str">
        <f>[1]請求書管理!$S13</f>
        <v>REC-260324-110</v>
      </c>
    </row>
    <row r="14" spans="1:19" ht="21" customHeight="1">
      <c r="A14" s="1831">
        <f>[1]請求書管理!$A14</f>
        <v>11</v>
      </c>
      <c r="B14" s="1831" t="str">
        <f>[1]請求書管理!$B14</f>
        <v>加賀電子株式会社</v>
      </c>
      <c r="C14" s="1831" t="str">
        <f>[1]請求書管理!$C14</f>
        <v>101-8629</v>
      </c>
      <c r="D14" s="1831" t="str">
        <f>[1]請求書管理!$D14</f>
        <v>東京都千代田区神田松永町20番地</v>
      </c>
      <c r="E14" s="1831">
        <f>[1]請求書管理!$E14</f>
        <v>0</v>
      </c>
      <c r="F14" s="1831" t="str">
        <f>[1]請求書管理!$F14</f>
        <v>03-5657-0111</v>
      </c>
      <c r="G14" s="1831" t="str">
        <f>[1]請求書管理!$G14</f>
        <v>03-3254-7131</v>
      </c>
      <c r="H14" s="1831" t="str">
        <f>[1]請求書管理!$H14</f>
        <v>https://www.taxan.co.jp/jp</v>
      </c>
      <c r="I14" s="1831">
        <f>[1]請求書管理!$I14</f>
        <v>0</v>
      </c>
      <c r="J14" s="1831" t="str">
        <f>[1]請求書管理!$J14</f>
        <v>sales2@taxan.co.jp</v>
      </c>
      <c r="K14" s="1831" t="str">
        <f>[1]請求書管理!$K14</f>
        <v>T4010001001752</v>
      </c>
      <c r="L14" s="1831" t="str">
        <f>[1]請求書管理!$L14</f>
        <v>みずほ銀行 神田支店　普通7054169</v>
      </c>
      <c r="M14" s="1831" t="str">
        <f>[1]請求書管理!$M14</f>
        <v>カガデンシ（カ</v>
      </c>
      <c r="N14" s="1831" t="str">
        <f>[1]請求書管理!$N14</f>
        <v>2698-121</v>
      </c>
      <c r="O14" s="1908" t="str">
        <f>[1]請求書管理!$O14</f>
        <v>×</v>
      </c>
      <c r="P14" s="1908">
        <f>[1]請求書管理!$P14</f>
        <v>0</v>
      </c>
      <c r="Q14" s="1831" t="str">
        <f>[1]請求書管理!$Q14</f>
        <v>INV-260316-111</v>
      </c>
      <c r="R14" s="1831" t="str">
        <f>[1]請求書管理!$R14</f>
        <v>DEL-260316-111</v>
      </c>
      <c r="S14" s="1831" t="str">
        <f>[1]請求書管理!$S14</f>
        <v>REC-260324-111</v>
      </c>
    </row>
    <row r="15" spans="1:19" ht="21" customHeight="1">
      <c r="A15" s="1831">
        <f>[1]請求書管理!$A15</f>
        <v>12</v>
      </c>
      <c r="B15" s="1831" t="str">
        <f>[1]請求書管理!$B15</f>
        <v>丸文株式会社</v>
      </c>
      <c r="C15" s="1831" t="str">
        <f>[1]請求書管理!$C15</f>
        <v>103-8577</v>
      </c>
      <c r="D15" s="1831" t="str">
        <f>[1]請求書管理!$D15</f>
        <v>東京都中央区日本橋大伝馬町8番1号</v>
      </c>
      <c r="E15" s="1831">
        <f>[1]請求書管理!$E15</f>
        <v>0</v>
      </c>
      <c r="F15" s="1831" t="str">
        <f>[1]請求書管理!$F15</f>
        <v>03-3639-9801</v>
      </c>
      <c r="G15" s="1831" t="str">
        <f>[1]請求書管理!$G15</f>
        <v>03-3669-2304</v>
      </c>
      <c r="H15" s="1831" t="str">
        <f>[1]請求書管理!$H15</f>
        <v>https://www.marubun.co.jp</v>
      </c>
      <c r="I15" s="1831">
        <f>[1]請求書管理!$I15</f>
        <v>0</v>
      </c>
      <c r="J15" s="1831" t="str">
        <f>[1]請求書管理!$J15</f>
        <v>info@marubun.co.jp</v>
      </c>
      <c r="K15" s="1831" t="str">
        <f>[1]請求書管理!$K15</f>
        <v>T8010001057337</v>
      </c>
      <c r="L15" s="1831" t="str">
        <f>[1]請求書管理!$L15</f>
        <v>三菱UFJ銀行　大伝馬町支店　普通9914787</v>
      </c>
      <c r="M15" s="1831" t="str">
        <f>[1]請求書管理!$M15</f>
        <v>マルブン（カ</v>
      </c>
      <c r="N15" s="1831" t="str">
        <f>[1]請求書管理!$N15</f>
        <v>6081-122</v>
      </c>
      <c r="O15" s="1908" t="str">
        <f>[1]請求書管理!$O15</f>
        <v>◎</v>
      </c>
      <c r="P15" s="1908" t="str">
        <f>[1]請求書管理!$P15</f>
        <v>https://www.marubun.co.jp/maker/</v>
      </c>
      <c r="Q15" s="1831" t="str">
        <f>[1]請求書管理!$Q15</f>
        <v>INV-260316-112</v>
      </c>
      <c r="R15" s="1831" t="str">
        <f>[1]請求書管理!$R15</f>
        <v>DEL-260316-112</v>
      </c>
      <c r="S15" s="1831" t="str">
        <f>[1]請求書管理!$S15</f>
        <v>REC-260324-112</v>
      </c>
    </row>
    <row r="16" spans="1:19" ht="21" customHeight="1">
      <c r="A16" s="1831">
        <f>[1]請求書管理!$A16</f>
        <v>13</v>
      </c>
      <c r="B16" s="1831" t="str">
        <f>[1]請求書管理!$B16</f>
        <v>株式会社ケミック</v>
      </c>
      <c r="C16" s="1831" t="str">
        <f>[1]請求書管理!$C16</f>
        <v>537-0025</v>
      </c>
      <c r="D16" s="1831" t="str">
        <f>[1]請求書管理!$D16</f>
        <v>大阪府大阪市東成区中道3丁目15番16号</v>
      </c>
      <c r="E16" s="1831">
        <f>[1]請求書管理!$E16</f>
        <v>0</v>
      </c>
      <c r="F16" s="1831" t="str">
        <f>[1]請求書管理!$F16</f>
        <v>06-6977-7014</v>
      </c>
      <c r="G16" s="1831" t="str">
        <f>[1]請求書管理!$G16</f>
        <v>06-6977-7015</v>
      </c>
      <c r="H16" s="1831" t="str">
        <f>[1]請求書管理!$H16</f>
        <v>https://www.chemic-jp.co.jp</v>
      </c>
      <c r="I16" s="1831">
        <f>[1]請求書管理!$I16</f>
        <v>0</v>
      </c>
      <c r="J16" s="1831" t="str">
        <f>[1]請求書管理!$J16</f>
        <v>info@chemic-jp.co.jp</v>
      </c>
      <c r="K16" s="1831" t="str">
        <f>[1]請求書管理!$K16</f>
        <v>T6120001098033</v>
      </c>
      <c r="L16" s="1831" t="str">
        <f>[1]請求書管理!$L16</f>
        <v>みずほ銀行　今里支店　普通1248748</v>
      </c>
      <c r="M16" s="1831" t="str">
        <f>[1]請求書管理!$M16</f>
        <v>カ）ケミック</v>
      </c>
      <c r="N16" s="1831" t="str">
        <f>[1]請求書管理!$N16</f>
        <v>9453-123</v>
      </c>
      <c r="O16" s="1908" t="str">
        <f>[1]請求書管理!$O16</f>
        <v>◎</v>
      </c>
      <c r="P16" s="1908" t="str">
        <f>[1]請求書管理!$P16</f>
        <v>https://www.chemic-jp.co.jp/business.html</v>
      </c>
      <c r="Q16" s="1831" t="str">
        <f>[1]請求書管理!$Q16</f>
        <v>INV-260316-113</v>
      </c>
      <c r="R16" s="1831" t="str">
        <f>[1]請求書管理!$R16</f>
        <v>DEL-260316-113</v>
      </c>
      <c r="S16" s="1831" t="str">
        <f>[1]請求書管理!$S16</f>
        <v>REC-260324-113</v>
      </c>
    </row>
    <row r="17" spans="1:19" ht="21" customHeight="1">
      <c r="A17" s="1831">
        <f>[1]請求書管理!$A17</f>
        <v>14</v>
      </c>
      <c r="B17" s="1831" t="str">
        <f>[1]請求書管理!$B17</f>
        <v>テックウインド株式会社</v>
      </c>
      <c r="C17" s="1831" t="str">
        <f>[1]請求書管理!$C17</f>
        <v>113-0034</v>
      </c>
      <c r="D17" s="1831" t="str">
        <f>[1]請求書管理!$D17</f>
        <v>東京都文京区湯島3丁目19番11号</v>
      </c>
      <c r="E17" s="1831" t="str">
        <f>[1]請求書管理!$E17</f>
        <v>湯島ファーストビル7階</v>
      </c>
      <c r="F17" s="1831" t="str">
        <f>[1]請求書管理!$F17</f>
        <v>03-4323-8600</v>
      </c>
      <c r="G17" s="1831" t="str">
        <f>[1]請求書管理!$G17</f>
        <v>03-4323-8610</v>
      </c>
      <c r="H17" s="1831" t="str">
        <f>[1]請求書管理!$H17</f>
        <v>http://www.tekwind.co.jp</v>
      </c>
      <c r="I17" s="1831">
        <f>[1]請求書管理!$I17</f>
        <v>0</v>
      </c>
      <c r="J17" s="1831" t="str">
        <f>[1]請求書管理!$J17</f>
        <v>info@tekwind.co.jp</v>
      </c>
      <c r="K17" s="1831" t="str">
        <f>[1]請求書管理!$K17</f>
        <v>T1010001143143</v>
      </c>
      <c r="L17" s="1831" t="str">
        <f>[1]請求書管理!$L17</f>
        <v>朝日信用金庫 　湯島支店　普通7481445</v>
      </c>
      <c r="M17" s="1831" t="str">
        <f>[1]請求書管理!$M17</f>
        <v>テックウインド（カ</v>
      </c>
      <c r="N17" s="1831" t="str">
        <f>[1]請求書管理!$N17</f>
        <v>1827-124</v>
      </c>
      <c r="O17" s="1908" t="str">
        <f>[1]請求書管理!$O17</f>
        <v>◎</v>
      </c>
      <c r="P17" s="1908" t="str">
        <f>[1]請求書管理!$P17</f>
        <v>https://www.tekwind.co.jp/SDK/products/category.php</v>
      </c>
      <c r="Q17" s="1831" t="str">
        <f>[1]請求書管理!$Q17</f>
        <v>INV-260316-114</v>
      </c>
      <c r="R17" s="1831" t="str">
        <f>[1]請求書管理!$R17</f>
        <v>DEL-260316-114</v>
      </c>
      <c r="S17" s="1831" t="str">
        <f>[1]請求書管理!$S17</f>
        <v>REC-260324-114</v>
      </c>
    </row>
    <row r="18" spans="1:19" ht="21" customHeight="1">
      <c r="A18" s="1831">
        <f>[1]請求書管理!$A18</f>
        <v>15</v>
      </c>
      <c r="B18" s="1831" t="str">
        <f>[1]請求書管理!$B18</f>
        <v>株式会社旭東エレクトロニクス</v>
      </c>
      <c r="C18" s="1831" t="str">
        <f>[1]請求書管理!$C18</f>
        <v>108-0023</v>
      </c>
      <c r="D18" s="1831" t="str">
        <f>[1]請求書管理!$D18</f>
        <v>東京都港区芝浦4-13-23</v>
      </c>
      <c r="E18" s="1831" t="str">
        <f>[1]請求書管理!$E18</f>
        <v>MS芝浦ビル5F-A</v>
      </c>
      <c r="F18" s="1831" t="str">
        <f>[1]請求書管理!$F18</f>
        <v>03-6435-1608</v>
      </c>
      <c r="G18" s="1831" t="str">
        <f>[1]請求書管理!$G18</f>
        <v>03-6435-1386</v>
      </c>
      <c r="H18" s="1831" t="str">
        <f>[1]請求書管理!$H18</f>
        <v>https://suneast.co.jp</v>
      </c>
      <c r="I18" s="1831">
        <f>[1]請求書管理!$I18</f>
        <v>0</v>
      </c>
      <c r="J18" s="1831" t="str">
        <f>[1]請求書管理!$J18</f>
        <v>info@suneast.co.jp</v>
      </c>
      <c r="K18" s="1831" t="str">
        <f>[1]請求書管理!$K18</f>
        <v>T5120001207676</v>
      </c>
      <c r="L18" s="1831" t="str">
        <f>[1]請求書管理!$L18</f>
        <v>三菱UFJ銀行　秋葉原支店　普通口座　4626951</v>
      </c>
      <c r="M18" s="1831" t="str">
        <f>[1]請求書管理!$M18</f>
        <v xml:space="preserve">カ）キョクトウエレクトロニクス </v>
      </c>
      <c r="N18" s="1831" t="str">
        <f>[1]請求書管理!$N18</f>
        <v>7360-125</v>
      </c>
      <c r="O18" s="1908" t="str">
        <f>[1]請求書管理!$O18</f>
        <v>×</v>
      </c>
      <c r="P18" s="1908">
        <f>[1]請求書管理!$P18</f>
        <v>0</v>
      </c>
      <c r="Q18" s="1831" t="str">
        <f>[1]請求書管理!$Q18</f>
        <v>INV-260316-115</v>
      </c>
      <c r="R18" s="1831" t="str">
        <f>[1]請求書管理!$R18</f>
        <v>DEL-260316-115</v>
      </c>
      <c r="S18" s="1831" t="str">
        <f>[1]請求書管理!$S18</f>
        <v>REC-260324-115</v>
      </c>
    </row>
    <row r="19" spans="1:19" ht="21" customHeight="1">
      <c r="A19" s="1831">
        <f>[1]請求書管理!$A19</f>
        <v>16</v>
      </c>
      <c r="B19" s="1831" t="str">
        <f>[1]請求書管理!$B19</f>
        <v>Gigastone Japan株式会社</v>
      </c>
      <c r="C19" s="1831" t="str">
        <f>[1]請求書管理!$C19</f>
        <v xml:space="preserve">160-0022 </v>
      </c>
      <c r="D19" s="1831" t="str">
        <f>[1]請求書管理!$D19</f>
        <v>東京都新宿区新宿１丁目９番４</v>
      </c>
      <c r="E19" s="1831" t="str">
        <f>[1]請求書管理!$E19</f>
        <v>６０６号</v>
      </c>
      <c r="F19" s="1831" t="str">
        <f>[1]請求書管理!$F19</f>
        <v>03-5341-4205</v>
      </c>
      <c r="G19" s="1831" t="str">
        <f>[1]請求書管理!$G19</f>
        <v>03-3359-5977</v>
      </c>
      <c r="H19" s="1831" t="str">
        <f>[1]請求書管理!$H19</f>
        <v>https://www.gigastone.jp</v>
      </c>
      <c r="I19" s="1831">
        <f>[1]請求書管理!$I19</f>
        <v>0</v>
      </c>
      <c r="J19" s="1831" t="str">
        <f>[1]請求書管理!$J19</f>
        <v>gigastone.jp@gmail.com</v>
      </c>
      <c r="K19" s="1831" t="str">
        <f>[1]請求書管理!$K19</f>
        <v>T6010001148559</v>
      </c>
      <c r="L19" s="1831" t="str">
        <f>[1]請求書管理!$L19</f>
        <v>三菱UFJ銀行 新宿中央支店 普通口座9051742</v>
      </c>
      <c r="M19" s="1831" t="str">
        <f>[1]請求書管理!$M19</f>
        <v>ギガストーンジャパン（カ</v>
      </c>
      <c r="N19" s="1831" t="str">
        <f>[1]請求書管理!$N19</f>
        <v>7580-126</v>
      </c>
      <c r="O19" s="1908" t="str">
        <f>[1]請求書管理!$O19</f>
        <v>×</v>
      </c>
      <c r="P19" s="1908">
        <f>[1]請求書管理!$P19</f>
        <v>0</v>
      </c>
      <c r="Q19" s="1831" t="str">
        <f>[1]請求書管理!$Q19</f>
        <v>INV-260316-116</v>
      </c>
      <c r="R19" s="1831" t="str">
        <f>[1]請求書管理!$R19</f>
        <v>DEL-260316-116</v>
      </c>
      <c r="S19" s="1831" t="str">
        <f>[1]請求書管理!$S19</f>
        <v>REC-260324-116</v>
      </c>
    </row>
    <row r="20" spans="1:19" ht="21" customHeight="1">
      <c r="A20" s="1831">
        <f>[1]請求書管理!$A20</f>
        <v>17</v>
      </c>
      <c r="B20" s="1831" t="str">
        <f>[1]請求書管理!$B20</f>
        <v>リーダーメディアテクノ株式会社</v>
      </c>
      <c r="C20" s="1831" t="str">
        <f>[1]請求書管理!$C20</f>
        <v>101-0047</v>
      </c>
      <c r="D20" s="1831" t="str">
        <f>[1]請求書管理!$D20</f>
        <v>東京都千代田区内神田2-5-2</v>
      </c>
      <c r="E20" s="1831" t="str">
        <f>[1]請求書管理!$E20</f>
        <v>信交会ビル3階</v>
      </c>
      <c r="F20" s="1831" t="str">
        <f>[1]請求書管理!$F20</f>
        <v>03-5822-9188</v>
      </c>
      <c r="G20" s="1831" t="str">
        <f>[1]請求書管理!$G20</f>
        <v>03-5822-9268</v>
      </c>
      <c r="H20" s="1831" t="str">
        <f>[1]請求書管理!$H20</f>
        <v>https://lmt-inc.co.jp/</v>
      </c>
      <c r="I20" s="1831">
        <f>[1]請求書管理!$I20</f>
        <v>0</v>
      </c>
      <c r="J20" s="1831" t="str">
        <f>[1]請求書管理!$J20</f>
        <v>support@lmt-inc.jp</v>
      </c>
      <c r="K20" s="1831" t="str">
        <f>[1]請求書管理!$K20</f>
        <v>T9010501022896</v>
      </c>
      <c r="L20" s="1831">
        <f>[1]請求書管理!$L20</f>
        <v>0</v>
      </c>
      <c r="M20" s="1831">
        <f>[1]請求書管理!$M20</f>
        <v>0</v>
      </c>
      <c r="N20" s="1831">
        <f>[1]請求書管理!$N20</f>
        <v>0</v>
      </c>
      <c r="O20" s="1908">
        <f>[1]請求書管理!$O20</f>
        <v>0</v>
      </c>
      <c r="P20" s="1908">
        <f>[1]請求書管理!$P20</f>
        <v>0</v>
      </c>
      <c r="Q20" s="1831">
        <f>[1]請求書管理!$Q20</f>
        <v>0</v>
      </c>
      <c r="R20" s="1831">
        <f>[1]請求書管理!$R20</f>
        <v>0</v>
      </c>
      <c r="S20" s="1831">
        <f>[1]請求書管理!$S20</f>
        <v>0</v>
      </c>
    </row>
    <row r="21" spans="1:19" ht="21" customHeight="1">
      <c r="A21" s="1831">
        <f>[1]請求書管理!$A21</f>
        <v>18</v>
      </c>
      <c r="B21" s="1831" t="str">
        <f>[1]請求書管理!$B21</f>
        <v>株式会社バッファロー</v>
      </c>
      <c r="C21" s="1831" t="str">
        <f>[1]請求書管理!$C21</f>
        <v>100-6215</v>
      </c>
      <c r="D21" s="1831" t="str">
        <f>[1]請求書管理!$D21</f>
        <v>東京都千代田区丸の内1丁目11番1号</v>
      </c>
      <c r="E21" s="1831" t="str">
        <f>[1]請求書管理!$E21</f>
        <v>パシフィックセンチュリープレイス丸の内</v>
      </c>
      <c r="F21" s="1831" t="str">
        <f>[1]請求書管理!$F21</f>
        <v>03-4213-1122</v>
      </c>
      <c r="G21" s="1831" t="str">
        <f>[1]請求書管理!$G21</f>
        <v>03-4213-1123</v>
      </c>
      <c r="H21" s="1831" t="str">
        <f>[1]請求書管理!$H21</f>
        <v>https://www.buffalo.jp/</v>
      </c>
      <c r="I21" s="1831">
        <f>[1]請求書管理!$I21</f>
        <v>0</v>
      </c>
      <c r="J21" s="1831" t="str">
        <f>[1]請求書管理!$J21</f>
        <v>support@m1.buffalo.jp</v>
      </c>
      <c r="K21" s="1831" t="str">
        <f>[1]請求書管理!$K21</f>
        <v>T6180001048602</v>
      </c>
      <c r="L21" s="1831">
        <f>[1]請求書管理!$L21</f>
        <v>0</v>
      </c>
      <c r="M21" s="1831">
        <f>[1]請求書管理!$M21</f>
        <v>0</v>
      </c>
      <c r="N21" s="1831">
        <f>[1]請求書管理!$N21</f>
        <v>0</v>
      </c>
      <c r="O21" s="1908">
        <f>[1]請求書管理!$O21</f>
        <v>0</v>
      </c>
      <c r="P21" s="1908">
        <f>[1]請求書管理!$P21</f>
        <v>0</v>
      </c>
      <c r="Q21" s="1831">
        <f>[1]請求書管理!$Q21</f>
        <v>0</v>
      </c>
      <c r="R21" s="1831">
        <f>[1]請求書管理!$R21</f>
        <v>0</v>
      </c>
      <c r="S21" s="1831">
        <f>[1]請求書管理!$S21</f>
        <v>0</v>
      </c>
    </row>
    <row r="22" spans="1:19" ht="21" customHeight="1">
      <c r="A22" s="1831">
        <f>[1]請求書管理!$A22</f>
        <v>0</v>
      </c>
      <c r="B22" s="1831">
        <f>[1]請求書管理!$B22</f>
        <v>0</v>
      </c>
      <c r="C22" s="1831">
        <f>[1]請求書管理!$C22</f>
        <v>0</v>
      </c>
      <c r="D22" s="1831">
        <f>[1]請求書管理!$D22</f>
        <v>0</v>
      </c>
      <c r="E22" s="1831">
        <f>[1]請求書管理!$E22</f>
        <v>0</v>
      </c>
      <c r="F22" s="1831">
        <f>[1]請求書管理!$F22</f>
        <v>0</v>
      </c>
      <c r="G22" s="1831">
        <f>[1]請求書管理!$G22</f>
        <v>0</v>
      </c>
      <c r="H22" s="1831">
        <f>[1]請求書管理!$H22</f>
        <v>0</v>
      </c>
      <c r="I22" s="1831">
        <f>[1]請求書管理!$I22</f>
        <v>0</v>
      </c>
      <c r="J22" s="1831">
        <f>[1]請求書管理!$J22</f>
        <v>0</v>
      </c>
      <c r="K22" s="1831">
        <f>[1]請求書管理!$K22</f>
        <v>0</v>
      </c>
      <c r="L22" s="1831">
        <f>[1]請求書管理!$L22</f>
        <v>0</v>
      </c>
      <c r="M22" s="1831">
        <f>[1]請求書管理!$M22</f>
        <v>0</v>
      </c>
      <c r="N22" s="1831">
        <f>[1]請求書管理!$N22</f>
        <v>0</v>
      </c>
      <c r="O22" s="1908">
        <f>[1]請求書管理!$O22</f>
        <v>0</v>
      </c>
      <c r="P22" s="1908">
        <f>[1]請求書管理!$P22</f>
        <v>0</v>
      </c>
      <c r="Q22" s="1831">
        <f>[1]請求書管理!$Q22</f>
        <v>0</v>
      </c>
      <c r="R22" s="1831">
        <f>[1]請求書管理!$R22</f>
        <v>0</v>
      </c>
      <c r="S22" s="1831">
        <f>[1]請求書管理!$S22</f>
        <v>0</v>
      </c>
    </row>
    <row r="23" spans="1:19" ht="21" customHeight="1">
      <c r="A23" s="1831">
        <f>[1]請求書管理!$A23</f>
        <v>0</v>
      </c>
      <c r="B23" s="1831">
        <f>[1]請求書管理!$B23</f>
        <v>0</v>
      </c>
      <c r="C23" s="1831">
        <f>[1]請求書管理!$C23</f>
        <v>0</v>
      </c>
      <c r="D23" s="1831">
        <f>[1]請求書管理!$D23</f>
        <v>0</v>
      </c>
      <c r="E23" s="1831">
        <f>[1]請求書管理!$E23</f>
        <v>0</v>
      </c>
      <c r="F23" s="1831">
        <f>[1]請求書管理!$F23</f>
        <v>0</v>
      </c>
      <c r="G23" s="1831">
        <f>[1]請求書管理!$G23</f>
        <v>0</v>
      </c>
      <c r="H23" s="1831">
        <f>[1]請求書管理!$H23</f>
        <v>0</v>
      </c>
      <c r="I23" s="1831">
        <f>[1]請求書管理!$I23</f>
        <v>0</v>
      </c>
      <c r="J23" s="1831">
        <f>[1]請求書管理!$J23</f>
        <v>0</v>
      </c>
      <c r="K23" s="1831">
        <f>[1]請求書管理!$K23</f>
        <v>0</v>
      </c>
      <c r="L23" s="1831">
        <f>[1]請求書管理!$L23</f>
        <v>0</v>
      </c>
      <c r="M23" s="1831">
        <f>[1]請求書管理!$M23</f>
        <v>0</v>
      </c>
      <c r="N23" s="1831">
        <f>[1]請求書管理!$N23</f>
        <v>0</v>
      </c>
      <c r="O23" s="1908">
        <f>[1]請求書管理!$O23</f>
        <v>0</v>
      </c>
      <c r="P23" s="1908">
        <f>[1]請求書管理!$P23</f>
        <v>0</v>
      </c>
      <c r="Q23" s="1831">
        <f>[1]請求書管理!$Q23</f>
        <v>0</v>
      </c>
      <c r="R23" s="1831">
        <f>[1]請求書管理!$R23</f>
        <v>0</v>
      </c>
      <c r="S23" s="1831">
        <f>[1]請求書管理!$S23</f>
        <v>0</v>
      </c>
    </row>
    <row r="24" spans="1:19" ht="21" customHeight="1">
      <c r="A24" s="1831">
        <f>[1]請求書管理!$A24</f>
        <v>0</v>
      </c>
      <c r="B24" s="1831">
        <f>[1]請求書管理!$B24</f>
        <v>0</v>
      </c>
      <c r="C24" s="1831">
        <f>[1]請求書管理!$C24</f>
        <v>0</v>
      </c>
      <c r="D24" s="1831">
        <f>[1]請求書管理!$D24</f>
        <v>0</v>
      </c>
      <c r="E24" s="1831">
        <f>[1]請求書管理!$E24</f>
        <v>0</v>
      </c>
      <c r="F24" s="1831">
        <f>[1]請求書管理!$F24</f>
        <v>0</v>
      </c>
      <c r="G24" s="1831">
        <f>[1]請求書管理!$G24</f>
        <v>0</v>
      </c>
      <c r="H24" s="1831">
        <f>[1]請求書管理!$H24</f>
        <v>0</v>
      </c>
      <c r="I24" s="1831">
        <f>[1]請求書管理!$I24</f>
        <v>0</v>
      </c>
      <c r="J24" s="1831">
        <f>[1]請求書管理!$J24</f>
        <v>0</v>
      </c>
      <c r="K24" s="1831">
        <f>[1]請求書管理!$K24</f>
        <v>0</v>
      </c>
      <c r="L24" s="1831">
        <f>[1]請求書管理!$L24</f>
        <v>0</v>
      </c>
      <c r="M24" s="1831">
        <f>[1]請求書管理!$M24</f>
        <v>0</v>
      </c>
      <c r="N24" s="1831">
        <f>[1]請求書管理!$N24</f>
        <v>0</v>
      </c>
      <c r="O24" s="1908">
        <f>[1]請求書管理!$O24</f>
        <v>0</v>
      </c>
      <c r="P24" s="1908">
        <f>[1]請求書管理!$P24</f>
        <v>0</v>
      </c>
      <c r="Q24" s="1831">
        <f>[1]請求書管理!$Q24</f>
        <v>0</v>
      </c>
      <c r="R24" s="1831">
        <f>[1]請求書管理!$R24</f>
        <v>0</v>
      </c>
      <c r="S24" s="1831">
        <f>[1]請求書管理!$S24</f>
        <v>0</v>
      </c>
    </row>
    <row r="25" spans="1:19" ht="21" customHeight="1">
      <c r="A25" s="1831">
        <f>[1]請求書管理!$A25</f>
        <v>101</v>
      </c>
      <c r="B25" s="1831" t="str">
        <f>[1]請求書管理!$B25</f>
        <v>月島電気商会</v>
      </c>
      <c r="C25" s="1831" t="str">
        <f>[1]請求書管理!$C25</f>
        <v>104-0052</v>
      </c>
      <c r="D25" s="1831" t="str">
        <f>[1]請求書管理!$D25</f>
        <v>東京都中央区月島4-3-3　</v>
      </c>
      <c r="E25" s="1831" t="str">
        <f>[1]請求書管理!$E25</f>
        <v>ウィンド月島4階3号室</v>
      </c>
      <c r="F25" s="1831" t="str">
        <f>[1]請求書管理!$F25</f>
        <v>050-1792-2080</v>
      </c>
      <c r="G25" s="1831" t="str">
        <f>[1]請求書管理!$G25</f>
        <v>050-1792-2080</v>
      </c>
      <c r="H25" s="1831">
        <f>[1]請求書管理!$H25</f>
        <v>0</v>
      </c>
      <c r="I25" s="1831">
        <f>[1]請求書管理!$I25</f>
        <v>0</v>
      </c>
      <c r="J25" s="1831" t="str">
        <f>[1]請求書管理!$J25</f>
        <v>amazonfast1982@gmail.com</v>
      </c>
      <c r="K25" s="1831">
        <f>[1]請求書管理!$K25</f>
        <v>0</v>
      </c>
      <c r="L25" s="1831">
        <f>[1]請求書管理!$L25</f>
        <v>0</v>
      </c>
      <c r="M25" s="1831">
        <f>[1]請求書管理!$M25</f>
        <v>0</v>
      </c>
      <c r="N25" s="1831">
        <f>[1]請求書管理!$N25</f>
        <v>0</v>
      </c>
      <c r="O25" s="1908">
        <f>[1]請求書管理!$O25</f>
        <v>0</v>
      </c>
      <c r="P25" s="1908">
        <f>[1]請求書管理!$P25</f>
        <v>0</v>
      </c>
      <c r="Q25" s="1831">
        <f>[1]請求書管理!$Q25</f>
        <v>0</v>
      </c>
      <c r="R25" s="1831">
        <f>[1]請求書管理!$R25</f>
        <v>0</v>
      </c>
      <c r="S25" s="1831">
        <f>[1]請求書管理!$S25</f>
        <v>0</v>
      </c>
    </row>
    <row r="26" spans="1:19" ht="21" customHeight="1">
      <c r="A26" s="1831">
        <f>[1]請求書管理!$A26</f>
        <v>102</v>
      </c>
      <c r="B26" s="1831" t="str">
        <f>[1]請求書管理!$B26</f>
        <v>東京電子販売（足利浩章様）</v>
      </c>
      <c r="C26" s="1831" t="str">
        <f>[1]請求書管理!$C26</f>
        <v>113-0033</v>
      </c>
      <c r="D26" s="1831" t="str">
        <f>[1]請求書管理!$D26</f>
        <v>東京都文京区本郷2－25－14</v>
      </c>
      <c r="E26" s="1831" t="str">
        <f>[1]請求書管理!$E26</f>
        <v>第一ライトビル5階</v>
      </c>
      <c r="F26" s="1831" t="str">
        <f>[1]請求書管理!$F26</f>
        <v>03-5990-9456</v>
      </c>
      <c r="G26" s="1831" t="str">
        <f>[1]請求書管理!$G26</f>
        <v>03-5990-9456</v>
      </c>
      <c r="H26" s="1831">
        <f>[1]請求書管理!$H26</f>
        <v>0</v>
      </c>
      <c r="I26" s="1831">
        <f>[1]請求書管理!$I26</f>
        <v>0</v>
      </c>
      <c r="J26" s="1831" t="str">
        <f>[1]請求書管理!$J26</f>
        <v>amazonsecond1982@gmail.com</v>
      </c>
      <c r="K26" s="1831">
        <f>[1]請求書管理!$K26</f>
        <v>0</v>
      </c>
      <c r="L26" s="1831">
        <f>[1]請求書管理!$L26</f>
        <v>0</v>
      </c>
      <c r="M26" s="1831">
        <f>[1]請求書管理!$M26</f>
        <v>0</v>
      </c>
      <c r="N26" s="1831">
        <f>[1]請求書管理!$N26</f>
        <v>0</v>
      </c>
      <c r="O26" s="1908">
        <f>[1]請求書管理!$O26</f>
        <v>0</v>
      </c>
      <c r="P26" s="1908">
        <f>[1]請求書管理!$P26</f>
        <v>0</v>
      </c>
      <c r="Q26" s="1831">
        <f>[1]請求書管理!$Q26</f>
        <v>0</v>
      </c>
      <c r="R26" s="1831">
        <f>[1]請求書管理!$R26</f>
        <v>0</v>
      </c>
      <c r="S26" s="1831">
        <f>[1]請求書管理!$S26</f>
        <v>0</v>
      </c>
    </row>
    <row r="27" spans="1:19" ht="21" customHeight="1">
      <c r="A27" s="1831">
        <f>[1]請求書管理!$A27</f>
        <v>103</v>
      </c>
      <c r="B27" s="1831" t="str">
        <f>[1]請求書管理!$B27</f>
        <v>柏尾奏利（KASIOshop）</v>
      </c>
      <c r="C27" s="1831" t="str">
        <f>[1]請求書管理!$C27</f>
        <v>174-0072</v>
      </c>
      <c r="D27" s="1831" t="str">
        <f>[1]請求書管理!$D27</f>
        <v>東京都板橋区南常盤台1丁目11番6号</v>
      </c>
      <c r="E27" s="1831" t="str">
        <f>[1]請求書管理!$E27</f>
        <v>ウエアーハウス303号室</v>
      </c>
      <c r="F27" s="1831" t="str">
        <f>[1]請求書管理!$F27</f>
        <v>03-3600-3333</v>
      </c>
      <c r="G27" s="1831">
        <f>[1]請求書管理!$G27</f>
        <v>0</v>
      </c>
      <c r="H27" s="1831">
        <f>[1]請求書管理!$H27</f>
        <v>0</v>
      </c>
      <c r="I27" s="1831" t="str">
        <f>[1]請求書管理!$I27</f>
        <v>柏尾奏利</v>
      </c>
      <c r="J27" s="1831" t="str">
        <f>[1]請求書管理!$J27</f>
        <v>amazonthree1982@gmail.com</v>
      </c>
      <c r="K27" s="1831">
        <f>[1]請求書管理!$K27</f>
        <v>0</v>
      </c>
      <c r="L27" s="1831">
        <f>[1]請求書管理!$L27</f>
        <v>0</v>
      </c>
      <c r="M27" s="1831">
        <f>[1]請求書管理!$M27</f>
        <v>0</v>
      </c>
      <c r="N27" s="1831">
        <f>[1]請求書管理!$N27</f>
        <v>245141</v>
      </c>
      <c r="O27" s="1908">
        <f>[1]請求書管理!$O27</f>
        <v>0</v>
      </c>
      <c r="P27" s="1908">
        <f>[1]請求書管理!$P27</f>
        <v>0</v>
      </c>
      <c r="Q27" s="1831">
        <f>[1]請求書管理!$Q27</f>
        <v>0</v>
      </c>
      <c r="R27" s="1831">
        <f>[1]請求書管理!$R27</f>
        <v>0</v>
      </c>
      <c r="S27" s="1831">
        <f>[1]請求書管理!$S27</f>
        <v>0</v>
      </c>
    </row>
    <row r="28" spans="1:19" ht="21" customHeight="1">
      <c r="A28" s="1831">
        <f>[1]請求書管理!$A28</f>
        <v>104</v>
      </c>
      <c r="B28" s="1831" t="str">
        <f>[1]請求書管理!$B28</f>
        <v>川崎電機販売</v>
      </c>
      <c r="C28" s="1831" t="str">
        <f>[1]請求書管理!$C28</f>
        <v>113-0033</v>
      </c>
      <c r="D28" s="1831" t="str">
        <f>[1]請求書管理!$D28</f>
        <v>東京都文京区本駒込4-42-8　</v>
      </c>
      <c r="E28" s="1831" t="str">
        <f>[1]請求書管理!$E28</f>
        <v>2階</v>
      </c>
      <c r="F28" s="1831" t="str">
        <f>[1]請求書管理!$F28</f>
        <v>050-1726-2166</v>
      </c>
      <c r="G28" s="1831">
        <f>[1]請求書管理!$G28</f>
        <v>0</v>
      </c>
      <c r="H28" s="1831">
        <f>[1]請求書管理!$H28</f>
        <v>0</v>
      </c>
      <c r="I28" s="1831">
        <f>[1]請求書管理!$I28</f>
        <v>0</v>
      </c>
      <c r="J28" s="1831" t="str">
        <f>[1]請求書管理!$J28</f>
        <v>amazonfour1982@gmail.com</v>
      </c>
      <c r="K28" s="1831">
        <f>[1]請求書管理!$K28</f>
        <v>0</v>
      </c>
      <c r="L28" s="1831">
        <f>[1]請求書管理!$L28</f>
        <v>0</v>
      </c>
      <c r="M28" s="1831">
        <f>[1]請求書管理!$M28</f>
        <v>0</v>
      </c>
      <c r="N28" s="1831">
        <f>[1]請求書管理!$N28</f>
        <v>0</v>
      </c>
      <c r="O28" s="1908">
        <f>[1]請求書管理!$O28</f>
        <v>0</v>
      </c>
      <c r="P28" s="1908">
        <f>[1]請求書管理!$P28</f>
        <v>0</v>
      </c>
      <c r="Q28" s="1831">
        <f>[1]請求書管理!$Q28</f>
        <v>0</v>
      </c>
      <c r="R28" s="1831">
        <f>[1]請求書管理!$R28</f>
        <v>0</v>
      </c>
      <c r="S28" s="1831">
        <f>[1]請求書管理!$S28</f>
        <v>0</v>
      </c>
    </row>
    <row r="29" spans="1:19" ht="21" customHeight="1">
      <c r="A29" s="1831">
        <f>[1]請求書管理!$A29</f>
        <v>105</v>
      </c>
      <c r="B29" s="1831" t="str">
        <f>[1]請求書管理!$B29</f>
        <v>東葛電子販売</v>
      </c>
      <c r="C29" s="1831" t="str">
        <f>[1]請求書管理!$C29</f>
        <v>124-0014</v>
      </c>
      <c r="D29" s="1831" t="str">
        <f>[1]請求書管理!$D29</f>
        <v>東京都葛飾区東四つ木4－44－1</v>
      </c>
      <c r="E29" s="1831" t="str">
        <f>[1]請求書管理!$E29</f>
        <v>17階1号室</v>
      </c>
      <c r="F29" s="1831" t="str">
        <f>[1]請求書管理!$F29</f>
        <v>050-1792-1508</v>
      </c>
      <c r="G29" s="1831">
        <f>[1]請求書管理!$G29</f>
        <v>0</v>
      </c>
      <c r="H29" s="1831">
        <f>[1]請求書管理!$H29</f>
        <v>0</v>
      </c>
      <c r="I29" s="1831" t="str">
        <f>[1]請求書管理!$I29</f>
        <v>山之内雄一</v>
      </c>
      <c r="J29" s="1831" t="str">
        <f>[1]請求書管理!$J29</f>
        <v>amazonseven1982@gmail.com</v>
      </c>
      <c r="K29" s="1831">
        <f>[1]請求書管理!$K29</f>
        <v>0</v>
      </c>
      <c r="L29" s="1831">
        <f>[1]請求書管理!$L29</f>
        <v>0</v>
      </c>
      <c r="M29" s="1831">
        <f>[1]請求書管理!$M29</f>
        <v>0</v>
      </c>
      <c r="N29" s="1831">
        <f>[1]請求書管理!$N29</f>
        <v>0</v>
      </c>
      <c r="O29" s="1908">
        <f>[1]請求書管理!$O29</f>
        <v>0</v>
      </c>
      <c r="P29" s="1908">
        <f>[1]請求書管理!$P29</f>
        <v>0</v>
      </c>
      <c r="Q29" s="1831">
        <f>[1]請求書管理!$Q29</f>
        <v>0</v>
      </c>
      <c r="R29" s="1831">
        <f>[1]請求書管理!$R29</f>
        <v>0</v>
      </c>
      <c r="S29" s="1831">
        <f>[1]請求書管理!$S29</f>
        <v>0</v>
      </c>
    </row>
    <row r="30" spans="1:19" ht="21" customHeight="1">
      <c r="A30" s="1831">
        <f>[1]請求書管理!$A30</f>
        <v>106</v>
      </c>
      <c r="B30" s="1831" t="str">
        <f>[1]請求書管理!$B30</f>
        <v>株式会社レイディスク</v>
      </c>
      <c r="C30" s="1831" t="str">
        <f>[1]請求書管理!$C30</f>
        <v>113-0033</v>
      </c>
      <c r="D30" s="1831" t="str">
        <f>[1]請求書管理!$D30</f>
        <v>東京都文京区本郷2-25-14</v>
      </c>
      <c r="E30" s="1831" t="str">
        <f>[1]請求書管理!$E30</f>
        <v>第一ライトビル5階</v>
      </c>
      <c r="F30" s="1831" t="str">
        <f>[1]請求書管理!$F30</f>
        <v>03-1111-1111</v>
      </c>
      <c r="G30" s="1831">
        <f>[1]請求書管理!$G30</f>
        <v>0</v>
      </c>
      <c r="H30" s="1831">
        <f>[1]請求書管理!$H30</f>
        <v>0</v>
      </c>
      <c r="I30" s="1831">
        <f>[1]請求書管理!$I30</f>
        <v>0</v>
      </c>
      <c r="J30" s="1831">
        <f>[1]請求書管理!$J30</f>
        <v>0</v>
      </c>
      <c r="K30" s="1831">
        <f>[1]請求書管理!$K30</f>
        <v>0</v>
      </c>
      <c r="L30" s="1831">
        <f>[1]請求書管理!$L30</f>
        <v>0</v>
      </c>
      <c r="M30" s="1831">
        <f>[1]請求書管理!$M30</f>
        <v>0</v>
      </c>
      <c r="N30" s="1831">
        <f>[1]請求書管理!$N30</f>
        <v>0</v>
      </c>
      <c r="O30" s="1908">
        <f>[1]請求書管理!$O30</f>
        <v>0</v>
      </c>
      <c r="P30" s="1908">
        <f>[1]請求書管理!$P30</f>
        <v>0</v>
      </c>
      <c r="Q30" s="1831">
        <f>[1]請求書管理!$Q30</f>
        <v>0</v>
      </c>
      <c r="R30" s="1831">
        <f>[1]請求書管理!$R30</f>
        <v>0</v>
      </c>
      <c r="S30" s="1831">
        <f>[1]請求書管理!$S30</f>
        <v>0</v>
      </c>
    </row>
    <row r="31" spans="1:19" ht="21" customHeight="1">
      <c r="A31" s="1831">
        <f>[1]請求書管理!$A31</f>
        <v>107</v>
      </c>
      <c r="B31" s="1831">
        <f>[1]請求書管理!$B31</f>
        <v>0</v>
      </c>
      <c r="C31" s="1831">
        <f>[1]請求書管理!$C31</f>
        <v>0</v>
      </c>
      <c r="D31" s="1831">
        <f>[1]請求書管理!$D31</f>
        <v>0</v>
      </c>
      <c r="E31" s="1831">
        <f>[1]請求書管理!$E31</f>
        <v>0</v>
      </c>
      <c r="F31" s="1831">
        <f>[1]請求書管理!$F31</f>
        <v>0</v>
      </c>
      <c r="G31" s="1831">
        <f>[1]請求書管理!$G31</f>
        <v>0</v>
      </c>
      <c r="H31" s="1831">
        <f>[1]請求書管理!$H31</f>
        <v>0</v>
      </c>
      <c r="I31" s="1831">
        <f>[1]請求書管理!$I31</f>
        <v>0</v>
      </c>
      <c r="J31" s="1831">
        <f>[1]請求書管理!$J31</f>
        <v>0</v>
      </c>
      <c r="K31" s="1831">
        <f>[1]請求書管理!$K31</f>
        <v>0</v>
      </c>
      <c r="L31" s="1831">
        <f>[1]請求書管理!$L31</f>
        <v>0</v>
      </c>
      <c r="M31" s="1831">
        <f>[1]請求書管理!$M31</f>
        <v>0</v>
      </c>
      <c r="N31" s="1831">
        <f>[1]請求書管理!$N31</f>
        <v>0</v>
      </c>
      <c r="O31" s="1908">
        <f>[1]請求書管理!$O31</f>
        <v>0</v>
      </c>
      <c r="P31" s="1908">
        <f>[1]請求書管理!$P31</f>
        <v>0</v>
      </c>
      <c r="Q31" s="1831">
        <f>[1]請求書管理!$Q31</f>
        <v>0</v>
      </c>
      <c r="R31" s="1831">
        <f>[1]請求書管理!$R31</f>
        <v>0</v>
      </c>
      <c r="S31" s="1831">
        <f>[1]請求書管理!$S31</f>
        <v>0</v>
      </c>
    </row>
    <row r="32" spans="1:19" ht="21" customHeight="1">
      <c r="A32" s="1831">
        <f>[1]請求書管理!$A32</f>
        <v>108</v>
      </c>
      <c r="B32" s="1831">
        <f>[1]請求書管理!$B32</f>
        <v>0</v>
      </c>
      <c r="C32" s="1831">
        <f>[1]請求書管理!$C32</f>
        <v>0</v>
      </c>
      <c r="D32" s="1831">
        <f>[1]請求書管理!$D32</f>
        <v>0</v>
      </c>
      <c r="E32" s="1831">
        <f>[1]請求書管理!$E32</f>
        <v>0</v>
      </c>
      <c r="F32" s="1831">
        <f>[1]請求書管理!$F32</f>
        <v>0</v>
      </c>
      <c r="G32" s="1831">
        <f>[1]請求書管理!$G32</f>
        <v>0</v>
      </c>
      <c r="H32" s="1831">
        <f>[1]請求書管理!$H32</f>
        <v>0</v>
      </c>
      <c r="I32" s="1831">
        <f>[1]請求書管理!$I32</f>
        <v>0</v>
      </c>
      <c r="J32" s="1831">
        <f>[1]請求書管理!$J32</f>
        <v>0</v>
      </c>
      <c r="K32" s="1831">
        <f>[1]請求書管理!$K32</f>
        <v>0</v>
      </c>
      <c r="L32" s="1831">
        <f>[1]請求書管理!$L32</f>
        <v>0</v>
      </c>
      <c r="M32" s="1831">
        <f>[1]請求書管理!$M32</f>
        <v>0</v>
      </c>
      <c r="N32" s="1831">
        <f>[1]請求書管理!$N32</f>
        <v>0</v>
      </c>
      <c r="O32" s="1908">
        <f>[1]請求書管理!$O32</f>
        <v>0</v>
      </c>
      <c r="P32" s="1908">
        <f>[1]請求書管理!$P32</f>
        <v>0</v>
      </c>
      <c r="Q32" s="1831">
        <f>[1]請求書管理!$Q32</f>
        <v>0</v>
      </c>
      <c r="R32" s="1831">
        <f>[1]請求書管理!$R32</f>
        <v>0</v>
      </c>
      <c r="S32" s="1831">
        <f>[1]請求書管理!$S32</f>
        <v>0</v>
      </c>
    </row>
    <row r="33" spans="1:19" ht="21" customHeight="1">
      <c r="A33" s="1831">
        <f>[1]請求書管理!$A33</f>
        <v>109</v>
      </c>
      <c r="B33" s="1831">
        <f>[1]請求書管理!$B33</f>
        <v>0</v>
      </c>
      <c r="C33" s="1831">
        <f>[1]請求書管理!$C33</f>
        <v>0</v>
      </c>
      <c r="D33" s="1831">
        <f>[1]請求書管理!$D33</f>
        <v>0</v>
      </c>
      <c r="E33" s="1831">
        <f>[1]請求書管理!$E33</f>
        <v>0</v>
      </c>
      <c r="F33" s="1831">
        <f>[1]請求書管理!$F33</f>
        <v>0</v>
      </c>
      <c r="G33" s="1831">
        <f>[1]請求書管理!$G33</f>
        <v>0</v>
      </c>
      <c r="H33" s="1831">
        <f>[1]請求書管理!$H33</f>
        <v>0</v>
      </c>
      <c r="I33" s="1831">
        <f>[1]請求書管理!$I33</f>
        <v>0</v>
      </c>
      <c r="J33" s="1831">
        <f>[1]請求書管理!$J33</f>
        <v>0</v>
      </c>
      <c r="K33" s="1831">
        <f>[1]請求書管理!$K33</f>
        <v>0</v>
      </c>
      <c r="L33" s="1831">
        <f>[1]請求書管理!$L33</f>
        <v>0</v>
      </c>
      <c r="M33" s="1831">
        <f>[1]請求書管理!$M33</f>
        <v>0</v>
      </c>
      <c r="N33" s="1831">
        <f>[1]請求書管理!$N33</f>
        <v>0</v>
      </c>
      <c r="O33" s="1908">
        <f>[1]請求書管理!$O33</f>
        <v>0</v>
      </c>
      <c r="P33" s="1908">
        <f>[1]請求書管理!$P33</f>
        <v>0</v>
      </c>
      <c r="Q33" s="1831">
        <f>[1]請求書管理!$Q33</f>
        <v>0</v>
      </c>
      <c r="R33" s="1831">
        <f>[1]請求書管理!$R33</f>
        <v>0</v>
      </c>
      <c r="S33" s="1831">
        <f>[1]請求書管理!$S33</f>
        <v>0</v>
      </c>
    </row>
  </sheetData>
  <phoneticPr fontId="2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1C47D-6597-43DC-A9B6-AEAA6B7DD643}">
  <sheetPr codeName="Sheet1"/>
  <dimension ref="A1:D72"/>
  <sheetViews>
    <sheetView workbookViewId="0">
      <selection activeCell="B10" sqref="B10"/>
    </sheetView>
  </sheetViews>
  <sheetFormatPr defaultRowHeight="21.75" customHeight="1"/>
  <cols>
    <col min="1" max="1" width="9.6640625" style="896" bestFit="1" customWidth="1"/>
    <col min="2" max="2" width="48.5" style="753" customWidth="1"/>
    <col min="3" max="3" width="24.83203125" style="753" customWidth="1"/>
    <col min="4" max="4" width="23.1640625" style="753" customWidth="1"/>
    <col min="5" max="16384" width="9.33203125" style="753"/>
  </cols>
  <sheetData>
    <row r="1" spans="1:4" ht="15" customHeight="1">
      <c r="B1" s="753" t="s">
        <v>703</v>
      </c>
      <c r="C1" s="753" t="s">
        <v>27</v>
      </c>
      <c r="D1" s="753" t="s">
        <v>27</v>
      </c>
    </row>
    <row r="2" spans="1:4" ht="21.75" customHeight="1">
      <c r="A2" s="897">
        <v>1</v>
      </c>
      <c r="B2" s="895" t="s">
        <v>882</v>
      </c>
    </row>
    <row r="3" spans="1:4" ht="21.75" customHeight="1">
      <c r="A3" s="1475" t="s">
        <v>1336</v>
      </c>
      <c r="B3" s="895" t="s">
        <v>1335</v>
      </c>
      <c r="C3" s="1423" t="s">
        <v>1139</v>
      </c>
    </row>
    <row r="4" spans="1:4" ht="21.75" customHeight="1">
      <c r="A4" s="1540" t="s">
        <v>1157</v>
      </c>
      <c r="B4" s="895" t="s">
        <v>1335</v>
      </c>
      <c r="C4" s="1423"/>
    </row>
    <row r="5" spans="1:4" ht="21.75" customHeight="1">
      <c r="A5" s="1540" t="s">
        <v>1372</v>
      </c>
      <c r="B5" s="1016" t="s">
        <v>1156</v>
      </c>
    </row>
    <row r="6" spans="1:4" ht="21.75" customHeight="1">
      <c r="A6" s="1862" t="s">
        <v>1445</v>
      </c>
      <c r="B6" s="1829" t="s">
        <v>1446</v>
      </c>
      <c r="C6" s="1828" t="s">
        <v>1447</v>
      </c>
    </row>
    <row r="7" spans="1:4" ht="21.75" customHeight="1">
      <c r="A7" s="1864" t="s">
        <v>1480</v>
      </c>
      <c r="B7" s="1016" t="s">
        <v>1335</v>
      </c>
      <c r="C7" s="1863" t="s">
        <v>1139</v>
      </c>
      <c r="D7" s="1942" t="s">
        <v>1714</v>
      </c>
    </row>
    <row r="8" spans="1:4" ht="21.75" customHeight="1">
      <c r="A8" s="1865" t="s">
        <v>1481</v>
      </c>
      <c r="B8" s="1016" t="s">
        <v>1482</v>
      </c>
      <c r="C8" s="1863" t="s">
        <v>1139</v>
      </c>
      <c r="D8" s="1942" t="s">
        <v>1714</v>
      </c>
    </row>
    <row r="9" spans="1:4" ht="21.75" customHeight="1">
      <c r="A9" s="1865" t="s">
        <v>1489</v>
      </c>
      <c r="B9" s="1016" t="s">
        <v>1718</v>
      </c>
      <c r="C9" s="1866" t="s">
        <v>1490</v>
      </c>
      <c r="D9" s="1942" t="s">
        <v>1714</v>
      </c>
    </row>
    <row r="10" spans="1:4" ht="21.75" customHeight="1">
      <c r="A10" s="1941" t="s">
        <v>1713</v>
      </c>
      <c r="B10" s="1016" t="s">
        <v>1716</v>
      </c>
      <c r="C10" s="1866" t="s">
        <v>1490</v>
      </c>
      <c r="D10" s="1942" t="s">
        <v>1714</v>
      </c>
    </row>
    <row r="11" spans="1:4" ht="21.75" customHeight="1">
      <c r="A11" s="897">
        <v>2</v>
      </c>
      <c r="B11" s="1098" t="s">
        <v>1140</v>
      </c>
    </row>
    <row r="12" spans="1:4" ht="21.75" customHeight="1">
      <c r="A12" s="1014" t="s">
        <v>1117</v>
      </c>
      <c r="B12" s="1097" t="s">
        <v>1140</v>
      </c>
      <c r="C12" s="1015"/>
    </row>
    <row r="13" spans="1:4" ht="21.75" customHeight="1">
      <c r="A13" s="1095" t="s">
        <v>1138</v>
      </c>
      <c r="B13" s="1097" t="s">
        <v>1140</v>
      </c>
      <c r="C13" s="1096" t="s">
        <v>1139</v>
      </c>
    </row>
    <row r="14" spans="1:4" ht="21.75" customHeight="1">
      <c r="A14" s="1176" t="s">
        <v>1148</v>
      </c>
      <c r="B14" s="1016" t="s">
        <v>1150</v>
      </c>
      <c r="C14" s="1177" t="s">
        <v>1149</v>
      </c>
    </row>
    <row r="15" spans="1:4" ht="21.75" customHeight="1">
      <c r="A15" s="1223" t="s">
        <v>1222</v>
      </c>
      <c r="B15" s="1016" t="s">
        <v>1150</v>
      </c>
      <c r="C15" s="1329" t="s">
        <v>1234</v>
      </c>
    </row>
    <row r="16" spans="1:4" ht="21.75" customHeight="1">
      <c r="A16" s="1677" t="s">
        <v>1407</v>
      </c>
      <c r="B16" s="1016" t="s">
        <v>1150</v>
      </c>
      <c r="C16" s="1825" t="s">
        <v>1408</v>
      </c>
    </row>
    <row r="17" spans="1:3" ht="21.75" customHeight="1">
      <c r="A17" s="1833" t="s">
        <v>1443</v>
      </c>
      <c r="B17" s="1016" t="s">
        <v>1150</v>
      </c>
      <c r="C17" s="1825" t="s">
        <v>1444</v>
      </c>
    </row>
    <row r="18" spans="1:3" ht="21.75" customHeight="1">
      <c r="A18" s="1834" t="s">
        <v>1455</v>
      </c>
      <c r="B18" s="1016" t="s">
        <v>1150</v>
      </c>
      <c r="C18" s="1863" t="s">
        <v>1139</v>
      </c>
    </row>
    <row r="19" spans="1:3" ht="21.75" customHeight="1">
      <c r="A19" s="897">
        <v>3</v>
      </c>
      <c r="B19" s="895" t="s">
        <v>883</v>
      </c>
    </row>
    <row r="20" spans="1:3" ht="21.75" customHeight="1">
      <c r="A20" s="1014" t="s">
        <v>1119</v>
      </c>
      <c r="B20" s="1016" t="s">
        <v>883</v>
      </c>
      <c r="C20" s="1015" t="s">
        <v>1118</v>
      </c>
    </row>
    <row r="21" spans="1:3" ht="21.75" customHeight="1">
      <c r="A21" s="897" t="s">
        <v>866</v>
      </c>
      <c r="B21" s="898" t="s">
        <v>865</v>
      </c>
    </row>
    <row r="22" spans="1:3" ht="21.75" customHeight="1">
      <c r="A22" s="897" t="s">
        <v>867</v>
      </c>
      <c r="B22" s="898" t="s">
        <v>865</v>
      </c>
    </row>
    <row r="23" spans="1:3" ht="21.75" customHeight="1">
      <c r="A23" s="897" t="s">
        <v>868</v>
      </c>
      <c r="B23" s="898" t="s">
        <v>865</v>
      </c>
    </row>
    <row r="24" spans="1:3" ht="21.75" customHeight="1">
      <c r="A24" s="897" t="s">
        <v>869</v>
      </c>
      <c r="B24" s="898" t="s">
        <v>865</v>
      </c>
    </row>
    <row r="25" spans="1:3" ht="21.75" customHeight="1">
      <c r="A25" s="897" t="s">
        <v>870</v>
      </c>
      <c r="B25" s="898" t="s">
        <v>865</v>
      </c>
    </row>
    <row r="26" spans="1:3" ht="21.75" customHeight="1">
      <c r="A26" s="897" t="s">
        <v>871</v>
      </c>
      <c r="B26" s="898" t="s">
        <v>865</v>
      </c>
    </row>
    <row r="27" spans="1:3" ht="21.75" customHeight="1">
      <c r="A27" s="897" t="s">
        <v>872</v>
      </c>
      <c r="B27" s="898" t="s">
        <v>865</v>
      </c>
    </row>
    <row r="28" spans="1:3" ht="21.75" customHeight="1">
      <c r="A28" s="897" t="s">
        <v>873</v>
      </c>
      <c r="B28" s="898" t="s">
        <v>865</v>
      </c>
    </row>
    <row r="29" spans="1:3" ht="21.75" customHeight="1">
      <c r="A29" s="897" t="s">
        <v>874</v>
      </c>
      <c r="B29" s="898" t="s">
        <v>865</v>
      </c>
      <c r="C29" s="753" t="s">
        <v>875</v>
      </c>
    </row>
    <row r="30" spans="1:3" ht="21.75" customHeight="1">
      <c r="A30" s="897">
        <v>5</v>
      </c>
      <c r="B30" s="898" t="s">
        <v>884</v>
      </c>
    </row>
    <row r="31" spans="1:3" ht="21.75" customHeight="1">
      <c r="A31" s="897">
        <v>6</v>
      </c>
      <c r="B31" s="895" t="s">
        <v>885</v>
      </c>
    </row>
    <row r="32" spans="1:3" ht="21.75" customHeight="1">
      <c r="A32" s="897" t="s">
        <v>876</v>
      </c>
      <c r="B32" s="895" t="s">
        <v>886</v>
      </c>
    </row>
    <row r="33" spans="1:3" ht="21.75" customHeight="1">
      <c r="A33" s="897" t="s">
        <v>877</v>
      </c>
      <c r="B33" s="895" t="s">
        <v>886</v>
      </c>
    </row>
    <row r="34" spans="1:3" ht="21.75" customHeight="1">
      <c r="A34" s="897" t="s">
        <v>878</v>
      </c>
      <c r="B34" s="895" t="s">
        <v>886</v>
      </c>
    </row>
    <row r="35" spans="1:3" ht="21.75" customHeight="1">
      <c r="A35" s="897" t="s">
        <v>879</v>
      </c>
      <c r="B35" s="895" t="s">
        <v>887</v>
      </c>
    </row>
    <row r="36" spans="1:3" ht="21.75" customHeight="1">
      <c r="A36" s="897" t="s">
        <v>880</v>
      </c>
      <c r="B36" s="895" t="s">
        <v>887</v>
      </c>
    </row>
    <row r="37" spans="1:3" ht="21.75" customHeight="1">
      <c r="A37" s="897" t="s">
        <v>881</v>
      </c>
      <c r="B37" s="895" t="s">
        <v>887</v>
      </c>
    </row>
    <row r="38" spans="1:3" ht="21.75" customHeight="1">
      <c r="A38" s="1883" t="s">
        <v>1216</v>
      </c>
      <c r="B38" s="1016" t="s">
        <v>887</v>
      </c>
      <c r="C38" s="1222"/>
    </row>
    <row r="39" spans="1:3" ht="21.75" customHeight="1">
      <c r="A39" s="1865" t="s">
        <v>1500</v>
      </c>
      <c r="B39" s="1016" t="s">
        <v>887</v>
      </c>
      <c r="C39" s="1222" t="s">
        <v>1139</v>
      </c>
    </row>
    <row r="40" spans="1:3" ht="21.75" customHeight="1">
      <c r="A40" s="897">
        <v>9</v>
      </c>
      <c r="B40" s="895" t="s">
        <v>888</v>
      </c>
    </row>
    <row r="41" spans="1:3" ht="21.75" customHeight="1">
      <c r="A41" s="897">
        <v>10</v>
      </c>
      <c r="B41" s="895" t="s">
        <v>889</v>
      </c>
    </row>
    <row r="42" spans="1:3" ht="21.75" customHeight="1">
      <c r="A42" s="897">
        <v>11</v>
      </c>
      <c r="B42" s="895" t="s">
        <v>1314</v>
      </c>
    </row>
    <row r="43" spans="1:3" ht="21.75" customHeight="1">
      <c r="A43" s="897">
        <v>12</v>
      </c>
      <c r="B43" s="1016" t="s">
        <v>1337</v>
      </c>
    </row>
    <row r="44" spans="1:3" ht="21.75" customHeight="1">
      <c r="A44" s="1865" t="s">
        <v>1508</v>
      </c>
      <c r="B44" s="1016" t="s">
        <v>1337</v>
      </c>
      <c r="C44" s="1866" t="s">
        <v>1139</v>
      </c>
    </row>
    <row r="45" spans="1:3" ht="21.75" customHeight="1">
      <c r="A45" s="1902">
        <v>13</v>
      </c>
      <c r="B45" s="895" t="s">
        <v>1510</v>
      </c>
      <c r="C45" s="1866" t="s">
        <v>1139</v>
      </c>
    </row>
    <row r="46" spans="1:3" ht="21.75" customHeight="1">
      <c r="A46" s="897">
        <v>14</v>
      </c>
      <c r="B46" s="895" t="s">
        <v>1697</v>
      </c>
    </row>
    <row r="47" spans="1:3" ht="21.75" customHeight="1">
      <c r="A47" s="897">
        <v>15</v>
      </c>
    </row>
    <row r="48" spans="1:3" ht="21.75" customHeight="1">
      <c r="A48" s="897"/>
    </row>
    <row r="49" spans="1:1" ht="21.75" customHeight="1">
      <c r="A49" s="897"/>
    </row>
    <row r="50" spans="1:1" ht="21.75" customHeight="1">
      <c r="A50" s="897"/>
    </row>
    <row r="51" spans="1:1" ht="21.75" customHeight="1">
      <c r="A51" s="897"/>
    </row>
    <row r="52" spans="1:1" ht="21.75" customHeight="1">
      <c r="A52" s="897"/>
    </row>
    <row r="53" spans="1:1" ht="21.75" customHeight="1">
      <c r="A53" s="897"/>
    </row>
    <row r="54" spans="1:1" ht="21.75" customHeight="1">
      <c r="A54" s="897"/>
    </row>
    <row r="55" spans="1:1" ht="21.75" customHeight="1">
      <c r="A55" s="897"/>
    </row>
    <row r="56" spans="1:1" ht="21.75" customHeight="1">
      <c r="A56" s="897"/>
    </row>
    <row r="57" spans="1:1" ht="21.75" customHeight="1">
      <c r="A57" s="897"/>
    </row>
    <row r="58" spans="1:1" ht="21.75" customHeight="1">
      <c r="A58" s="897"/>
    </row>
    <row r="59" spans="1:1" ht="21.75" customHeight="1">
      <c r="A59" s="897"/>
    </row>
    <row r="60" spans="1:1" ht="21.75" customHeight="1">
      <c r="A60" s="897"/>
    </row>
    <row r="61" spans="1:1" ht="21.75" customHeight="1">
      <c r="A61" s="897"/>
    </row>
    <row r="62" spans="1:1" ht="21.75" customHeight="1">
      <c r="A62" s="897"/>
    </row>
    <row r="63" spans="1:1" ht="21.75" customHeight="1">
      <c r="A63" s="897"/>
    </row>
    <row r="64" spans="1:1" ht="21.75" customHeight="1">
      <c r="A64" s="897"/>
    </row>
    <row r="65" spans="1:1" ht="21.75" customHeight="1">
      <c r="A65" s="897"/>
    </row>
    <row r="66" spans="1:1" ht="21.75" customHeight="1">
      <c r="A66" s="897"/>
    </row>
    <row r="67" spans="1:1" ht="21.75" customHeight="1">
      <c r="A67" s="897"/>
    </row>
    <row r="68" spans="1:1" ht="21.75" customHeight="1">
      <c r="A68" s="897"/>
    </row>
    <row r="69" spans="1:1" ht="21.75" customHeight="1">
      <c r="A69" s="897"/>
    </row>
    <row r="70" spans="1:1" ht="21.75" customHeight="1">
      <c r="A70" s="897"/>
    </row>
    <row r="71" spans="1:1" ht="21.75" customHeight="1">
      <c r="A71" s="897"/>
    </row>
    <row r="72" spans="1:1" ht="21.75" customHeight="1">
      <c r="A72" s="897"/>
    </row>
  </sheetData>
  <phoneticPr fontId="27"/>
  <hyperlinks>
    <hyperlink ref="B2" location="'1_請求書'!A1" display="ウエスタンデジタル株式会社" xr:uid="{45A3169B-C28C-40FE-B6E9-9C22308DF631}"/>
    <hyperlink ref="B11" location="'2_請求書'!A1" display="キャノンマーケティングジャパン株式会社" xr:uid="{EB678353-0FFF-459F-B903-3A1CF3C2A41C}"/>
    <hyperlink ref="B19" location="'3_納品書'!A1" display="SB　C＆S　株式会社" xr:uid="{8D1E8491-447A-4DA4-926B-5768EB350C86}"/>
    <hyperlink ref="B21" location="'4_1_請求書'!A1" display="浜田電機株式会社" xr:uid="{8EFDD0A7-CE14-40D8-BFEC-44DCF62CD147}"/>
    <hyperlink ref="B22" location="'4_2_請求書'!A1" display="浜田電機株式会社" xr:uid="{5C0E59F3-87C9-40CE-992C-79EEF05AF3E6}"/>
    <hyperlink ref="B23" location="'4_3_請求書'!A1" display="浜田電機株式会社" xr:uid="{E5F91353-1218-4391-A66A-671B559EC70B}"/>
    <hyperlink ref="B24" location="'4_4_請求書'!A1" display="浜田電機株式会社" xr:uid="{1A9A1130-3CFD-40FF-BCEC-56C3A7BDD7EB}"/>
    <hyperlink ref="B25" location="'4_5_領収書'!exclusive" display="浜田電機株式会社" xr:uid="{1866F6D1-781F-4F5F-B01B-0EF41F1A3E13}"/>
    <hyperlink ref="B26" location="'4_6_請求書'!Print_Area" display="浜田電機株式会社" xr:uid="{7874596D-F95C-4636-867B-D3BC86E410C0}"/>
    <hyperlink ref="B27" location="'4_7_納品書'!Print_Area" display="浜田電機株式会社" xr:uid="{6F05B434-1206-469C-81D8-EEB8821411A3}"/>
    <hyperlink ref="B28" location="'4_8_請求書'!Print_Area" display="浜田電機株式会社" xr:uid="{80338790-E95D-4108-850B-837FECD67A94}"/>
    <hyperlink ref="B29" location="'4_9_領収書'!Print_Area" display="浜田電機株式会社" xr:uid="{B37B31EF-6540-45B3-BA0D-277959722A36}"/>
    <hyperlink ref="B30" location="'5_領収書'!A1" display="株式会社ビックカメラ" xr:uid="{1A626A14-5EE2-435B-BF95-D4D60B31AB72}"/>
    <hyperlink ref="B31" location="'6_請求書'!A1" display="株式会社ヤマダ電機（ツクモ）" xr:uid="{C9E72E71-E4B7-48C2-8C45-3499E7C0E10D}"/>
    <hyperlink ref="B32" location="'7_1_請求書'!A1" display="ダイワボウ情報システム株式会社" xr:uid="{FD558E8C-B7ED-44C6-B6D0-36CA22343AD4}"/>
    <hyperlink ref="B33" location="'7_2_請求書'!A1" display="ダイワボウ情報システム株式会社" xr:uid="{42C59AC7-EACE-42C5-9FFD-501C454F7836}"/>
    <hyperlink ref="B34" location="'7_3_請求書'!A1" display="ダイワボウ情報システム株式会社" xr:uid="{0600A5D0-60A8-423E-9927-590E49AE65A1}"/>
    <hyperlink ref="B35" location="'8_1_請求書'!A1" display="東映無線株式会社　アスビック" xr:uid="{4A5CB9E9-1F2B-4136-B7AF-C7790780668C}"/>
    <hyperlink ref="B36" location="'8_2_請求書'!Print_Area" display="東映無線株式会社　アスビック" xr:uid="{E7A8EB8E-7FAB-4E9C-8B9C-C0272F12F93C}"/>
    <hyperlink ref="B37" location="'8_3_領収書'!Print_Area" display="東映無線株式会社　アスビック" xr:uid="{AE15F22A-0DDB-4FBF-8587-00DA87775B82}"/>
    <hyperlink ref="B40" location="'9_1_請求書'!Print_Area" display="株式会社アーキサイト" xr:uid="{CE517C23-8EA6-4760-8BBA-E7A538C30E30}"/>
    <hyperlink ref="B41" location="'10_見積書'!Print_Area" display="日本サンプル株式会社" xr:uid="{EBD8CB1D-5782-4255-B643-BB863AF7E3A3}"/>
    <hyperlink ref="B12" location="'2_1_請求書'!A1" display="キャノンマーケティングジャパン株式会社" xr:uid="{771BC5C5-AEFB-431B-8B74-4A35B4420F62}"/>
    <hyperlink ref="B20" location="'3_1_納品書'!A1" display="SB　C＆S　株式会社" xr:uid="{4C823F35-B32D-48CD-8CAB-A0CDB339878C}"/>
    <hyperlink ref="B13" location="'2_2_請求書'!A1" display="キャノンマーケティングジャパン株式会社" xr:uid="{9DB78B68-310B-45B4-914A-7E8C71D9EFFB}"/>
    <hyperlink ref="B14" location="'2_3_請求書JANあり'!A1" display="キヤノンマーケティングジャパン株式会社" xr:uid="{8EF1AEC2-4B9A-4144-AD24-257559C7319D}"/>
    <hyperlink ref="B38" location="'8_4_請求書原版'!Print_Area" display="東映無線株式会社　アスビック" xr:uid="{F920E21C-3AF4-4D23-A26C-DB8606307121}"/>
    <hyperlink ref="B15" location="'2_4_請求書JANあり'!A1" display="キヤノンマーケティングジャパン株式会社" xr:uid="{C7867618-CFA0-4F64-B969-BC5D579FEEA0}"/>
    <hyperlink ref="B42" location="INVOY_請求書!Print_Area" display="INVOY" xr:uid="{2D6D6DEE-7CD4-4C62-BAC5-B2E768B28786}"/>
    <hyperlink ref="B3" location="'1_2_請求書兼領収書 ウエスタンデジタル'!A1" display="ウエスタンデジタル株式会社" xr:uid="{5F417150-E2E4-45F3-836F-6435ABEF595A}"/>
    <hyperlink ref="B43" location="エレコムダイレクトショップ本店!A1" display="エレコムダイレクトショップ" xr:uid="{34D1756D-E21C-4D9E-8AA7-256671A1DD62}"/>
    <hyperlink ref="B5" location="'1_2_請求書兼領収書'!A1" display="サンディスク合同会社" xr:uid="{E8FF5B31-81F2-438D-A027-AC3BD4FD9992}"/>
    <hyperlink ref="B16" location="'2_5_請求書JANあり '!A1" display="キヤノンマーケティングジャパン株式会社" xr:uid="{71ACC5DB-8DB3-4B9C-BC10-BF3CCE69E4AC}"/>
    <hyperlink ref="B17" location="'2_6_請求書JANあり 手直し'!A1" display="キヤノンマーケティングジャパン株式会社" xr:uid="{B71F1C6C-8F2C-48FF-A144-CB98978F4AA0}"/>
    <hyperlink ref="B6" location="'1_4_請求書兼領収書 ウエスタンデジタル　数式入り'!A1" display="サンディスク合同会社" xr:uid="{B5088379-6B9F-46EE-96B9-D3C7B46AB79D}"/>
    <hyperlink ref="B4" location="'1_2_請求書兼領収書 ウエスタンデジタル線引き'!A1" display="ウエスタンデジタル株式会社" xr:uid="{A50CDE00-70D3-4942-88BF-0F02405FEAB0}"/>
    <hyperlink ref="B18" location="'2_7_請求書JANあり 最新'!A1" display="キヤノンマーケティングジャパン株式会社" xr:uid="{AC3AE64A-398C-4AB6-BDA7-3D0F9796D606}"/>
    <hyperlink ref="B7" location="'1_5_請求書兼領収書 ウエスタンデジタル　最新'!A1" display="ウエスタンデジタル株式会社" xr:uid="{FABD75CA-2906-4889-A829-CDF41BE1E515}"/>
    <hyperlink ref="B8" location="'1_6_請求書兼領収書 サンディスク　最新 '!A1" display="サンディスク合同会社" xr:uid="{11370A5C-4F1B-4E77-8DC1-63A1D6E81967}"/>
    <hyperlink ref="B9" location="'1_7_請求書兼領収書 図形バージョン '!A1" display="サンディスク合同会社" xr:uid="{4722B3C6-38E6-44A9-B174-A4C7D41DB5DB}"/>
    <hyperlink ref="B39" location="'8_5_請求書　最新版'!Print_Area" display="東映無線株式会社　アスビック" xr:uid="{EC23D509-CAC6-417A-940F-CE03EC1C51AF}"/>
    <hyperlink ref="B44" location="'エレコム株式会社　最新'!A1" display="エレコムダイレクトショップ" xr:uid="{7CED80ED-8CBD-4C78-BA3E-7A10A8C06020}"/>
    <hyperlink ref="B45" location="'会計フリー　最新 '!A1" display="会計フリー" xr:uid="{D5F3509B-C7AC-4391-8A4B-C090FDCB136F}"/>
    <hyperlink ref="B46" location="試作1!A1" display="試作1" xr:uid="{BCE04FF4-9417-424E-B0EA-944B98E1E1D1}"/>
    <hyperlink ref="B10" location="'1_8_請求書兼領収書 図形バージョン  (2)'!A1" display="ウエスタンデジタル株式会社" xr:uid="{3D3CF1B1-8843-45BA-ADF2-B8AD6C74C0C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6CB2E-6620-41F0-A298-AC3E32C07236}">
  <sheetPr codeName="Sheet4">
    <pageSetUpPr fitToPage="1"/>
  </sheetPr>
  <dimension ref="A1:S59"/>
  <sheetViews>
    <sheetView topLeftCell="A4" zoomScale="60" zoomScaleNormal="60" zoomScaleSheetLayoutView="70" workbookViewId="0">
      <selection activeCell="L17" sqref="L17"/>
    </sheetView>
  </sheetViews>
  <sheetFormatPr defaultRowHeight="12"/>
  <cols>
    <col min="1" max="3" width="40.83203125" style="1574" customWidth="1"/>
    <col min="4" max="5" width="25.33203125" style="1574" customWidth="1"/>
    <col min="6" max="6" width="50.6640625" style="1574" customWidth="1"/>
    <col min="7" max="8" width="9.33203125" style="1574"/>
    <col min="9" max="9" width="13.5" style="1574" customWidth="1"/>
    <col min="10" max="10" width="21.6640625" style="1574" customWidth="1"/>
    <col min="11" max="11" width="27.5" style="1574" customWidth="1"/>
    <col min="12" max="12" width="31.5" style="1574" customWidth="1"/>
    <col min="13" max="15" width="27.5" style="1574" customWidth="1"/>
    <col min="16" max="16" width="9.33203125" style="1574"/>
    <col min="17" max="17" width="10.33203125" style="1574" bestFit="1" customWidth="1"/>
    <col min="18" max="18" width="9.5" style="1574" bestFit="1" customWidth="1"/>
    <col min="19" max="19" width="10.33203125" style="1574" bestFit="1" customWidth="1"/>
    <col min="20" max="16384" width="9.33203125" style="1574"/>
  </cols>
  <sheetData>
    <row r="1" spans="1:10" ht="51.75" customHeight="1">
      <c r="A1" s="1946" t="s">
        <v>0</v>
      </c>
      <c r="B1" s="1946"/>
      <c r="C1" s="1946"/>
      <c r="D1" s="1946"/>
      <c r="E1" s="1946"/>
      <c r="F1" s="1946"/>
    </row>
    <row r="2" spans="1:10" ht="45" customHeight="1">
      <c r="A2" s="1580" t="s">
        <v>1390</v>
      </c>
    </row>
    <row r="3" spans="1:10" ht="33.75" customHeight="1">
      <c r="D3" s="1575"/>
      <c r="E3" s="1582" t="s">
        <v>5</v>
      </c>
      <c r="F3" s="1583">
        <v>45762</v>
      </c>
    </row>
    <row r="4" spans="1:10" ht="27" customHeight="1">
      <c r="A4" s="1578" t="s">
        <v>1397</v>
      </c>
      <c r="D4" s="1575"/>
      <c r="E4" s="1582" t="s">
        <v>6</v>
      </c>
      <c r="F4" s="1584" t="s">
        <v>1398</v>
      </c>
    </row>
    <row r="5" spans="1:10" ht="27" customHeight="1">
      <c r="A5" s="1578" t="s">
        <v>1389</v>
      </c>
      <c r="D5" s="1575"/>
      <c r="E5" s="1582" t="s">
        <v>7</v>
      </c>
      <c r="F5" s="1584" t="s">
        <v>1391</v>
      </c>
    </row>
    <row r="6" spans="1:10" ht="27" customHeight="1">
      <c r="A6" s="1578" t="s">
        <v>1395</v>
      </c>
      <c r="E6" s="1585"/>
      <c r="F6" s="1585"/>
    </row>
    <row r="7" spans="1:10" ht="27" customHeight="1">
      <c r="A7" s="1578" t="s">
        <v>1388</v>
      </c>
    </row>
    <row r="8" spans="1:10" ht="45" customHeight="1">
      <c r="A8" s="1581" t="s">
        <v>1394</v>
      </c>
      <c r="D8" s="1580"/>
      <c r="E8" s="1580" t="s">
        <v>1387</v>
      </c>
    </row>
    <row r="9" spans="1:10" ht="27" customHeight="1">
      <c r="D9" s="1578"/>
      <c r="E9" s="1578" t="s">
        <v>552</v>
      </c>
    </row>
    <row r="10" spans="1:10" ht="27" customHeight="1">
      <c r="D10" s="1578"/>
      <c r="E10" s="1578" t="s">
        <v>1396</v>
      </c>
    </row>
    <row r="11" spans="1:10" ht="27" customHeight="1">
      <c r="D11" s="1578"/>
      <c r="E11" s="1578" t="s">
        <v>1386</v>
      </c>
    </row>
    <row r="12" spans="1:10" ht="27" customHeight="1">
      <c r="D12" s="1578"/>
      <c r="E12" s="1578" t="s">
        <v>1385</v>
      </c>
    </row>
    <row r="13" spans="1:10" ht="27" customHeight="1">
      <c r="D13" s="1578"/>
      <c r="E13" s="1578" t="s">
        <v>1384</v>
      </c>
    </row>
    <row r="14" spans="1:10" ht="27" customHeight="1">
      <c r="D14" s="1578"/>
      <c r="E14" s="1578" t="s">
        <v>1383</v>
      </c>
      <c r="J14" s="1909"/>
    </row>
    <row r="15" spans="1:10" ht="29.25" customHeight="1">
      <c r="A15" s="1577" t="s">
        <v>19</v>
      </c>
      <c r="B15" s="1586"/>
      <c r="C15" s="1586"/>
    </row>
    <row r="16" spans="1:10" ht="29.25" customHeight="1">
      <c r="A16" s="1577" t="s">
        <v>20</v>
      </c>
      <c r="B16" s="1577" t="s">
        <v>1382</v>
      </c>
      <c r="C16" s="1586"/>
    </row>
    <row r="17" spans="1:19" ht="46.5" customHeight="1">
      <c r="A17" s="1587" t="s">
        <v>22</v>
      </c>
      <c r="B17" s="1587" t="s">
        <v>1381</v>
      </c>
      <c r="C17" s="1587" t="s">
        <v>24</v>
      </c>
    </row>
    <row r="18" spans="1:19" ht="46.5" customHeight="1">
      <c r="A18" s="1579">
        <f>F42</f>
        <v>144900</v>
      </c>
      <c r="B18" s="1579">
        <f>F43</f>
        <v>14490</v>
      </c>
      <c r="C18" s="1579">
        <f>A18+B18</f>
        <v>159390</v>
      </c>
      <c r="I18" s="1576" t="s">
        <v>1231</v>
      </c>
      <c r="J18" s="1576"/>
    </row>
    <row r="19" spans="1:19" ht="46.5" customHeight="1">
      <c r="A19" s="1586"/>
      <c r="B19" s="1586"/>
      <c r="C19" s="1586"/>
      <c r="I19" s="1573">
        <v>1</v>
      </c>
      <c r="J19" s="1565">
        <v>180</v>
      </c>
      <c r="K19" s="1563" t="s">
        <v>1319</v>
      </c>
      <c r="L19" s="1563" t="s">
        <v>1530</v>
      </c>
      <c r="M19" s="1564" t="s">
        <v>1373</v>
      </c>
      <c r="N19" s="1563">
        <v>619659169770</v>
      </c>
      <c r="O19" s="1560" t="s">
        <v>1375</v>
      </c>
      <c r="Q19" s="1565">
        <v>89</v>
      </c>
      <c r="R19" s="1574">
        <v>4</v>
      </c>
      <c r="S19" s="1559">
        <v>150</v>
      </c>
    </row>
    <row r="20" spans="1:19" ht="46.5" customHeight="1">
      <c r="A20" s="1588" t="s">
        <v>25</v>
      </c>
      <c r="B20" s="1944" t="s">
        <v>26</v>
      </c>
      <c r="C20" s="1945"/>
      <c r="I20" s="1573">
        <v>2</v>
      </c>
      <c r="J20" s="1565">
        <v>199</v>
      </c>
      <c r="K20" s="1563" t="s">
        <v>1319</v>
      </c>
      <c r="L20" s="1563" t="s">
        <v>1192</v>
      </c>
      <c r="M20" s="1564" t="s">
        <v>1373</v>
      </c>
      <c r="N20" s="1563">
        <v>619659180034</v>
      </c>
      <c r="O20" s="1560" t="s">
        <v>1375</v>
      </c>
      <c r="Q20" s="1565">
        <v>114</v>
      </c>
      <c r="R20" s="1574">
        <v>5</v>
      </c>
      <c r="S20" s="1559">
        <v>550</v>
      </c>
    </row>
    <row r="21" spans="1:19" ht="46.5" customHeight="1">
      <c r="A21" s="1590">
        <v>45765</v>
      </c>
      <c r="B21" s="1591" t="s">
        <v>1393</v>
      </c>
      <c r="C21" s="1589"/>
      <c r="I21" s="1573">
        <v>3</v>
      </c>
      <c r="J21" s="1565">
        <v>214</v>
      </c>
      <c r="K21" s="1563" t="s">
        <v>1319</v>
      </c>
      <c r="L21" s="1563" t="s">
        <v>1131</v>
      </c>
      <c r="M21" s="1564" t="s">
        <v>1373</v>
      </c>
      <c r="N21" s="1563">
        <v>619659180041</v>
      </c>
      <c r="O21" s="1560" t="s">
        <v>1375</v>
      </c>
      <c r="Q21" s="1565">
        <v>167</v>
      </c>
      <c r="R21" s="1574">
        <v>15</v>
      </c>
      <c r="S21" s="1559">
        <v>50</v>
      </c>
    </row>
    <row r="22" spans="1:19" ht="42" customHeight="1">
      <c r="I22" s="1573">
        <v>4</v>
      </c>
      <c r="J22" s="1565">
        <v>89</v>
      </c>
      <c r="K22" s="1563" t="s">
        <v>1319</v>
      </c>
      <c r="L22" s="1563" t="s">
        <v>968</v>
      </c>
      <c r="M22" s="1564" t="s">
        <v>1373</v>
      </c>
      <c r="N22" s="1563">
        <v>619659201579</v>
      </c>
      <c r="O22" s="1560" t="s">
        <v>1375</v>
      </c>
      <c r="Q22" s="1565">
        <v>179</v>
      </c>
      <c r="R22" s="1574">
        <v>16</v>
      </c>
      <c r="S22" s="1559">
        <v>80</v>
      </c>
    </row>
    <row r="23" spans="1:19" s="1593" customFormat="1" ht="45.75" customHeight="1">
      <c r="A23" s="1943" t="s">
        <v>28</v>
      </c>
      <c r="B23" s="1943"/>
      <c r="C23" s="1943"/>
      <c r="D23" s="1592" t="s">
        <v>29</v>
      </c>
      <c r="E23" s="1592" t="s">
        <v>30</v>
      </c>
      <c r="F23" s="1592" t="s">
        <v>31</v>
      </c>
      <c r="I23" s="1592">
        <v>5</v>
      </c>
      <c r="J23" s="1594">
        <v>114</v>
      </c>
      <c r="K23" s="1595" t="s">
        <v>1319</v>
      </c>
      <c r="L23" s="1595" t="s">
        <v>907</v>
      </c>
      <c r="M23" s="1596" t="s">
        <v>1373</v>
      </c>
      <c r="N23" s="1595">
        <v>619659201555</v>
      </c>
      <c r="O23" s="1597" t="s">
        <v>1375</v>
      </c>
      <c r="Q23" s="1594">
        <v>197</v>
      </c>
      <c r="R23" s="1593">
        <v>17</v>
      </c>
      <c r="S23" s="1598">
        <v>150</v>
      </c>
    </row>
    <row r="24" spans="1:19" s="1593" customFormat="1" ht="46.5" customHeight="1">
      <c r="A24" s="1599" t="str">
        <f>O19&amp;"　"&amp;M19&amp;N19&amp;"　　"&amp;K19&amp;L19</f>
        <v>SanDisk　コード：619659169770　　型番：SDSQXA2-064G-GN6MA</v>
      </c>
      <c r="B24" s="1600"/>
      <c r="C24" s="1601"/>
      <c r="D24" s="1602">
        <v>300</v>
      </c>
      <c r="E24" s="1603">
        <v>0</v>
      </c>
      <c r="F24" s="1603">
        <f t="shared" ref="F24:F40" si="0">E24*D24</f>
        <v>0</v>
      </c>
      <c r="I24" s="1592">
        <v>6</v>
      </c>
      <c r="J24" s="1594">
        <v>287</v>
      </c>
      <c r="K24" s="1595" t="s">
        <v>1319</v>
      </c>
      <c r="L24" s="1595" t="s">
        <v>927</v>
      </c>
      <c r="M24" s="1596" t="s">
        <v>1373</v>
      </c>
      <c r="N24" s="1595">
        <v>619659197704</v>
      </c>
      <c r="O24" s="1597" t="s">
        <v>1375</v>
      </c>
      <c r="Q24" s="1594">
        <v>212</v>
      </c>
      <c r="S24" s="1598">
        <v>70</v>
      </c>
    </row>
    <row r="25" spans="1:19" s="1593" customFormat="1" ht="46.5" customHeight="1">
      <c r="A25" s="1599" t="str">
        <f t="shared" ref="A25:A40" si="1">O20&amp;"　"&amp;M20&amp;N20&amp;"　　"&amp;K20&amp;L20</f>
        <v>SanDisk　コード：619659180034　　型番：SDSQXA1-128G-GN6MN</v>
      </c>
      <c r="B25" s="1600"/>
      <c r="C25" s="1604"/>
      <c r="D25" s="1602">
        <v>350</v>
      </c>
      <c r="E25" s="1603">
        <v>0</v>
      </c>
      <c r="F25" s="1603">
        <f t="shared" si="0"/>
        <v>0</v>
      </c>
      <c r="I25" s="1592">
        <v>7</v>
      </c>
      <c r="J25" s="1594">
        <v>292</v>
      </c>
      <c r="K25" s="1595" t="s">
        <v>1319</v>
      </c>
      <c r="L25" s="1595" t="s">
        <v>929</v>
      </c>
      <c r="M25" s="1596" t="s">
        <v>1373</v>
      </c>
      <c r="N25" s="1595" t="s">
        <v>1531</v>
      </c>
      <c r="O25" s="1597" t="s">
        <v>1375</v>
      </c>
      <c r="Q25" s="1594">
        <v>287</v>
      </c>
      <c r="R25" s="1593">
        <v>6</v>
      </c>
      <c r="S25" s="1598">
        <v>35</v>
      </c>
    </row>
    <row r="26" spans="1:19" s="1593" customFormat="1" ht="46.5" customHeight="1">
      <c r="A26" s="1599" t="str">
        <f t="shared" si="1"/>
        <v>SanDisk　コード：619659180041　　型番：SDSQXA1-256G-GN6MN</v>
      </c>
      <c r="B26" s="1600"/>
      <c r="C26" s="1604"/>
      <c r="D26" s="1602">
        <v>150</v>
      </c>
      <c r="E26" s="1603">
        <v>0</v>
      </c>
      <c r="F26" s="1603">
        <f t="shared" si="0"/>
        <v>0</v>
      </c>
      <c r="I26" s="1592">
        <v>8</v>
      </c>
      <c r="J26" s="1594">
        <v>297</v>
      </c>
      <c r="K26" s="1595" t="s">
        <v>1319</v>
      </c>
      <c r="L26" s="1595" t="s">
        <v>562</v>
      </c>
      <c r="M26" s="1596" t="s">
        <v>1373</v>
      </c>
      <c r="N26" s="1595" t="s">
        <v>1532</v>
      </c>
      <c r="O26" s="1597" t="s">
        <v>1375</v>
      </c>
      <c r="Q26" s="1594">
        <v>292</v>
      </c>
      <c r="R26" s="1593">
        <v>7</v>
      </c>
      <c r="S26" s="1598">
        <v>40</v>
      </c>
    </row>
    <row r="27" spans="1:19" s="1593" customFormat="1" ht="46.5" customHeight="1">
      <c r="A27" s="1599" t="str">
        <f t="shared" si="1"/>
        <v>SanDisk　コード：619659201579　　型番：SDSQUAB-128G-GH3MA</v>
      </c>
      <c r="B27" s="1600"/>
      <c r="C27" s="1604"/>
      <c r="D27" s="1602">
        <v>150</v>
      </c>
      <c r="E27" s="1603">
        <v>70</v>
      </c>
      <c r="F27" s="1603">
        <f t="shared" si="0"/>
        <v>10500</v>
      </c>
      <c r="I27" s="1592">
        <v>9</v>
      </c>
      <c r="J27" s="1594">
        <v>195</v>
      </c>
      <c r="K27" s="1595" t="s">
        <v>1319</v>
      </c>
      <c r="L27" s="1595" t="s">
        <v>1193</v>
      </c>
      <c r="M27" s="1596" t="s">
        <v>1373</v>
      </c>
      <c r="N27" s="1595" t="s">
        <v>1533</v>
      </c>
      <c r="O27" s="1597" t="s">
        <v>1375</v>
      </c>
      <c r="Q27" s="1594">
        <v>297</v>
      </c>
      <c r="R27" s="1593">
        <v>8</v>
      </c>
      <c r="S27" s="1598">
        <v>70</v>
      </c>
    </row>
    <row r="28" spans="1:19" s="1593" customFormat="1" ht="46.5" customHeight="1">
      <c r="A28" s="1599" t="str">
        <f t="shared" si="1"/>
        <v>SanDisk　コード：619659201555　　型番：SDSQUAC-256G-GH3MA</v>
      </c>
      <c r="B28" s="1600"/>
      <c r="C28" s="1604"/>
      <c r="D28" s="1602">
        <v>20</v>
      </c>
      <c r="E28" s="1603">
        <v>0</v>
      </c>
      <c r="F28" s="1603">
        <f t="shared" si="0"/>
        <v>0</v>
      </c>
      <c r="I28" s="1592">
        <v>10</v>
      </c>
      <c r="J28" s="1594">
        <v>198</v>
      </c>
      <c r="K28" s="1595" t="s">
        <v>1319</v>
      </c>
      <c r="L28" s="1595" t="s">
        <v>1133</v>
      </c>
      <c r="M28" s="1596" t="s">
        <v>1373</v>
      </c>
      <c r="N28" s="1595" t="s">
        <v>1534</v>
      </c>
      <c r="O28" s="1597" t="s">
        <v>1375</v>
      </c>
      <c r="Q28" s="1594">
        <v>302</v>
      </c>
      <c r="S28" s="1598">
        <v>25</v>
      </c>
    </row>
    <row r="29" spans="1:19" s="1593" customFormat="1" ht="46.5" customHeight="1">
      <c r="A29" s="1599" t="str">
        <f t="shared" si="1"/>
        <v>SanDisk　コード：619659197704　　型番：SDSQQNR-032G-GH3IA</v>
      </c>
      <c r="B29" s="1600"/>
      <c r="C29" s="1604"/>
      <c r="D29" s="1602">
        <v>35</v>
      </c>
      <c r="E29" s="1603">
        <v>0</v>
      </c>
      <c r="F29" s="1603">
        <f t="shared" si="0"/>
        <v>0</v>
      </c>
      <c r="I29" s="1592">
        <v>11</v>
      </c>
      <c r="J29" s="1594">
        <v>213</v>
      </c>
      <c r="K29" s="1595" t="s">
        <v>1319</v>
      </c>
      <c r="L29" s="1595" t="s">
        <v>1134</v>
      </c>
      <c r="M29" s="1596" t="s">
        <v>1373</v>
      </c>
      <c r="N29" s="1595" t="s">
        <v>1535</v>
      </c>
      <c r="O29" s="1597" t="s">
        <v>1375</v>
      </c>
      <c r="Q29" s="1594">
        <v>365</v>
      </c>
      <c r="R29" s="1593">
        <v>12</v>
      </c>
      <c r="S29" s="1598">
        <v>50</v>
      </c>
    </row>
    <row r="30" spans="1:19" s="1593" customFormat="1" ht="46.5" customHeight="1">
      <c r="A30" s="1599" t="str">
        <f t="shared" si="1"/>
        <v>SanDisk　コード：619659197711　　型番：SDSQQNR-064G-GH3IA</v>
      </c>
      <c r="B30" s="1600"/>
      <c r="C30" s="1604"/>
      <c r="D30" s="1602">
        <v>40</v>
      </c>
      <c r="E30" s="1603">
        <v>0</v>
      </c>
      <c r="F30" s="1603">
        <f t="shared" si="0"/>
        <v>0</v>
      </c>
      <c r="I30" s="1592">
        <v>12</v>
      </c>
      <c r="J30" s="1594">
        <v>365</v>
      </c>
      <c r="K30" s="1595" t="s">
        <v>1319</v>
      </c>
      <c r="L30" s="1595" t="s">
        <v>1135</v>
      </c>
      <c r="M30" s="1596" t="s">
        <v>1373</v>
      </c>
      <c r="N30" s="1595" t="s">
        <v>1536</v>
      </c>
      <c r="O30" s="1597" t="s">
        <v>1375</v>
      </c>
      <c r="Q30" s="1594">
        <v>373</v>
      </c>
      <c r="R30" s="1593">
        <v>13</v>
      </c>
      <c r="S30" s="1598">
        <v>650</v>
      </c>
    </row>
    <row r="31" spans="1:19" s="1593" customFormat="1" ht="46.5" customHeight="1">
      <c r="A31" s="1599" t="str">
        <f t="shared" si="1"/>
        <v>SanDisk　コード：619659198923　　型番：SDSQQNR-128G-GH3IA</v>
      </c>
      <c r="B31" s="1600"/>
      <c r="C31" s="1604"/>
      <c r="D31" s="1602">
        <v>70</v>
      </c>
      <c r="E31" s="1603">
        <v>0</v>
      </c>
      <c r="F31" s="1603">
        <f t="shared" si="0"/>
        <v>0</v>
      </c>
      <c r="I31" s="1592">
        <v>13</v>
      </c>
      <c r="J31" s="1594">
        <v>373</v>
      </c>
      <c r="K31" s="1595" t="s">
        <v>1319</v>
      </c>
      <c r="L31" s="1595" t="s">
        <v>1099</v>
      </c>
      <c r="M31" s="1596" t="s">
        <v>1373</v>
      </c>
      <c r="N31" s="1595" t="s">
        <v>1537</v>
      </c>
      <c r="O31" s="1597" t="s">
        <v>1375</v>
      </c>
      <c r="Q31" s="1594">
        <v>380</v>
      </c>
      <c r="R31" s="1593">
        <v>14</v>
      </c>
      <c r="S31" s="1598">
        <v>250</v>
      </c>
    </row>
    <row r="32" spans="1:19" s="1593" customFormat="1" ht="46.5" customHeight="1">
      <c r="A32" s="1599" t="str">
        <f t="shared" si="1"/>
        <v>SanDisk　コード：619659193416　　型番：SDSQXAH-064G-GN6MN</v>
      </c>
      <c r="B32" s="1600"/>
      <c r="C32" s="1604"/>
      <c r="D32" s="1602">
        <v>90</v>
      </c>
      <c r="E32" s="1603">
        <v>100</v>
      </c>
      <c r="F32" s="1603">
        <f t="shared" si="0"/>
        <v>9000</v>
      </c>
      <c r="I32" s="1592">
        <v>14</v>
      </c>
      <c r="J32" s="1594">
        <v>380</v>
      </c>
      <c r="K32" s="1595" t="s">
        <v>1319</v>
      </c>
      <c r="L32" s="1595" t="s">
        <v>1101</v>
      </c>
      <c r="M32" s="1596" t="s">
        <v>1373</v>
      </c>
      <c r="N32" s="1595" t="s">
        <v>1538</v>
      </c>
      <c r="O32" s="1597" t="s">
        <v>1375</v>
      </c>
      <c r="Q32" s="1594">
        <v>407</v>
      </c>
      <c r="S32" s="1598">
        <v>350</v>
      </c>
    </row>
    <row r="33" spans="1:19" s="1593" customFormat="1" ht="46.5" customHeight="1">
      <c r="A33" s="1599" t="str">
        <f t="shared" si="1"/>
        <v>SanDisk　コード：619659188467　　型番：SDSQXAA-128G-GN6MN</v>
      </c>
      <c r="B33" s="1600"/>
      <c r="C33" s="1604"/>
      <c r="D33" s="1602">
        <v>400</v>
      </c>
      <c r="E33" s="1603">
        <v>125</v>
      </c>
      <c r="F33" s="1603">
        <f t="shared" si="0"/>
        <v>50000</v>
      </c>
      <c r="I33" s="1592">
        <v>15</v>
      </c>
      <c r="J33" s="1594">
        <v>167</v>
      </c>
      <c r="K33" s="1595" t="s">
        <v>1319</v>
      </c>
      <c r="L33" s="1595" t="s">
        <v>915</v>
      </c>
      <c r="M33" s="1596" t="s">
        <v>1373</v>
      </c>
      <c r="N33" s="1595">
        <v>619659197940</v>
      </c>
      <c r="O33" s="1597" t="s">
        <v>1375</v>
      </c>
      <c r="Q33" s="1594">
        <v>419</v>
      </c>
      <c r="S33" s="1598">
        <v>100</v>
      </c>
    </row>
    <row r="34" spans="1:19" s="1593" customFormat="1" ht="46.5" customHeight="1">
      <c r="A34" s="1599" t="str">
        <f t="shared" si="1"/>
        <v>SanDisk　コード：619659188511　　型番：SDSQXAV-256G-GN6MN</v>
      </c>
      <c r="B34" s="1600"/>
      <c r="C34" s="1604"/>
      <c r="D34" s="1602">
        <v>390</v>
      </c>
      <c r="E34" s="1603">
        <v>40</v>
      </c>
      <c r="F34" s="1603">
        <f t="shared" si="0"/>
        <v>15600</v>
      </c>
      <c r="I34" s="1592">
        <v>16</v>
      </c>
      <c r="J34" s="1594">
        <v>179</v>
      </c>
      <c r="K34" s="1595" t="s">
        <v>1319</v>
      </c>
      <c r="L34" s="1595" t="s">
        <v>977</v>
      </c>
      <c r="M34" s="1596" t="s">
        <v>1373</v>
      </c>
      <c r="N34" s="1595" t="s">
        <v>1539</v>
      </c>
      <c r="O34" s="1597" t="s">
        <v>1375</v>
      </c>
      <c r="Q34" s="1594">
        <v>434</v>
      </c>
      <c r="S34" s="1598">
        <v>20</v>
      </c>
    </row>
    <row r="35" spans="1:19" s="1593" customFormat="1" ht="46.5" customHeight="1">
      <c r="A35" s="1599" t="str">
        <f t="shared" si="1"/>
        <v>SanDisk　コード：619659197834　　型番：SDSDXV2-064G-GHJIN</v>
      </c>
      <c r="B35" s="1600"/>
      <c r="C35" s="1604"/>
      <c r="D35" s="1602">
        <v>50</v>
      </c>
      <c r="E35" s="1603">
        <v>0</v>
      </c>
      <c r="F35" s="1603">
        <f t="shared" si="0"/>
        <v>0</v>
      </c>
      <c r="I35" s="1592">
        <v>17</v>
      </c>
      <c r="J35" s="1605">
        <v>197</v>
      </c>
      <c r="K35" s="1605" t="s">
        <v>1319</v>
      </c>
      <c r="L35" s="1605" t="s">
        <v>919</v>
      </c>
      <c r="M35" s="1606" t="s">
        <v>1373</v>
      </c>
      <c r="N35" s="1605" t="s">
        <v>1540</v>
      </c>
      <c r="O35" s="1597" t="s">
        <v>1375</v>
      </c>
      <c r="Q35" s="1605">
        <v>437</v>
      </c>
      <c r="S35" s="1598">
        <v>15</v>
      </c>
    </row>
    <row r="36" spans="1:19" s="1593" customFormat="1" ht="46.5" customHeight="1">
      <c r="A36" s="1599" t="str">
        <f t="shared" si="1"/>
        <v>SanDisk　コード：619659197841　　型番：SDSDXVA-128G-GHJIN</v>
      </c>
      <c r="B36" s="1600"/>
      <c r="C36" s="1604"/>
      <c r="D36" s="1602">
        <v>650</v>
      </c>
      <c r="E36" s="1603">
        <v>50</v>
      </c>
      <c r="F36" s="1603">
        <f t="shared" si="0"/>
        <v>32500</v>
      </c>
      <c r="I36" s="1592">
        <v>18</v>
      </c>
      <c r="J36" s="1605"/>
      <c r="K36" s="1605" t="s">
        <v>1319</v>
      </c>
      <c r="L36" s="1605" t="e">
        <v>#N/A</v>
      </c>
      <c r="M36" s="1606" t="s">
        <v>1373</v>
      </c>
      <c r="N36" s="1605" t="e">
        <v>#N/A</v>
      </c>
      <c r="O36" s="1597" t="s">
        <v>1375</v>
      </c>
      <c r="Q36" s="1605">
        <v>180</v>
      </c>
      <c r="R36" s="1593">
        <v>1</v>
      </c>
      <c r="S36" s="1598">
        <v>300</v>
      </c>
    </row>
    <row r="37" spans="1:19" s="1593" customFormat="1" ht="46.5" customHeight="1">
      <c r="A37" s="1599" t="str">
        <f t="shared" si="1"/>
        <v>SanDisk　コード：619659197858　　型番：SDSDXVV-256G-GHJIN</v>
      </c>
      <c r="B37" s="1600"/>
      <c r="C37" s="1604"/>
      <c r="D37" s="1602">
        <v>250</v>
      </c>
      <c r="E37" s="1603">
        <v>0</v>
      </c>
      <c r="F37" s="1603">
        <f t="shared" si="0"/>
        <v>0</v>
      </c>
      <c r="I37" s="1592">
        <v>19</v>
      </c>
      <c r="J37" s="1605"/>
      <c r="K37" s="1605" t="s">
        <v>1319</v>
      </c>
      <c r="L37" s="1607" t="e">
        <v>#N/A</v>
      </c>
      <c r="M37" s="1606" t="s">
        <v>1373</v>
      </c>
      <c r="N37" s="1605" t="e">
        <v>#N/A</v>
      </c>
      <c r="O37" s="1597" t="s">
        <v>1375</v>
      </c>
      <c r="Q37" s="1605">
        <v>199</v>
      </c>
      <c r="R37" s="1593">
        <v>2</v>
      </c>
      <c r="S37" s="1598">
        <v>350</v>
      </c>
    </row>
    <row r="38" spans="1:19" s="1593" customFormat="1" ht="46.5" customHeight="1">
      <c r="A38" s="1599" t="str">
        <f t="shared" si="1"/>
        <v>SanDisk　コード：619659197940　　型番：SDSQXAT-032G-GH3MA</v>
      </c>
      <c r="B38" s="1600"/>
      <c r="C38" s="1604"/>
      <c r="D38" s="1602">
        <v>50</v>
      </c>
      <c r="E38" s="1603">
        <v>0</v>
      </c>
      <c r="F38" s="1603">
        <f t="shared" si="0"/>
        <v>0</v>
      </c>
      <c r="I38" s="1592">
        <v>20</v>
      </c>
      <c r="J38" s="1605"/>
      <c r="K38" s="1605" t="s">
        <v>1319</v>
      </c>
      <c r="L38" s="1605" t="e">
        <v>#N/A</v>
      </c>
      <c r="M38" s="1606" t="s">
        <v>1373</v>
      </c>
      <c r="N38" s="1605" t="e">
        <v>#N/A</v>
      </c>
      <c r="O38" s="1597" t="s">
        <v>1375</v>
      </c>
      <c r="Q38" s="1605">
        <v>214</v>
      </c>
      <c r="R38" s="1593">
        <v>3</v>
      </c>
      <c r="S38" s="1598">
        <v>150</v>
      </c>
    </row>
    <row r="39" spans="1:19" s="1593" customFormat="1" ht="46.5" customHeight="1">
      <c r="A39" s="1599" t="str">
        <f t="shared" si="1"/>
        <v>SanDisk　コード：619659197933　　型番：SDSQXAH-064G-GH3MA</v>
      </c>
      <c r="B39" s="1600"/>
      <c r="C39" s="1604"/>
      <c r="D39" s="1602">
        <v>80</v>
      </c>
      <c r="E39" s="1603">
        <v>60</v>
      </c>
      <c r="F39" s="1603">
        <f t="shared" si="0"/>
        <v>4800</v>
      </c>
      <c r="I39" s="1592">
        <v>21</v>
      </c>
      <c r="J39" s="1605"/>
      <c r="K39" s="1605" t="s">
        <v>1319</v>
      </c>
      <c r="L39" s="1605" t="e">
        <v>#N/A</v>
      </c>
      <c r="M39" s="1606" t="s">
        <v>1373</v>
      </c>
      <c r="N39" s="1605" t="e">
        <v>#N/A</v>
      </c>
      <c r="O39" s="1597" t="s">
        <v>1375</v>
      </c>
      <c r="Q39" s="1605">
        <v>168</v>
      </c>
      <c r="S39" s="1598">
        <v>80</v>
      </c>
    </row>
    <row r="40" spans="1:19" s="1593" customFormat="1" ht="46.5" customHeight="1">
      <c r="A40" s="1599" t="str">
        <f t="shared" si="1"/>
        <v>SanDisk　コード：619659197926　　型番：SDSQXAA-128G-GH3MA</v>
      </c>
      <c r="B40" s="1600"/>
      <c r="C40" s="1604"/>
      <c r="D40" s="1602">
        <v>150</v>
      </c>
      <c r="E40" s="1603">
        <v>150</v>
      </c>
      <c r="F40" s="1603">
        <f t="shared" si="0"/>
        <v>22500</v>
      </c>
      <c r="I40" s="1592">
        <v>22</v>
      </c>
      <c r="J40" s="1605"/>
      <c r="K40" s="1605" t="s">
        <v>1319</v>
      </c>
      <c r="L40" s="1605" t="e">
        <v>#N/A</v>
      </c>
      <c r="M40" s="1606" t="s">
        <v>1373</v>
      </c>
      <c r="N40" s="1605" t="e">
        <v>#N/A</v>
      </c>
      <c r="O40" s="1597" t="s">
        <v>1375</v>
      </c>
      <c r="Q40" s="1605">
        <v>195</v>
      </c>
      <c r="R40" s="1593">
        <v>9</v>
      </c>
      <c r="S40" s="1598">
        <v>90</v>
      </c>
    </row>
    <row r="41" spans="1:19" s="1593" customFormat="1" ht="45.75" customHeight="1">
      <c r="I41" s="1592">
        <v>23</v>
      </c>
      <c r="J41" s="1605"/>
      <c r="K41" s="1605" t="s">
        <v>1319</v>
      </c>
      <c r="L41" s="1607" t="e">
        <v>#N/A</v>
      </c>
      <c r="M41" s="1606" t="s">
        <v>1373</v>
      </c>
      <c r="N41" s="1605" t="e">
        <v>#N/A</v>
      </c>
      <c r="O41" s="1597" t="s">
        <v>1375</v>
      </c>
      <c r="Q41" s="1605">
        <v>198</v>
      </c>
      <c r="R41" s="1593">
        <v>10</v>
      </c>
      <c r="S41" s="1598">
        <v>400</v>
      </c>
    </row>
    <row r="42" spans="1:19" s="1593" customFormat="1" ht="45.75" customHeight="1">
      <c r="D42" s="1608" t="s">
        <v>1392</v>
      </c>
      <c r="E42" s="1609"/>
      <c r="F42" s="1610">
        <f>SUM(F24:F40)</f>
        <v>144900</v>
      </c>
      <c r="I42" s="1592">
        <v>24</v>
      </c>
      <c r="J42" s="1605"/>
      <c r="K42" s="1605" t="s">
        <v>1319</v>
      </c>
      <c r="L42" s="1607" t="e">
        <v>#N/A</v>
      </c>
      <c r="M42" s="1606" t="s">
        <v>1373</v>
      </c>
      <c r="N42" s="1605" t="e">
        <v>#N/A</v>
      </c>
      <c r="O42" s="1597" t="s">
        <v>1375</v>
      </c>
      <c r="Q42" s="1605">
        <v>213</v>
      </c>
      <c r="R42" s="1593">
        <v>11</v>
      </c>
      <c r="S42" s="1598">
        <v>390</v>
      </c>
    </row>
    <row r="43" spans="1:19" s="1593" customFormat="1" ht="45.75" customHeight="1">
      <c r="D43" s="1611" t="s">
        <v>533</v>
      </c>
      <c r="E43" s="1612"/>
      <c r="F43" s="1613">
        <f>F42*10%</f>
        <v>14490</v>
      </c>
      <c r="I43" s="1592">
        <v>25</v>
      </c>
      <c r="J43" s="1605"/>
      <c r="K43" s="1605" t="s">
        <v>1319</v>
      </c>
      <c r="L43" s="1605" t="e">
        <v>#N/A</v>
      </c>
      <c r="M43" s="1606" t="s">
        <v>1373</v>
      </c>
      <c r="N43" s="1605" t="e">
        <v>#N/A</v>
      </c>
      <c r="O43" s="1597" t="s">
        <v>1375</v>
      </c>
      <c r="Q43" s="1605">
        <v>63</v>
      </c>
      <c r="S43" s="1598">
        <v>70</v>
      </c>
    </row>
    <row r="44" spans="1:19" s="1593" customFormat="1" ht="45.75" customHeight="1">
      <c r="I44" s="1592">
        <v>26</v>
      </c>
      <c r="J44" s="1605"/>
      <c r="K44" s="1605" t="s">
        <v>1319</v>
      </c>
      <c r="L44" s="1605" t="e">
        <v>#N/A</v>
      </c>
      <c r="M44" s="1606" t="s">
        <v>1373</v>
      </c>
      <c r="N44" s="1605" t="e">
        <v>#N/A</v>
      </c>
      <c r="O44" s="1597" t="s">
        <v>1375</v>
      </c>
      <c r="Q44" s="1605">
        <v>90</v>
      </c>
      <c r="S44" s="1598">
        <v>150</v>
      </c>
    </row>
    <row r="45" spans="1:19" s="1593" customFormat="1" ht="45.75" customHeight="1">
      <c r="A45" s="1574"/>
      <c r="B45" s="1574"/>
      <c r="C45" s="1574"/>
      <c r="D45" s="1574"/>
      <c r="E45" s="1574"/>
      <c r="F45" s="1574"/>
      <c r="I45" s="1592">
        <v>27</v>
      </c>
      <c r="J45" s="1605"/>
      <c r="K45" s="1605" t="s">
        <v>1319</v>
      </c>
      <c r="L45" s="1605" t="e">
        <v>#N/A</v>
      </c>
      <c r="M45" s="1606" t="s">
        <v>1373</v>
      </c>
      <c r="N45" s="1605" t="e">
        <v>#N/A</v>
      </c>
      <c r="O45" s="1597" t="s">
        <v>1375</v>
      </c>
      <c r="Q45" s="1605">
        <v>115</v>
      </c>
      <c r="S45" s="1598">
        <v>20</v>
      </c>
    </row>
    <row r="46" spans="1:19" s="1593" customFormat="1" ht="45.75" customHeight="1">
      <c r="A46" s="1574"/>
      <c r="B46" s="1574"/>
      <c r="C46" s="1574"/>
      <c r="D46" s="1574"/>
      <c r="E46" s="1574"/>
      <c r="F46" s="1574"/>
      <c r="I46" s="1592">
        <v>28</v>
      </c>
      <c r="J46" s="1605"/>
      <c r="K46" s="1605"/>
      <c r="L46" s="1605"/>
      <c r="M46" s="1606"/>
      <c r="N46" s="1605"/>
      <c r="O46" s="1597"/>
    </row>
    <row r="47" spans="1:19" ht="30" customHeight="1">
      <c r="I47" s="1573">
        <v>29</v>
      </c>
      <c r="J47" s="1561"/>
      <c r="K47" s="1561"/>
      <c r="L47" s="1561"/>
      <c r="M47" s="1562"/>
      <c r="N47" s="1561"/>
      <c r="O47" s="1560"/>
    </row>
    <row r="48" spans="1:19" ht="30" customHeight="1">
      <c r="I48" s="1573">
        <v>30</v>
      </c>
      <c r="J48" s="1561"/>
      <c r="K48" s="1561"/>
      <c r="L48" s="1561"/>
      <c r="M48" s="1562"/>
      <c r="N48" s="1561"/>
      <c r="O48" s="1560"/>
    </row>
    <row r="49" ht="30" customHeight="1"/>
    <row r="50" ht="30" customHeight="1"/>
    <row r="51" ht="30" customHeight="1"/>
    <row r="52" ht="30" customHeight="1"/>
    <row r="53" ht="30" customHeight="1"/>
    <row r="54" ht="30" customHeight="1"/>
    <row r="56" ht="31.5" customHeight="1"/>
    <row r="58" ht="33" customHeight="1"/>
    <row r="59" ht="27.75" customHeight="1"/>
  </sheetData>
  <mergeCells count="3">
    <mergeCell ref="A23:C23"/>
    <mergeCell ref="B20:C20"/>
    <mergeCell ref="A1:F1"/>
  </mergeCells>
  <phoneticPr fontId="27"/>
  <printOptions horizontalCentered="1" verticalCentered="1"/>
  <pageMargins left="0" right="0" top="0" bottom="0" header="0" footer="0"/>
  <pageSetup paperSize="9" scale="47"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BA48-B3DB-4626-9DE0-7DE8D51ABD50}">
  <sheetPr codeName="Sheet90">
    <pageSetUpPr fitToPage="1"/>
  </sheetPr>
  <dimension ref="A1:T59"/>
  <sheetViews>
    <sheetView zoomScale="60" zoomScaleNormal="60" zoomScaleSheetLayoutView="70" workbookViewId="0">
      <selection sqref="A1:G1"/>
    </sheetView>
  </sheetViews>
  <sheetFormatPr defaultRowHeight="12"/>
  <cols>
    <col min="1" max="2" width="51.83203125" style="1574" customWidth="1"/>
    <col min="3" max="3" width="37.5" style="1574" customWidth="1"/>
    <col min="4" max="4" width="25.33203125" style="1574" customWidth="1"/>
    <col min="5" max="5" width="12.5" style="1574" customWidth="1"/>
    <col min="6" max="6" width="12.6640625" style="1574" customWidth="1"/>
    <col min="7" max="7" width="50.6640625" style="1574" customWidth="1"/>
    <col min="8" max="9" width="9.33203125" style="1574"/>
    <col min="10" max="10" width="13.5" style="1574" customWidth="1"/>
    <col min="11" max="11" width="21.6640625" style="1574" customWidth="1"/>
    <col min="12" max="12" width="27.5" style="1574" customWidth="1"/>
    <col min="13" max="13" width="31.5" style="1574" customWidth="1"/>
    <col min="14" max="16" width="27.5" style="1574" customWidth="1"/>
    <col min="17" max="17" width="9.33203125" style="1574"/>
    <col min="18" max="18" width="10.33203125" style="1574" bestFit="1" customWidth="1"/>
    <col min="19" max="19" width="9.5" style="1574" bestFit="1" customWidth="1"/>
    <col min="20" max="20" width="10.33203125" style="1574" bestFit="1" customWidth="1"/>
    <col min="21" max="16384" width="9.33203125" style="1574"/>
  </cols>
  <sheetData>
    <row r="1" spans="1:7" ht="51.75" customHeight="1">
      <c r="A1" s="1946" t="s">
        <v>0</v>
      </c>
      <c r="B1" s="1946"/>
      <c r="C1" s="1946"/>
      <c r="D1" s="1946"/>
      <c r="E1" s="1946"/>
      <c r="F1" s="1946"/>
      <c r="G1" s="1946"/>
    </row>
    <row r="2" spans="1:7" ht="45" customHeight="1">
      <c r="A2" s="1580" t="str">
        <f>VLOOKUP(管理!$C$2,管理!$A$4:$V$100,2,0)&amp;"　御中"</f>
        <v>柏尾奏利（KASIOshop）　御中</v>
      </c>
    </row>
    <row r="3" spans="1:7" ht="26.25" customHeight="1">
      <c r="D3" s="1575"/>
      <c r="E3" s="1582" t="s">
        <v>5</v>
      </c>
      <c r="F3" s="1582"/>
      <c r="G3" s="1583">
        <f>管理!F1</f>
        <v>46097</v>
      </c>
    </row>
    <row r="4" spans="1:7" ht="27" customHeight="1">
      <c r="A4" s="1582" t="str">
        <f>"〒"&amp;VLOOKUP(管理!$C$2,管理!$A$4:$V$100,3,0)</f>
        <v>〒174-0072</v>
      </c>
      <c r="D4" s="1575"/>
      <c r="E4" s="1582" t="s">
        <v>6</v>
      </c>
      <c r="F4" s="1582"/>
      <c r="G4" s="1894" t="str">
        <f>VLOOKUP(管理!$C$1,管理!$A$4:$V$100,15,0)</f>
        <v>◎</v>
      </c>
    </row>
    <row r="5" spans="1:7" ht="27" customHeight="1">
      <c r="A5" s="1582" t="str">
        <f>VLOOKUP(管理!$C$2,管理!$A$4:$V$100,4,0)</f>
        <v>東京都板橋区南常盤台1丁目11番6号</v>
      </c>
      <c r="D5" s="1575"/>
      <c r="E5" s="1582" t="s">
        <v>7</v>
      </c>
      <c r="F5" s="1582"/>
      <c r="G5" s="1894" t="str">
        <f>VLOOKUP(管理!$C$1,管理!$A$4:$V$100,11,0)</f>
        <v>T2010401090562</v>
      </c>
    </row>
    <row r="6" spans="1:7" ht="27" customHeight="1">
      <c r="A6" s="1582" t="str">
        <f>VLOOKUP(管理!$C$2,管理!$A$4:$V$100,5,0)</f>
        <v>ウエアーハウス303号室</v>
      </c>
      <c r="E6" s="1585"/>
      <c r="F6" s="1585"/>
      <c r="G6" s="1585"/>
    </row>
    <row r="7" spans="1:7" ht="27" customHeight="1">
      <c r="A7" s="1899" t="str">
        <f>"担当者："&amp;VLOOKUP(管理!$C$2,管理!A4:S50,9,0)&amp;"　様"</f>
        <v>担当者：柏尾奏利　様</v>
      </c>
    </row>
    <row r="8" spans="1:7" ht="34.5" customHeight="1">
      <c r="D8" s="1580"/>
      <c r="E8" s="1898" t="str">
        <f>VLOOKUP(管理!$C$1,管理!$A$4:$V$100,2,0)</f>
        <v>サンディスク合同会社</v>
      </c>
      <c r="F8" s="1898"/>
    </row>
    <row r="9" spans="1:7" ht="27" customHeight="1">
      <c r="D9" s="1578"/>
      <c r="E9" s="1895" t="str">
        <f>"〒"&amp;VLOOKUP(管理!$C$1,管理!$A$4:$V$100,3,0)</f>
        <v>〒108-0075</v>
      </c>
      <c r="F9" s="1895"/>
      <c r="G9" s="1896"/>
    </row>
    <row r="10" spans="1:7" ht="27" customHeight="1">
      <c r="D10" s="1578"/>
      <c r="E10" s="1895" t="str">
        <f>VLOOKUP(管理!$C$1,管理!$A$4:$V$100,4,0)</f>
        <v>東京都港区港南1丁目6番31号</v>
      </c>
      <c r="F10" s="1895"/>
      <c r="G10" s="1896"/>
    </row>
    <row r="11" spans="1:7" ht="27" customHeight="1">
      <c r="D11" s="1578"/>
      <c r="E11" s="1895" t="str">
        <f>VLOOKUP(管理!$C$1,管理!$A$4:$V$100,5,0)</f>
        <v>品川東急ビル3階</v>
      </c>
      <c r="F11" s="1895"/>
      <c r="G11" s="1896"/>
    </row>
    <row r="12" spans="1:7" ht="27" customHeight="1">
      <c r="D12" s="1578"/>
      <c r="E12" s="1897" t="s">
        <v>1470</v>
      </c>
      <c r="F12" s="1895" t="str">
        <f>VLOOKUP(管理!$C$1,管理!$A$4:$V$100,6,0)</f>
        <v>0120-893-009</v>
      </c>
      <c r="G12" s="1896"/>
    </row>
    <row r="13" spans="1:7" ht="27" customHeight="1">
      <c r="D13" s="1578"/>
      <c r="E13" s="1897" t="s">
        <v>1454</v>
      </c>
      <c r="F13" s="1895" t="str">
        <f>VLOOKUP(管理!$C$1,管理!$A$4:$V$100,8,0)</f>
        <v>https://www.sandisk.com</v>
      </c>
      <c r="G13" s="1896"/>
    </row>
    <row r="14" spans="1:7" ht="27" customHeight="1">
      <c r="D14" s="1578"/>
      <c r="E14" s="1897" t="s">
        <v>1509</v>
      </c>
      <c r="F14" s="1895" t="str">
        <f>VLOOKUP(管理!$C$1,管理!$A$4:$V$100,10,0)</f>
        <v>retail_support@sandisk.com</v>
      </c>
      <c r="G14" s="1896"/>
    </row>
    <row r="15" spans="1:7" ht="29.25" customHeight="1">
      <c r="A15" s="1577" t="s">
        <v>19</v>
      </c>
      <c r="B15" s="1586"/>
      <c r="C15" s="1586"/>
    </row>
    <row r="16" spans="1:7" ht="29.25" customHeight="1">
      <c r="A16" s="1582" t="s">
        <v>20</v>
      </c>
      <c r="B16" s="1582" t="s">
        <v>1382</v>
      </c>
      <c r="C16" s="1586"/>
    </row>
    <row r="17" spans="1:20" ht="46.5" customHeight="1">
      <c r="A17" s="1587" t="s">
        <v>22</v>
      </c>
      <c r="B17" s="1587" t="s">
        <v>1381</v>
      </c>
      <c r="C17" s="1587" t="s">
        <v>24</v>
      </c>
    </row>
    <row r="18" spans="1:20" ht="46.5" customHeight="1">
      <c r="A18" s="1579">
        <f>G42</f>
        <v>2050055</v>
      </c>
      <c r="B18" s="1579">
        <f>G43</f>
        <v>205005.5</v>
      </c>
      <c r="C18" s="1579">
        <f>A18+B18</f>
        <v>2255060.5</v>
      </c>
      <c r="J18" s="1576" t="s">
        <v>1231</v>
      </c>
      <c r="K18" s="1576"/>
    </row>
    <row r="19" spans="1:20" ht="46.5" customHeight="1">
      <c r="A19" s="1586"/>
      <c r="B19" s="1586"/>
      <c r="C19" s="1586"/>
      <c r="J19" s="1573">
        <v>1</v>
      </c>
      <c r="K19" s="1565">
        <v>180</v>
      </c>
      <c r="L19" s="1563" t="s">
        <v>1319</v>
      </c>
      <c r="M19" s="1563" t="s">
        <v>1530</v>
      </c>
      <c r="N19" s="1564" t="s">
        <v>1373</v>
      </c>
      <c r="O19" s="1563">
        <v>619659169770</v>
      </c>
      <c r="P19" s="1560" t="s">
        <v>1375</v>
      </c>
      <c r="R19" s="1565">
        <v>89</v>
      </c>
      <c r="S19" s="1574">
        <v>4</v>
      </c>
      <c r="T19" s="1559">
        <v>150</v>
      </c>
    </row>
    <row r="20" spans="1:20" ht="46.5" customHeight="1">
      <c r="A20" s="1588" t="s">
        <v>25</v>
      </c>
      <c r="B20" s="1944" t="s">
        <v>26</v>
      </c>
      <c r="C20" s="1945"/>
      <c r="J20" s="1573">
        <v>2</v>
      </c>
      <c r="K20" s="1565">
        <v>199</v>
      </c>
      <c r="L20" s="1563" t="s">
        <v>1319</v>
      </c>
      <c r="M20" s="1563" t="s">
        <v>1192</v>
      </c>
      <c r="N20" s="1564" t="s">
        <v>1373</v>
      </c>
      <c r="O20" s="1563">
        <v>619659180034</v>
      </c>
      <c r="P20" s="1560" t="s">
        <v>1375</v>
      </c>
      <c r="R20" s="1565">
        <v>114</v>
      </c>
      <c r="S20" s="1574">
        <v>5</v>
      </c>
      <c r="T20" s="1559">
        <v>550</v>
      </c>
    </row>
    <row r="21" spans="1:20" ht="46.5" customHeight="1">
      <c r="A21" s="1590">
        <f>管理!O1</f>
        <v>46105</v>
      </c>
      <c r="B21" s="1900" t="str">
        <f>VLOOKUP(管理!$C$1,管理!$A$4:$V$100,12,0)</f>
        <v>みずほ銀行 品川支店　普通7759780</v>
      </c>
      <c r="C21" s="1589"/>
      <c r="J21" s="1573">
        <v>3</v>
      </c>
      <c r="K21" s="1565">
        <v>214</v>
      </c>
      <c r="L21" s="1563" t="s">
        <v>1319</v>
      </c>
      <c r="M21" s="1563" t="s">
        <v>1131</v>
      </c>
      <c r="N21" s="1564" t="s">
        <v>1373</v>
      </c>
      <c r="O21" s="1563">
        <v>619659180041</v>
      </c>
      <c r="P21" s="1560" t="s">
        <v>1375</v>
      </c>
      <c r="R21" s="1565">
        <v>167</v>
      </c>
      <c r="S21" s="1574">
        <v>15</v>
      </c>
      <c r="T21" s="1559">
        <v>50</v>
      </c>
    </row>
    <row r="22" spans="1:20" ht="42" customHeight="1">
      <c r="J22" s="1573">
        <v>4</v>
      </c>
      <c r="K22" s="1565">
        <v>89</v>
      </c>
      <c r="L22" s="1563" t="s">
        <v>1319</v>
      </c>
      <c r="M22" s="1563" t="s">
        <v>968</v>
      </c>
      <c r="N22" s="1564" t="s">
        <v>1373</v>
      </c>
      <c r="O22" s="1563">
        <v>619659201579</v>
      </c>
      <c r="P22" s="1560" t="s">
        <v>1375</v>
      </c>
      <c r="R22" s="1565">
        <v>179</v>
      </c>
      <c r="S22" s="1574">
        <v>16</v>
      </c>
      <c r="T22" s="1559">
        <v>80</v>
      </c>
    </row>
    <row r="23" spans="1:20" s="1593" customFormat="1" ht="45.75" customHeight="1">
      <c r="A23" s="1943" t="s">
        <v>28</v>
      </c>
      <c r="B23" s="1943"/>
      <c r="C23" s="1943"/>
      <c r="D23" s="1592" t="s">
        <v>29</v>
      </c>
      <c r="E23" s="1949" t="s">
        <v>30</v>
      </c>
      <c r="F23" s="1950"/>
      <c r="G23" s="1592" t="s">
        <v>31</v>
      </c>
      <c r="J23" s="1592">
        <v>5</v>
      </c>
      <c r="K23" s="1594">
        <v>114</v>
      </c>
      <c r="L23" s="1595" t="s">
        <v>1319</v>
      </c>
      <c r="M23" s="1595" t="s">
        <v>907</v>
      </c>
      <c r="N23" s="1596" t="s">
        <v>1373</v>
      </c>
      <c r="O23" s="1595">
        <v>619659201555</v>
      </c>
      <c r="P23" s="1597" t="s">
        <v>1375</v>
      </c>
      <c r="R23" s="1594">
        <v>197</v>
      </c>
      <c r="S23" s="1593">
        <v>17</v>
      </c>
      <c r="T23" s="1598">
        <v>150</v>
      </c>
    </row>
    <row r="24" spans="1:20" s="1593" customFormat="1" ht="36.75" customHeight="1">
      <c r="A24" s="1901" t="s">
        <v>1541</v>
      </c>
      <c r="B24" s="1600"/>
      <c r="C24" s="1601"/>
      <c r="D24" s="1603">
        <v>0</v>
      </c>
      <c r="E24" s="1947">
        <v>1463</v>
      </c>
      <c r="F24" s="1948"/>
      <c r="G24" s="1603">
        <f t="shared" ref="G24:G40" si="0">E24*D24</f>
        <v>0</v>
      </c>
      <c r="J24" s="1592">
        <v>6</v>
      </c>
      <c r="K24" s="1594">
        <v>287</v>
      </c>
      <c r="L24" s="1595" t="s">
        <v>1319</v>
      </c>
      <c r="M24" s="1595" t="s">
        <v>927</v>
      </c>
      <c r="N24" s="1596" t="s">
        <v>1373</v>
      </c>
      <c r="O24" s="1595">
        <v>619659197704</v>
      </c>
      <c r="P24" s="1597" t="s">
        <v>1375</v>
      </c>
      <c r="R24" s="1594">
        <v>212</v>
      </c>
      <c r="T24" s="1598">
        <v>70</v>
      </c>
    </row>
    <row r="25" spans="1:20" s="1593" customFormat="1" ht="36.75" customHeight="1">
      <c r="A25" s="1901" t="s">
        <v>1542</v>
      </c>
      <c r="B25" s="1600"/>
      <c r="C25" s="1604"/>
      <c r="D25" s="1603">
        <v>0</v>
      </c>
      <c r="E25" s="1947">
        <v>1715</v>
      </c>
      <c r="F25" s="1948"/>
      <c r="G25" s="1603">
        <f t="shared" si="0"/>
        <v>0</v>
      </c>
      <c r="J25" s="1592">
        <v>7</v>
      </c>
      <c r="K25" s="1594">
        <v>292</v>
      </c>
      <c r="L25" s="1595" t="s">
        <v>1319</v>
      </c>
      <c r="M25" s="1595" t="s">
        <v>929</v>
      </c>
      <c r="N25" s="1596" t="s">
        <v>1373</v>
      </c>
      <c r="O25" s="1595" t="s">
        <v>1531</v>
      </c>
      <c r="P25" s="1597" t="s">
        <v>1375</v>
      </c>
      <c r="R25" s="1594">
        <v>287</v>
      </c>
      <c r="S25" s="1593">
        <v>6</v>
      </c>
      <c r="T25" s="1598">
        <v>35</v>
      </c>
    </row>
    <row r="26" spans="1:20" s="1593" customFormat="1" ht="36.75" customHeight="1">
      <c r="A26" s="1901" t="s">
        <v>1543</v>
      </c>
      <c r="B26" s="1600"/>
      <c r="C26" s="1604"/>
      <c r="D26" s="1603">
        <v>70</v>
      </c>
      <c r="E26" s="1947">
        <v>2555</v>
      </c>
      <c r="F26" s="1948"/>
      <c r="G26" s="1603">
        <f t="shared" si="0"/>
        <v>178850</v>
      </c>
      <c r="J26" s="1592">
        <v>8</v>
      </c>
      <c r="K26" s="1594">
        <v>297</v>
      </c>
      <c r="L26" s="1595" t="s">
        <v>1319</v>
      </c>
      <c r="M26" s="1595" t="s">
        <v>562</v>
      </c>
      <c r="N26" s="1596" t="s">
        <v>1373</v>
      </c>
      <c r="O26" s="1595" t="s">
        <v>1532</v>
      </c>
      <c r="P26" s="1597" t="s">
        <v>1375</v>
      </c>
      <c r="R26" s="1594">
        <v>292</v>
      </c>
      <c r="S26" s="1593">
        <v>7</v>
      </c>
      <c r="T26" s="1598">
        <v>40</v>
      </c>
    </row>
    <row r="27" spans="1:20" s="1593" customFormat="1" ht="36.75" customHeight="1">
      <c r="A27" s="1901" t="s">
        <v>1544</v>
      </c>
      <c r="B27" s="1600"/>
      <c r="C27" s="1604"/>
      <c r="D27" s="1603">
        <v>55</v>
      </c>
      <c r="E27" s="1947">
        <v>2555</v>
      </c>
      <c r="F27" s="1948"/>
      <c r="G27" s="1603">
        <f t="shared" si="0"/>
        <v>140525</v>
      </c>
      <c r="J27" s="1592">
        <v>9</v>
      </c>
      <c r="K27" s="1594">
        <v>195</v>
      </c>
      <c r="L27" s="1595" t="s">
        <v>1319</v>
      </c>
      <c r="M27" s="1595" t="s">
        <v>1193</v>
      </c>
      <c r="N27" s="1596" t="s">
        <v>1373</v>
      </c>
      <c r="O27" s="1595" t="s">
        <v>1533</v>
      </c>
      <c r="P27" s="1597" t="s">
        <v>1375</v>
      </c>
      <c r="R27" s="1594">
        <v>297</v>
      </c>
      <c r="S27" s="1593">
        <v>8</v>
      </c>
      <c r="T27" s="1598">
        <v>70</v>
      </c>
    </row>
    <row r="28" spans="1:20" s="1593" customFormat="1" ht="36.75" customHeight="1">
      <c r="A28" s="1901" t="s">
        <v>1545</v>
      </c>
      <c r="B28" s="1600"/>
      <c r="C28" s="1604"/>
      <c r="D28" s="1603">
        <v>0</v>
      </c>
      <c r="E28" s="1947">
        <v>4445</v>
      </c>
      <c r="F28" s="1948"/>
      <c r="G28" s="1603">
        <f t="shared" si="0"/>
        <v>0</v>
      </c>
      <c r="J28" s="1592">
        <v>10</v>
      </c>
      <c r="K28" s="1594">
        <v>198</v>
      </c>
      <c r="L28" s="1595" t="s">
        <v>1319</v>
      </c>
      <c r="M28" s="1595" t="s">
        <v>1133</v>
      </c>
      <c r="N28" s="1596" t="s">
        <v>1373</v>
      </c>
      <c r="O28" s="1595" t="s">
        <v>1534</v>
      </c>
      <c r="P28" s="1597" t="s">
        <v>1375</v>
      </c>
      <c r="R28" s="1594">
        <v>302</v>
      </c>
      <c r="T28" s="1598">
        <v>25</v>
      </c>
    </row>
    <row r="29" spans="1:20" s="1593" customFormat="1" ht="36.75" customHeight="1">
      <c r="A29" s="1901" t="s">
        <v>1546</v>
      </c>
      <c r="B29" s="1600"/>
      <c r="C29" s="1604"/>
      <c r="D29" s="1603">
        <v>0</v>
      </c>
      <c r="E29" s="1947">
        <v>8049.9999999999991</v>
      </c>
      <c r="F29" s="1948"/>
      <c r="G29" s="1603">
        <f t="shared" si="0"/>
        <v>0</v>
      </c>
      <c r="J29" s="1592">
        <v>11</v>
      </c>
      <c r="K29" s="1594">
        <v>213</v>
      </c>
      <c r="L29" s="1595" t="s">
        <v>1319</v>
      </c>
      <c r="M29" s="1595" t="s">
        <v>1134</v>
      </c>
      <c r="N29" s="1596" t="s">
        <v>1373</v>
      </c>
      <c r="O29" s="1595" t="s">
        <v>1535</v>
      </c>
      <c r="P29" s="1597" t="s">
        <v>1375</v>
      </c>
      <c r="R29" s="1594">
        <v>365</v>
      </c>
      <c r="S29" s="1593">
        <v>12</v>
      </c>
      <c r="T29" s="1598">
        <v>50</v>
      </c>
    </row>
    <row r="30" spans="1:20" s="1593" customFormat="1" ht="36.75" customHeight="1">
      <c r="A30" s="1901" t="s">
        <v>1547</v>
      </c>
      <c r="B30" s="1600"/>
      <c r="C30" s="1604"/>
      <c r="D30" s="1603">
        <v>0</v>
      </c>
      <c r="E30" s="1947">
        <v>15469.999999999998</v>
      </c>
      <c r="F30" s="1948"/>
      <c r="G30" s="1603">
        <f t="shared" si="0"/>
        <v>0</v>
      </c>
      <c r="J30" s="1592">
        <v>12</v>
      </c>
      <c r="K30" s="1594">
        <v>365</v>
      </c>
      <c r="L30" s="1595" t="s">
        <v>1319</v>
      </c>
      <c r="M30" s="1595" t="s">
        <v>1135</v>
      </c>
      <c r="N30" s="1596" t="s">
        <v>1373</v>
      </c>
      <c r="O30" s="1595" t="s">
        <v>1536</v>
      </c>
      <c r="P30" s="1597" t="s">
        <v>1375</v>
      </c>
      <c r="R30" s="1594">
        <v>373</v>
      </c>
      <c r="S30" s="1593">
        <v>13</v>
      </c>
      <c r="T30" s="1598">
        <v>650</v>
      </c>
    </row>
    <row r="31" spans="1:20" s="1593" customFormat="1" ht="36.75" customHeight="1">
      <c r="A31" s="1901" t="s">
        <v>1548</v>
      </c>
      <c r="B31" s="1600"/>
      <c r="C31" s="1604"/>
      <c r="D31" s="1603">
        <v>0</v>
      </c>
      <c r="E31" s="1947">
        <v>17220</v>
      </c>
      <c r="F31" s="1948"/>
      <c r="G31" s="1603">
        <f t="shared" si="0"/>
        <v>0</v>
      </c>
      <c r="J31" s="1592">
        <v>13</v>
      </c>
      <c r="K31" s="1594">
        <v>373</v>
      </c>
      <c r="L31" s="1595" t="s">
        <v>1319</v>
      </c>
      <c r="M31" s="1595" t="s">
        <v>1099</v>
      </c>
      <c r="N31" s="1596" t="s">
        <v>1373</v>
      </c>
      <c r="O31" s="1595" t="s">
        <v>1537</v>
      </c>
      <c r="P31" s="1597" t="s">
        <v>1375</v>
      </c>
      <c r="R31" s="1594">
        <v>380</v>
      </c>
      <c r="S31" s="1593">
        <v>14</v>
      </c>
      <c r="T31" s="1598">
        <v>250</v>
      </c>
    </row>
    <row r="32" spans="1:20" s="1593" customFormat="1" ht="36.75" customHeight="1">
      <c r="A32" s="1901" t="s">
        <v>1549</v>
      </c>
      <c r="B32" s="1600"/>
      <c r="C32" s="1604"/>
      <c r="D32" s="1603">
        <v>0</v>
      </c>
      <c r="E32" s="1947">
        <v>1785</v>
      </c>
      <c r="F32" s="1948"/>
      <c r="G32" s="1603">
        <f t="shared" si="0"/>
        <v>0</v>
      </c>
      <c r="J32" s="1592">
        <v>14</v>
      </c>
      <c r="K32" s="1594">
        <v>380</v>
      </c>
      <c r="L32" s="1595" t="s">
        <v>1319</v>
      </c>
      <c r="M32" s="1595" t="s">
        <v>1101</v>
      </c>
      <c r="N32" s="1596" t="s">
        <v>1373</v>
      </c>
      <c r="O32" s="1595" t="s">
        <v>1538</v>
      </c>
      <c r="P32" s="1597" t="s">
        <v>1375</v>
      </c>
      <c r="R32" s="1594">
        <v>407</v>
      </c>
      <c r="T32" s="1598">
        <v>350</v>
      </c>
    </row>
    <row r="33" spans="1:20" s="1593" customFormat="1" ht="36.75" customHeight="1">
      <c r="A33" s="1901" t="s">
        <v>1550</v>
      </c>
      <c r="B33" s="1600"/>
      <c r="C33" s="1604"/>
      <c r="D33" s="1603">
        <v>60</v>
      </c>
      <c r="E33" s="1947">
        <v>2093</v>
      </c>
      <c r="F33" s="1948"/>
      <c r="G33" s="1603">
        <f t="shared" si="0"/>
        <v>125580</v>
      </c>
      <c r="J33" s="1592">
        <v>15</v>
      </c>
      <c r="K33" s="1594">
        <v>167</v>
      </c>
      <c r="L33" s="1595" t="s">
        <v>1319</v>
      </c>
      <c r="M33" s="1595" t="s">
        <v>915</v>
      </c>
      <c r="N33" s="1596" t="s">
        <v>1373</v>
      </c>
      <c r="O33" s="1595">
        <v>619659197940</v>
      </c>
      <c r="P33" s="1597" t="s">
        <v>1375</v>
      </c>
      <c r="R33" s="1594">
        <v>419</v>
      </c>
      <c r="T33" s="1598">
        <v>100</v>
      </c>
    </row>
    <row r="34" spans="1:20" s="1593" customFormat="1" ht="36.75" customHeight="1">
      <c r="A34" s="1901" t="s">
        <v>1551</v>
      </c>
      <c r="B34" s="1600"/>
      <c r="C34" s="1604"/>
      <c r="D34" s="1603">
        <v>100</v>
      </c>
      <c r="E34" s="1947">
        <v>2093</v>
      </c>
      <c r="F34" s="1948"/>
      <c r="G34" s="1603">
        <f t="shared" si="0"/>
        <v>209300</v>
      </c>
      <c r="J34" s="1592">
        <v>16</v>
      </c>
      <c r="K34" s="1594">
        <v>179</v>
      </c>
      <c r="L34" s="1595" t="s">
        <v>1319</v>
      </c>
      <c r="M34" s="1595" t="s">
        <v>977</v>
      </c>
      <c r="N34" s="1596" t="s">
        <v>1373</v>
      </c>
      <c r="O34" s="1595" t="s">
        <v>1539</v>
      </c>
      <c r="P34" s="1597" t="s">
        <v>1375</v>
      </c>
      <c r="R34" s="1594">
        <v>434</v>
      </c>
      <c r="T34" s="1598">
        <v>20</v>
      </c>
    </row>
    <row r="35" spans="1:20" s="1593" customFormat="1" ht="36.75" customHeight="1">
      <c r="A35" s="1901" t="s">
        <v>1552</v>
      </c>
      <c r="B35" s="1600"/>
      <c r="C35" s="1604"/>
      <c r="D35" s="1603">
        <v>150</v>
      </c>
      <c r="E35" s="1947">
        <v>2926</v>
      </c>
      <c r="F35" s="1948"/>
      <c r="G35" s="1603">
        <f t="shared" si="0"/>
        <v>438900</v>
      </c>
      <c r="J35" s="1592">
        <v>17</v>
      </c>
      <c r="K35" s="1605">
        <v>197</v>
      </c>
      <c r="L35" s="1605" t="s">
        <v>1319</v>
      </c>
      <c r="M35" s="1605" t="s">
        <v>919</v>
      </c>
      <c r="N35" s="1606" t="s">
        <v>1373</v>
      </c>
      <c r="O35" s="1605" t="s">
        <v>1540</v>
      </c>
      <c r="P35" s="1597" t="s">
        <v>1375</v>
      </c>
      <c r="R35" s="1605">
        <v>437</v>
      </c>
      <c r="T35" s="1598">
        <v>15</v>
      </c>
    </row>
    <row r="36" spans="1:20" s="1593" customFormat="1" ht="36.75" customHeight="1">
      <c r="A36" s="1901" t="s">
        <v>1553</v>
      </c>
      <c r="B36" s="1600"/>
      <c r="C36" s="1604"/>
      <c r="D36" s="1603">
        <v>125</v>
      </c>
      <c r="E36" s="1947">
        <v>2926</v>
      </c>
      <c r="F36" s="1948"/>
      <c r="G36" s="1603">
        <f t="shared" si="0"/>
        <v>365750</v>
      </c>
      <c r="J36" s="1592">
        <v>18</v>
      </c>
      <c r="K36" s="1605"/>
      <c r="L36" s="1605" t="s">
        <v>1319</v>
      </c>
      <c r="M36" s="1605" t="e">
        <v>#N/A</v>
      </c>
      <c r="N36" s="1606" t="s">
        <v>1373</v>
      </c>
      <c r="O36" s="1605" t="e">
        <v>#N/A</v>
      </c>
      <c r="P36" s="1597" t="s">
        <v>1375</v>
      </c>
      <c r="R36" s="1605">
        <v>180</v>
      </c>
      <c r="S36" s="1593">
        <v>1</v>
      </c>
      <c r="T36" s="1598">
        <v>300</v>
      </c>
    </row>
    <row r="37" spans="1:20" s="1593" customFormat="1" ht="36.75" customHeight="1">
      <c r="A37" s="1901" t="s">
        <v>1554</v>
      </c>
      <c r="B37" s="1600"/>
      <c r="C37" s="1604"/>
      <c r="D37" s="1603">
        <v>35</v>
      </c>
      <c r="E37" s="1947">
        <v>5530</v>
      </c>
      <c r="F37" s="1948"/>
      <c r="G37" s="1603">
        <f t="shared" si="0"/>
        <v>193550</v>
      </c>
      <c r="J37" s="1592">
        <v>19</v>
      </c>
      <c r="K37" s="1605"/>
      <c r="L37" s="1605" t="s">
        <v>1319</v>
      </c>
      <c r="M37" s="1607" t="e">
        <v>#N/A</v>
      </c>
      <c r="N37" s="1606" t="s">
        <v>1373</v>
      </c>
      <c r="O37" s="1605" t="e">
        <v>#N/A</v>
      </c>
      <c r="P37" s="1597" t="s">
        <v>1375</v>
      </c>
      <c r="R37" s="1605">
        <v>199</v>
      </c>
      <c r="S37" s="1593">
        <v>2</v>
      </c>
      <c r="T37" s="1598">
        <v>350</v>
      </c>
    </row>
    <row r="38" spans="1:20" s="1593" customFormat="1" ht="36.75" customHeight="1">
      <c r="A38" s="1901" t="s">
        <v>1555</v>
      </c>
      <c r="B38" s="1600"/>
      <c r="C38" s="1604"/>
      <c r="D38" s="1603">
        <v>40</v>
      </c>
      <c r="E38" s="1947">
        <v>5530</v>
      </c>
      <c r="F38" s="1948"/>
      <c r="G38" s="1603">
        <f t="shared" si="0"/>
        <v>221200</v>
      </c>
      <c r="J38" s="1592">
        <v>20</v>
      </c>
      <c r="K38" s="1605"/>
      <c r="L38" s="1605" t="s">
        <v>1319</v>
      </c>
      <c r="M38" s="1605" t="e">
        <v>#N/A</v>
      </c>
      <c r="N38" s="1606" t="s">
        <v>1373</v>
      </c>
      <c r="O38" s="1605" t="e">
        <v>#N/A</v>
      </c>
      <c r="P38" s="1597" t="s">
        <v>1375</v>
      </c>
      <c r="R38" s="1605">
        <v>214</v>
      </c>
      <c r="S38" s="1593">
        <v>3</v>
      </c>
      <c r="T38" s="1598">
        <v>150</v>
      </c>
    </row>
    <row r="39" spans="1:20" s="1593" customFormat="1" ht="36.75" customHeight="1">
      <c r="A39" s="1901" t="s">
        <v>1556</v>
      </c>
      <c r="B39" s="1600"/>
      <c r="C39" s="1604"/>
      <c r="D39" s="1603">
        <v>20</v>
      </c>
      <c r="E39" s="1947">
        <v>8820</v>
      </c>
      <c r="F39" s="1948"/>
      <c r="G39" s="1603">
        <f t="shared" si="0"/>
        <v>176400</v>
      </c>
      <c r="J39" s="1592">
        <v>21</v>
      </c>
      <c r="K39" s="1605"/>
      <c r="L39" s="1605" t="s">
        <v>1319</v>
      </c>
      <c r="M39" s="1605" t="e">
        <v>#N/A</v>
      </c>
      <c r="N39" s="1606" t="s">
        <v>1373</v>
      </c>
      <c r="O39" s="1605" t="e">
        <v>#N/A</v>
      </c>
      <c r="P39" s="1597" t="s">
        <v>1375</v>
      </c>
      <c r="R39" s="1605">
        <v>168</v>
      </c>
      <c r="T39" s="1598">
        <v>80</v>
      </c>
    </row>
    <row r="40" spans="1:20" s="1593" customFormat="1" ht="36.75" customHeight="1">
      <c r="A40" s="1901" t="s">
        <v>1557</v>
      </c>
      <c r="B40" s="1600"/>
      <c r="C40" s="1604"/>
      <c r="D40" s="1603">
        <v>0</v>
      </c>
      <c r="E40" s="1947">
        <v>16660</v>
      </c>
      <c r="F40" s="1948"/>
      <c r="G40" s="1603">
        <f t="shared" si="0"/>
        <v>0</v>
      </c>
      <c r="J40" s="1592">
        <v>22</v>
      </c>
      <c r="K40" s="1605"/>
      <c r="L40" s="1605" t="s">
        <v>1319</v>
      </c>
      <c r="M40" s="1605" t="e">
        <v>#N/A</v>
      </c>
      <c r="N40" s="1606" t="s">
        <v>1373</v>
      </c>
      <c r="O40" s="1605" t="e">
        <v>#N/A</v>
      </c>
      <c r="P40" s="1597" t="s">
        <v>1375</v>
      </c>
      <c r="R40" s="1605">
        <v>195</v>
      </c>
      <c r="S40" s="1593">
        <v>9</v>
      </c>
      <c r="T40" s="1598">
        <v>90</v>
      </c>
    </row>
    <row r="41" spans="1:20" s="1593" customFormat="1" ht="45.75" customHeight="1">
      <c r="J41" s="1592">
        <v>23</v>
      </c>
      <c r="K41" s="1605"/>
      <c r="L41" s="1605" t="s">
        <v>1319</v>
      </c>
      <c r="M41" s="1607" t="e">
        <v>#N/A</v>
      </c>
      <c r="N41" s="1606" t="s">
        <v>1373</v>
      </c>
      <c r="O41" s="1605" t="e">
        <v>#N/A</v>
      </c>
      <c r="P41" s="1597" t="s">
        <v>1375</v>
      </c>
      <c r="R41" s="1605">
        <v>198</v>
      </c>
      <c r="S41" s="1593">
        <v>10</v>
      </c>
      <c r="T41" s="1598">
        <v>400</v>
      </c>
    </row>
    <row r="42" spans="1:20" s="1593" customFormat="1" ht="45.75" customHeight="1">
      <c r="D42" s="1608" t="s">
        <v>1392</v>
      </c>
      <c r="E42" s="1609"/>
      <c r="F42" s="1609"/>
      <c r="G42" s="1610">
        <f>SUM(G24:G40)</f>
        <v>2050055</v>
      </c>
      <c r="J42" s="1592">
        <v>24</v>
      </c>
      <c r="K42" s="1605"/>
      <c r="L42" s="1605" t="s">
        <v>1319</v>
      </c>
      <c r="M42" s="1607" t="e">
        <v>#N/A</v>
      </c>
      <c r="N42" s="1606" t="s">
        <v>1373</v>
      </c>
      <c r="O42" s="1605" t="e">
        <v>#N/A</v>
      </c>
      <c r="P42" s="1597" t="s">
        <v>1375</v>
      </c>
      <c r="R42" s="1605">
        <v>213</v>
      </c>
      <c r="S42" s="1593">
        <v>11</v>
      </c>
      <c r="T42" s="1598">
        <v>390</v>
      </c>
    </row>
    <row r="43" spans="1:20" s="1593" customFormat="1" ht="45.75" customHeight="1">
      <c r="D43" s="1611" t="s">
        <v>533</v>
      </c>
      <c r="E43" s="1612"/>
      <c r="F43" s="1612"/>
      <c r="G43" s="1613">
        <f>G42*10%</f>
        <v>205005.5</v>
      </c>
      <c r="J43" s="1592">
        <v>25</v>
      </c>
      <c r="K43" s="1605"/>
      <c r="L43" s="1605" t="s">
        <v>1319</v>
      </c>
      <c r="M43" s="1605" t="e">
        <v>#N/A</v>
      </c>
      <c r="N43" s="1606" t="s">
        <v>1373</v>
      </c>
      <c r="O43" s="1605" t="e">
        <v>#N/A</v>
      </c>
      <c r="P43" s="1597" t="s">
        <v>1375</v>
      </c>
      <c r="R43" s="1605">
        <v>63</v>
      </c>
      <c r="T43" s="1598">
        <v>70</v>
      </c>
    </row>
    <row r="44" spans="1:20" s="1593" customFormat="1" ht="45.75" customHeight="1">
      <c r="J44" s="1592">
        <v>26</v>
      </c>
      <c r="K44" s="1605"/>
      <c r="L44" s="1605" t="s">
        <v>1319</v>
      </c>
      <c r="M44" s="1605" t="e">
        <v>#N/A</v>
      </c>
      <c r="N44" s="1606" t="s">
        <v>1373</v>
      </c>
      <c r="O44" s="1605" t="e">
        <v>#N/A</v>
      </c>
      <c r="P44" s="1597" t="s">
        <v>1375</v>
      </c>
      <c r="R44" s="1605">
        <v>90</v>
      </c>
      <c r="T44" s="1598">
        <v>150</v>
      </c>
    </row>
    <row r="45" spans="1:20" s="1593" customFormat="1" ht="45.75" customHeight="1">
      <c r="A45" s="1574"/>
      <c r="B45" s="1574"/>
      <c r="C45" s="1574"/>
      <c r="D45" s="1574"/>
      <c r="E45" s="1574"/>
      <c r="F45" s="1574"/>
      <c r="G45" s="1574"/>
      <c r="J45" s="1592">
        <v>27</v>
      </c>
      <c r="K45" s="1605"/>
      <c r="L45" s="1605" t="s">
        <v>1319</v>
      </c>
      <c r="M45" s="1605" t="e">
        <v>#N/A</v>
      </c>
      <c r="N45" s="1606" t="s">
        <v>1373</v>
      </c>
      <c r="O45" s="1605" t="e">
        <v>#N/A</v>
      </c>
      <c r="P45" s="1597" t="s">
        <v>1375</v>
      </c>
      <c r="R45" s="1605">
        <v>115</v>
      </c>
      <c r="T45" s="1598">
        <v>20</v>
      </c>
    </row>
    <row r="46" spans="1:20" s="1593" customFormat="1" ht="45.75" customHeight="1">
      <c r="A46" s="1574"/>
      <c r="B46" s="1574"/>
      <c r="C46" s="1574"/>
      <c r="D46" s="1574"/>
      <c r="E46" s="1574"/>
      <c r="F46" s="1574"/>
      <c r="G46" s="1574"/>
      <c r="J46" s="1592">
        <v>28</v>
      </c>
      <c r="K46" s="1605"/>
      <c r="L46" s="1605"/>
      <c r="M46" s="1605"/>
      <c r="N46" s="1606"/>
      <c r="O46" s="1605"/>
      <c r="P46" s="1597"/>
    </row>
    <row r="47" spans="1:20" ht="30" customHeight="1">
      <c r="J47" s="1573">
        <v>29</v>
      </c>
      <c r="K47" s="1561"/>
      <c r="L47" s="1561"/>
      <c r="M47" s="1561"/>
      <c r="N47" s="1562"/>
      <c r="O47" s="1561"/>
      <c r="P47" s="1560"/>
    </row>
    <row r="48" spans="1:20" ht="30" customHeight="1">
      <c r="J48" s="1573">
        <v>30</v>
      </c>
      <c r="K48" s="1561"/>
      <c r="L48" s="1561"/>
      <c r="M48" s="1561"/>
      <c r="N48" s="1562"/>
      <c r="O48" s="1561"/>
      <c r="P48" s="1560"/>
    </row>
    <row r="49" ht="30" customHeight="1"/>
    <row r="50" ht="30" customHeight="1"/>
    <row r="51" ht="30" customHeight="1"/>
    <row r="52" ht="30" customHeight="1"/>
    <row r="53" ht="30" customHeight="1"/>
    <row r="54" ht="30" customHeight="1"/>
    <row r="56" ht="31.5" customHeight="1"/>
    <row r="58" ht="33" customHeight="1"/>
    <row r="59" ht="27.75" customHeight="1"/>
  </sheetData>
  <mergeCells count="21">
    <mergeCell ref="E31:F31"/>
    <mergeCell ref="A1:G1"/>
    <mergeCell ref="B20:C20"/>
    <mergeCell ref="A23:C23"/>
    <mergeCell ref="E23:F23"/>
    <mergeCell ref="E24:F24"/>
    <mergeCell ref="E25:F25"/>
    <mergeCell ref="E26:F26"/>
    <mergeCell ref="E27:F27"/>
    <mergeCell ref="E28:F28"/>
    <mergeCell ref="E29:F29"/>
    <mergeCell ref="E30:F30"/>
    <mergeCell ref="E38:F38"/>
    <mergeCell ref="E39:F39"/>
    <mergeCell ref="E40:F40"/>
    <mergeCell ref="E32:F32"/>
    <mergeCell ref="E33:F33"/>
    <mergeCell ref="E34:F34"/>
    <mergeCell ref="E35:F35"/>
    <mergeCell ref="E36:F36"/>
    <mergeCell ref="E37:F37"/>
  </mergeCells>
  <phoneticPr fontId="27"/>
  <printOptions horizontalCentered="1" verticalCentered="1"/>
  <pageMargins left="0" right="0" top="0" bottom="0" header="0" footer="0"/>
  <pageSetup paperSize="9" scale="47"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D21D8-CAC1-41D4-B51D-2559ECF27ABF}">
  <sheetPr codeName="Sheet12">
    <pageSetUpPr fitToPage="1"/>
  </sheetPr>
  <dimension ref="B1:R75"/>
  <sheetViews>
    <sheetView zoomScale="70" zoomScaleNormal="70" zoomScaleSheetLayoutView="80" workbookViewId="0">
      <selection activeCell="G9" sqref="G9"/>
    </sheetView>
  </sheetViews>
  <sheetFormatPr defaultColWidth="7.6640625" defaultRowHeight="13.5"/>
  <cols>
    <col min="1" max="1" width="1.5" style="1424" customWidth="1"/>
    <col min="2" max="2" width="7.33203125" style="1424" customWidth="1"/>
    <col min="3" max="3" width="12.6640625" style="1424" customWidth="1"/>
    <col min="4" max="4" width="113.83203125" style="1424" customWidth="1"/>
    <col min="5" max="5" width="5" style="1424" customWidth="1"/>
    <col min="6" max="6" width="6.5" style="1424" customWidth="1"/>
    <col min="7" max="7" width="18.83203125" style="1424" customWidth="1"/>
    <col min="8" max="8" width="36" style="1424" customWidth="1"/>
    <col min="9" max="9" width="1.6640625" style="1424" customWidth="1"/>
    <col min="10" max="10" width="17.33203125" style="1424" customWidth="1"/>
    <col min="11" max="12" width="7.6640625" style="1424"/>
    <col min="13" max="13" width="12" style="1424" customWidth="1"/>
    <col min="14" max="14" width="27.1640625" style="1424" customWidth="1"/>
    <col min="15" max="15" width="10.1640625" style="1424" customWidth="1"/>
    <col min="16" max="16" width="28.5" style="1424" customWidth="1"/>
    <col min="17" max="17" width="12.1640625" style="1426" customWidth="1"/>
    <col min="18" max="18" width="22.1640625" style="1424" customWidth="1"/>
    <col min="19" max="16384" width="7.6640625" style="1424"/>
  </cols>
  <sheetData>
    <row r="1" spans="2:18" ht="30" customHeight="1"/>
    <row r="2" spans="2:18" ht="20.25" customHeight="1">
      <c r="B2" s="1467" t="s">
        <v>1343</v>
      </c>
      <c r="C2" s="1467"/>
      <c r="D2" s="1441"/>
      <c r="E2" s="1441"/>
      <c r="F2" s="1441"/>
      <c r="G2" s="1441"/>
      <c r="H2" s="1441"/>
      <c r="I2" s="1441"/>
    </row>
    <row r="3" spans="2:18" ht="20.25" customHeight="1">
      <c r="B3" s="1467" t="s">
        <v>1344</v>
      </c>
      <c r="C3" s="1467"/>
      <c r="D3" s="1441"/>
      <c r="E3" s="1441"/>
      <c r="F3" s="1441"/>
      <c r="G3" s="1441"/>
      <c r="H3" s="1441"/>
      <c r="I3" s="1441"/>
    </row>
    <row r="4" spans="2:18" ht="20.25" customHeight="1">
      <c r="B4" s="1467" t="s">
        <v>1345</v>
      </c>
      <c r="C4" s="1467"/>
      <c r="D4" s="1441"/>
      <c r="E4" s="1441"/>
      <c r="F4" s="1441"/>
      <c r="G4" s="1467"/>
      <c r="H4" s="1486">
        <v>46062</v>
      </c>
      <c r="I4" s="1479"/>
      <c r="J4" s="1427"/>
    </row>
    <row r="5" spans="2:18" ht="20.25" customHeight="1">
      <c r="B5" s="1467"/>
      <c r="C5" s="1467"/>
      <c r="D5" s="1441"/>
      <c r="E5" s="1441"/>
      <c r="F5" s="1441"/>
      <c r="G5" s="1467" t="s">
        <v>1350</v>
      </c>
      <c r="H5" s="1467"/>
      <c r="I5" s="1441"/>
    </row>
    <row r="6" spans="2:18" ht="20.25" customHeight="1">
      <c r="B6" s="1467" t="s">
        <v>1342</v>
      </c>
      <c r="C6" s="1467"/>
      <c r="D6" s="1441"/>
      <c r="E6" s="1441"/>
      <c r="F6" s="1441"/>
      <c r="G6" s="1467" t="s">
        <v>1339</v>
      </c>
      <c r="H6" s="1482"/>
      <c r="I6" s="1441"/>
    </row>
    <row r="7" spans="2:18" s="1431" customFormat="1" ht="20.25" customHeight="1">
      <c r="B7" s="1478"/>
      <c r="C7" s="1478"/>
      <c r="D7" s="1481" t="s">
        <v>1338</v>
      </c>
      <c r="E7" s="1478"/>
      <c r="F7" s="1441"/>
      <c r="G7" s="1483" t="s">
        <v>1340</v>
      </c>
      <c r="H7" s="1467"/>
      <c r="I7" s="1441"/>
      <c r="Q7" s="1436"/>
    </row>
    <row r="8" spans="2:18" s="1431" customFormat="1" ht="20.25" customHeight="1">
      <c r="B8" s="1478"/>
      <c r="C8" s="1478"/>
      <c r="D8" s="1478"/>
      <c r="E8" s="1478"/>
      <c r="F8" s="1441"/>
      <c r="G8" s="1483" t="s">
        <v>1341</v>
      </c>
      <c r="H8" s="1467"/>
      <c r="I8" s="1441"/>
      <c r="Q8" s="1436"/>
    </row>
    <row r="9" spans="2:18" s="1431" customFormat="1" ht="20.25" customHeight="1">
      <c r="B9" s="1478"/>
      <c r="C9" s="1478"/>
      <c r="D9" s="1478"/>
      <c r="E9" s="1478"/>
      <c r="F9" s="1441"/>
      <c r="G9" s="1483" t="s">
        <v>1355</v>
      </c>
      <c r="H9" s="1484"/>
      <c r="I9" s="1478"/>
      <c r="Q9" s="1436"/>
    </row>
    <row r="10" spans="2:18" s="1431" customFormat="1" ht="50.25" customHeight="1">
      <c r="B10" s="1478"/>
      <c r="C10" s="1478"/>
      <c r="D10" s="1478"/>
      <c r="E10" s="1478"/>
      <c r="F10" s="1441"/>
      <c r="G10" s="1441"/>
      <c r="H10" s="1464"/>
      <c r="I10" s="1478"/>
      <c r="Q10" s="1436"/>
    </row>
    <row r="11" spans="2:18" s="1431" customFormat="1" ht="46.5" customHeight="1">
      <c r="B11" s="1951" t="s">
        <v>0</v>
      </c>
      <c r="C11" s="1951"/>
      <c r="D11" s="1951"/>
      <c r="E11" s="1951"/>
      <c r="F11" s="1951"/>
      <c r="G11" s="1951"/>
      <c r="H11" s="1951"/>
      <c r="I11" s="1485"/>
      <c r="M11" s="1445" t="s">
        <v>1231</v>
      </c>
      <c r="N11" s="1445"/>
      <c r="O11" s="1446"/>
      <c r="P11" s="1446" t="s">
        <v>405</v>
      </c>
      <c r="Q11" s="1447"/>
      <c r="R11" s="1446" t="s">
        <v>1318</v>
      </c>
    </row>
    <row r="12" spans="2:18" s="1431" customFormat="1" ht="20.25" customHeight="1">
      <c r="B12" s="1425" t="s">
        <v>1343</v>
      </c>
      <c r="C12" s="1425"/>
      <c r="D12" s="1435"/>
      <c r="E12" s="1435"/>
      <c r="F12" s="1425"/>
      <c r="I12" s="1478"/>
      <c r="M12" s="1446">
        <v>1</v>
      </c>
      <c r="N12" s="1449">
        <v>63</v>
      </c>
      <c r="O12" s="1446" t="s">
        <v>1319</v>
      </c>
      <c r="P12" s="1446" t="s">
        <v>1558</v>
      </c>
      <c r="Q12" s="1447" t="s">
        <v>1232</v>
      </c>
      <c r="R12" s="1446">
        <v>4549550356145</v>
      </c>
    </row>
    <row r="13" spans="2:18" ht="20.25" customHeight="1">
      <c r="B13" s="1425" t="s">
        <v>1344</v>
      </c>
      <c r="C13" s="1425"/>
      <c r="D13" s="1425"/>
      <c r="E13" s="1425"/>
      <c r="F13" s="1425"/>
      <c r="G13" s="1434" t="s">
        <v>1353</v>
      </c>
      <c r="H13" s="1434" t="s">
        <v>1352</v>
      </c>
      <c r="I13" s="1441"/>
      <c r="M13" s="1450">
        <v>2</v>
      </c>
      <c r="N13" s="1449">
        <v>90</v>
      </c>
      <c r="O13" s="1446" t="s">
        <v>1319</v>
      </c>
      <c r="P13" s="1446" t="s">
        <v>1559</v>
      </c>
      <c r="Q13" s="1447" t="s">
        <v>1232</v>
      </c>
      <c r="R13" s="1446">
        <v>619659200480</v>
      </c>
    </row>
    <row r="14" spans="2:18" ht="20.25" customHeight="1">
      <c r="B14" s="1425" t="s">
        <v>1345</v>
      </c>
      <c r="C14" s="1425"/>
      <c r="D14" s="1434"/>
      <c r="E14" s="1425"/>
      <c r="F14" s="1425"/>
      <c r="G14" s="1434" t="s">
        <v>1354</v>
      </c>
      <c r="H14" s="1434">
        <v>187271</v>
      </c>
      <c r="I14" s="1441"/>
      <c r="M14" s="1450">
        <v>3</v>
      </c>
      <c r="N14" s="1449">
        <v>115</v>
      </c>
      <c r="O14" s="1446" t="s">
        <v>1319</v>
      </c>
      <c r="P14" s="1446" t="s">
        <v>1560</v>
      </c>
      <c r="Q14" s="1447" t="s">
        <v>1232</v>
      </c>
      <c r="R14" s="1446">
        <v>619659200497</v>
      </c>
    </row>
    <row r="15" spans="2:18" ht="20.25" customHeight="1">
      <c r="B15" s="1425" t="s">
        <v>1342</v>
      </c>
      <c r="C15" s="1425"/>
      <c r="D15" s="1476"/>
      <c r="E15" s="1477"/>
      <c r="F15" s="1477"/>
      <c r="G15" s="1434"/>
      <c r="H15" s="1425"/>
      <c r="I15" s="1441"/>
      <c r="M15" s="1450">
        <v>4</v>
      </c>
      <c r="N15" s="1449">
        <v>138</v>
      </c>
      <c r="O15" s="1446" t="s">
        <v>1319</v>
      </c>
      <c r="P15" s="1446" t="s">
        <v>1561</v>
      </c>
      <c r="Q15" s="1447" t="s">
        <v>1232</v>
      </c>
      <c r="R15" s="1446">
        <v>619659200503</v>
      </c>
    </row>
    <row r="16" spans="2:18" ht="20.25" customHeight="1">
      <c r="B16" s="1425" t="s">
        <v>1351</v>
      </c>
      <c r="C16" s="1425"/>
      <c r="D16" s="1434"/>
      <c r="E16" s="1425"/>
      <c r="F16" s="1425"/>
      <c r="G16" s="1434"/>
      <c r="H16" s="1425"/>
      <c r="I16" s="1441"/>
      <c r="M16" s="1446">
        <v>5</v>
      </c>
      <c r="N16" s="1449">
        <v>168</v>
      </c>
      <c r="O16" s="1446" t="s">
        <v>1319</v>
      </c>
      <c r="P16" s="1446" t="s">
        <v>1562</v>
      </c>
      <c r="Q16" s="1447" t="s">
        <v>1232</v>
      </c>
      <c r="R16" s="1446" t="s">
        <v>1563</v>
      </c>
    </row>
    <row r="17" spans="2:18" ht="21.75" customHeight="1">
      <c r="B17" s="1425" t="s">
        <v>1362</v>
      </c>
      <c r="C17" s="1425"/>
      <c r="D17" s="1476"/>
      <c r="E17" s="1425"/>
      <c r="F17" s="1425"/>
      <c r="G17" s="1434"/>
      <c r="H17" s="1425"/>
      <c r="I17" s="1441"/>
      <c r="M17" s="1450">
        <v>6</v>
      </c>
      <c r="N17" s="1449">
        <v>180</v>
      </c>
      <c r="O17" s="1446" t="s">
        <v>1319</v>
      </c>
      <c r="P17" s="1446" t="s">
        <v>1530</v>
      </c>
      <c r="Q17" s="1447" t="s">
        <v>1232</v>
      </c>
      <c r="R17" s="1446">
        <v>619659169770</v>
      </c>
    </row>
    <row r="18" spans="2:18" ht="21.75" customHeight="1">
      <c r="B18" s="1425" t="s">
        <v>1364</v>
      </c>
      <c r="C18" s="1425"/>
      <c r="D18" s="1425"/>
      <c r="E18" s="1425"/>
      <c r="F18" s="1425"/>
      <c r="G18" s="1425"/>
      <c r="H18" s="1425"/>
      <c r="I18" s="1441"/>
      <c r="M18" s="1450">
        <v>7</v>
      </c>
      <c r="N18" s="1449">
        <v>199</v>
      </c>
      <c r="O18" s="1446" t="s">
        <v>1319</v>
      </c>
      <c r="P18" s="1446" t="s">
        <v>1192</v>
      </c>
      <c r="Q18" s="1447" t="s">
        <v>1232</v>
      </c>
      <c r="R18" s="1446">
        <v>619659180034</v>
      </c>
    </row>
    <row r="19" spans="2:18" ht="21.75" customHeight="1">
      <c r="B19" s="1425" t="s">
        <v>1363</v>
      </c>
      <c r="C19" s="1425"/>
      <c r="D19" s="1425" t="s">
        <v>1368</v>
      </c>
      <c r="E19" s="1425"/>
      <c r="F19" s="1425"/>
      <c r="G19" s="1425"/>
      <c r="H19" s="1425"/>
      <c r="I19" s="1441"/>
      <c r="M19" s="1450">
        <v>8</v>
      </c>
      <c r="N19" s="1449">
        <v>214</v>
      </c>
      <c r="O19" s="1446" t="s">
        <v>1319</v>
      </c>
      <c r="P19" s="1446" t="s">
        <v>1131</v>
      </c>
      <c r="Q19" s="1447" t="s">
        <v>1232</v>
      </c>
      <c r="R19" s="1446">
        <v>619659180041</v>
      </c>
    </row>
    <row r="20" spans="2:18" ht="21.75" customHeight="1">
      <c r="B20" s="1425"/>
      <c r="C20" s="1425"/>
      <c r="D20" s="1425" t="s">
        <v>1365</v>
      </c>
      <c r="E20" s="1425"/>
      <c r="F20" s="1425"/>
      <c r="G20" s="1425"/>
      <c r="H20" s="1425"/>
      <c r="I20" s="1441"/>
      <c r="M20" s="1446">
        <v>9</v>
      </c>
      <c r="N20" s="1449">
        <v>195</v>
      </c>
      <c r="O20" s="1446" t="s">
        <v>1319</v>
      </c>
      <c r="P20" s="1446" t="s">
        <v>1193</v>
      </c>
      <c r="Q20" s="1447" t="s">
        <v>1232</v>
      </c>
      <c r="R20" s="1446" t="s">
        <v>1533</v>
      </c>
    </row>
    <row r="21" spans="2:18" ht="21.75" customHeight="1">
      <c r="C21" s="1425"/>
      <c r="D21" s="1425" t="s">
        <v>1366</v>
      </c>
      <c r="E21" s="1425"/>
      <c r="F21" s="1425"/>
      <c r="G21" s="1425"/>
      <c r="H21" s="1425"/>
      <c r="M21" s="1450">
        <v>10</v>
      </c>
      <c r="N21" s="1449">
        <v>198</v>
      </c>
      <c r="O21" s="1446" t="s">
        <v>1319</v>
      </c>
      <c r="P21" s="1446" t="s">
        <v>1133</v>
      </c>
      <c r="Q21" s="1447" t="s">
        <v>1232</v>
      </c>
      <c r="R21" s="1446" t="s">
        <v>1534</v>
      </c>
    </row>
    <row r="22" spans="2:18" ht="21.75" customHeight="1">
      <c r="C22" s="1425"/>
      <c r="D22" s="1425" t="s">
        <v>1367</v>
      </c>
      <c r="E22" s="1425"/>
      <c r="F22" s="1425"/>
      <c r="G22" s="1425"/>
      <c r="H22" s="1425"/>
      <c r="I22" s="1461"/>
      <c r="M22" s="1450">
        <v>11</v>
      </c>
      <c r="N22" s="1449">
        <v>213</v>
      </c>
      <c r="O22" s="1446" t="s">
        <v>1319</v>
      </c>
      <c r="P22" s="1446" t="s">
        <v>1134</v>
      </c>
      <c r="Q22" s="1447" t="s">
        <v>1232</v>
      </c>
      <c r="R22" s="1446" t="s">
        <v>1535</v>
      </c>
    </row>
    <row r="23" spans="2:18" ht="15" customHeight="1">
      <c r="I23" s="1461"/>
      <c r="M23" s="1450">
        <v>12</v>
      </c>
      <c r="N23" s="1449">
        <v>230</v>
      </c>
      <c r="O23" s="1446" t="s">
        <v>1319</v>
      </c>
      <c r="P23" s="1446" t="s">
        <v>1564</v>
      </c>
      <c r="Q23" s="1447" t="s">
        <v>1232</v>
      </c>
      <c r="R23" s="1446" t="s">
        <v>1565</v>
      </c>
    </row>
    <row r="24" spans="2:18" ht="22.5" customHeight="1">
      <c r="B24" s="1958" t="s">
        <v>96</v>
      </c>
      <c r="C24" s="1957" t="s">
        <v>1401</v>
      </c>
      <c r="D24" s="1957"/>
      <c r="E24" s="1959" t="s">
        <v>30</v>
      </c>
      <c r="F24" s="1960"/>
      <c r="G24" s="1957" t="s">
        <v>29</v>
      </c>
      <c r="H24" s="1961" t="s">
        <v>1402</v>
      </c>
      <c r="I24" s="1425"/>
      <c r="M24" s="1446">
        <v>13</v>
      </c>
      <c r="N24" s="1449">
        <v>330</v>
      </c>
      <c r="O24" s="1446" t="s">
        <v>1319</v>
      </c>
      <c r="P24" s="1446" t="s">
        <v>1566</v>
      </c>
      <c r="Q24" s="1447" t="s">
        <v>1232</v>
      </c>
      <c r="R24" s="1446">
        <v>619659200671</v>
      </c>
    </row>
    <row r="25" spans="2:18" ht="22.5" customHeight="1">
      <c r="B25" s="1958"/>
      <c r="C25" s="1957"/>
      <c r="D25" s="1957"/>
      <c r="E25" s="1959"/>
      <c r="F25" s="1960"/>
      <c r="G25" s="1957"/>
      <c r="H25" s="1961"/>
      <c r="I25" s="1425"/>
      <c r="M25" s="1450">
        <v>14</v>
      </c>
      <c r="N25" s="1449">
        <v>340</v>
      </c>
      <c r="O25" s="1446" t="s">
        <v>1319</v>
      </c>
      <c r="P25" s="1446" t="s">
        <v>1567</v>
      </c>
      <c r="Q25" s="1447" t="s">
        <v>1232</v>
      </c>
      <c r="R25" s="1446">
        <v>619659200107</v>
      </c>
    </row>
    <row r="26" spans="2:18" ht="22.5" customHeight="1">
      <c r="B26" s="1952">
        <v>1</v>
      </c>
      <c r="C26" s="1953" t="s">
        <v>1348</v>
      </c>
      <c r="D26" s="1953"/>
      <c r="E26" s="1954">
        <v>100</v>
      </c>
      <c r="F26" s="1954"/>
      <c r="G26" s="1955">
        <v>50</v>
      </c>
      <c r="H26" s="1956">
        <f>E26*G26</f>
        <v>5000</v>
      </c>
      <c r="I26" s="1425"/>
      <c r="M26" s="1450">
        <v>15</v>
      </c>
      <c r="N26" s="1449">
        <v>350</v>
      </c>
      <c r="O26" s="1446" t="s">
        <v>1319</v>
      </c>
      <c r="P26" s="1446" t="s">
        <v>940</v>
      </c>
      <c r="Q26" s="1447" t="s">
        <v>1232</v>
      </c>
      <c r="R26" s="1446">
        <v>619659200701</v>
      </c>
    </row>
    <row r="27" spans="2:18" ht="22.5" customHeight="1">
      <c r="B27" s="1952"/>
      <c r="C27" s="1953"/>
      <c r="D27" s="1953"/>
      <c r="E27" s="1954"/>
      <c r="F27" s="1954"/>
      <c r="G27" s="1955"/>
      <c r="H27" s="1956"/>
      <c r="I27" s="1425"/>
      <c r="J27" s="1480"/>
      <c r="M27" s="1450">
        <v>16</v>
      </c>
      <c r="N27" s="1449">
        <v>390</v>
      </c>
      <c r="O27" s="1446" t="s">
        <v>1319</v>
      </c>
      <c r="P27" s="1446" t="s">
        <v>1568</v>
      </c>
      <c r="Q27" s="1447" t="s">
        <v>1232</v>
      </c>
      <c r="R27" s="1446" t="s">
        <v>1569</v>
      </c>
    </row>
    <row r="28" spans="2:18" ht="22.5" customHeight="1">
      <c r="B28" s="1952">
        <v>2</v>
      </c>
      <c r="C28" s="1962" t="s">
        <v>1349</v>
      </c>
      <c r="D28" s="1962"/>
      <c r="E28" s="1954">
        <v>100</v>
      </c>
      <c r="F28" s="1954"/>
      <c r="G28" s="1955">
        <v>50</v>
      </c>
      <c r="H28" s="1956">
        <f>E28*G28</f>
        <v>5000</v>
      </c>
      <c r="I28" s="1463"/>
      <c r="J28" s="1480"/>
    </row>
    <row r="29" spans="2:18" ht="22.5" customHeight="1">
      <c r="B29" s="1952"/>
      <c r="C29" s="1962"/>
      <c r="D29" s="1962"/>
      <c r="E29" s="1954"/>
      <c r="F29" s="1954"/>
      <c r="G29" s="1955"/>
      <c r="H29" s="1956"/>
      <c r="I29" s="1463"/>
    </row>
    <row r="30" spans="2:18" ht="22.5" customHeight="1">
      <c r="B30" s="1663"/>
      <c r="C30" s="1476"/>
      <c r="D30" s="1425"/>
      <c r="E30" s="1425"/>
      <c r="F30" s="1462"/>
      <c r="G30" s="1463"/>
      <c r="H30" s="1664"/>
      <c r="I30" s="1463"/>
    </row>
    <row r="31" spans="2:18" ht="22.5" customHeight="1">
      <c r="B31" s="1663"/>
      <c r="C31" s="1476"/>
      <c r="D31" s="1425"/>
      <c r="E31" s="1425"/>
      <c r="F31" s="1462"/>
      <c r="G31" s="1425"/>
      <c r="H31" s="1664"/>
      <c r="I31" s="1463"/>
    </row>
    <row r="32" spans="2:18" ht="22.5" customHeight="1">
      <c r="B32" s="1663"/>
      <c r="C32" s="1476"/>
      <c r="D32" s="1425"/>
      <c r="E32" s="1425"/>
      <c r="F32" s="1462"/>
      <c r="G32" s="1463"/>
      <c r="H32" s="1664"/>
      <c r="I32" s="1463"/>
    </row>
    <row r="33" spans="2:9" ht="22.5" customHeight="1">
      <c r="B33" s="1663"/>
      <c r="C33" s="1476"/>
      <c r="D33" s="1425"/>
      <c r="E33" s="1425"/>
      <c r="F33" s="1462"/>
      <c r="G33" s="1425"/>
      <c r="H33" s="1664"/>
      <c r="I33" s="1463"/>
    </row>
    <row r="34" spans="2:9" ht="22.5" customHeight="1">
      <c r="B34" s="1663"/>
      <c r="C34" s="1476"/>
      <c r="D34" s="1425"/>
      <c r="E34" s="1425"/>
      <c r="F34" s="1462"/>
      <c r="G34" s="1463"/>
      <c r="H34" s="1664"/>
      <c r="I34" s="1463"/>
    </row>
    <row r="35" spans="2:9" ht="22.5" customHeight="1">
      <c r="B35" s="1663"/>
      <c r="C35" s="1476"/>
      <c r="D35" s="1425"/>
      <c r="E35" s="1425"/>
      <c r="F35" s="1462"/>
      <c r="G35" s="1463"/>
      <c r="H35" s="1664"/>
      <c r="I35" s="1463"/>
    </row>
    <row r="36" spans="2:9" ht="22.5" customHeight="1">
      <c r="B36" s="1663"/>
      <c r="C36" s="1476"/>
      <c r="D36" s="1425"/>
      <c r="E36" s="1425"/>
      <c r="F36" s="1462"/>
      <c r="G36" s="1463"/>
      <c r="H36" s="1664"/>
      <c r="I36" s="1463"/>
    </row>
    <row r="37" spans="2:9" ht="22.5" customHeight="1">
      <c r="B37" s="1663"/>
      <c r="C37" s="1476"/>
      <c r="D37" s="1425"/>
      <c r="E37" s="1425"/>
      <c r="F37" s="1462"/>
      <c r="G37" s="1425"/>
      <c r="H37" s="1664"/>
      <c r="I37" s="1463"/>
    </row>
    <row r="38" spans="2:9" ht="22.5" customHeight="1">
      <c r="B38" s="1663"/>
      <c r="C38" s="1476"/>
      <c r="D38" s="1425"/>
      <c r="E38" s="1425"/>
      <c r="F38" s="1462"/>
      <c r="G38" s="1463"/>
      <c r="H38" s="1664"/>
      <c r="I38" s="1463"/>
    </row>
    <row r="39" spans="2:9" ht="22.5" customHeight="1">
      <c r="B39" s="1663"/>
      <c r="C39" s="1476"/>
      <c r="D39" s="1425"/>
      <c r="E39" s="1425"/>
      <c r="F39" s="1462"/>
      <c r="G39" s="1425"/>
      <c r="H39" s="1664"/>
      <c r="I39" s="1463"/>
    </row>
    <row r="40" spans="2:9" ht="22.5" customHeight="1">
      <c r="B40" s="1663"/>
      <c r="C40" s="1476"/>
      <c r="D40" s="1425"/>
      <c r="E40" s="1425"/>
      <c r="F40" s="1462"/>
      <c r="G40" s="1463"/>
      <c r="H40" s="1664"/>
      <c r="I40" s="1463"/>
    </row>
    <row r="41" spans="2:9" ht="22.5" customHeight="1">
      <c r="B41" s="1663"/>
      <c r="C41" s="1425"/>
      <c r="D41" s="1425"/>
      <c r="E41" s="1425"/>
      <c r="F41" s="1462"/>
      <c r="G41" s="1425"/>
      <c r="H41" s="1664"/>
      <c r="I41" s="1466"/>
    </row>
    <row r="42" spans="2:9" ht="22.5" customHeight="1">
      <c r="B42" s="1663"/>
      <c r="C42" s="1425" t="str">
        <f t="shared" ref="C42" si="0">O28&amp;P28&amp;"　"&amp;Q28&amp;R28</f>
        <v>　</v>
      </c>
      <c r="D42" s="1425"/>
      <c r="E42" s="1425"/>
      <c r="F42" s="1462"/>
      <c r="G42" s="1463"/>
      <c r="H42" s="1664"/>
      <c r="I42" s="1466"/>
    </row>
    <row r="43" spans="2:9" ht="22.5" customHeight="1">
      <c r="B43" s="1665"/>
      <c r="C43" s="1441"/>
      <c r="D43" s="1441"/>
      <c r="E43" s="1441"/>
      <c r="F43" s="1441"/>
      <c r="G43" s="1441"/>
      <c r="H43" s="1666"/>
      <c r="I43" s="1466"/>
    </row>
    <row r="44" spans="2:9" ht="22.5" customHeight="1">
      <c r="B44" s="1665"/>
      <c r="C44" s="1467"/>
      <c r="D44" s="1441"/>
      <c r="E44" s="1441"/>
      <c r="F44" s="1441"/>
      <c r="G44" s="1441"/>
      <c r="H44" s="1666"/>
      <c r="I44" s="1466"/>
    </row>
    <row r="45" spans="2:9" ht="22.5" customHeight="1">
      <c r="B45" s="1665"/>
      <c r="C45" s="1467"/>
      <c r="D45" s="1441"/>
      <c r="E45" s="1441"/>
      <c r="F45" s="1441"/>
      <c r="G45" s="1441"/>
      <c r="H45" s="1666"/>
      <c r="I45" s="1466"/>
    </row>
    <row r="46" spans="2:9" ht="22.5" customHeight="1">
      <c r="B46" s="1667"/>
      <c r="C46" s="1668"/>
      <c r="D46" s="1668"/>
      <c r="E46" s="1441"/>
      <c r="F46" s="1441"/>
      <c r="G46" s="1441"/>
      <c r="H46" s="1666"/>
      <c r="I46" s="1466"/>
    </row>
    <row r="47" spans="2:9" ht="22.5" customHeight="1">
      <c r="B47" s="1441"/>
      <c r="C47" s="1441"/>
      <c r="D47" s="1441"/>
      <c r="E47" s="1665"/>
      <c r="F47" s="1441"/>
      <c r="G47" s="1441"/>
      <c r="H47" s="1666"/>
      <c r="I47" s="1466"/>
    </row>
    <row r="48" spans="2:9" ht="23.25" customHeight="1">
      <c r="B48" s="1425" t="s">
        <v>1346</v>
      </c>
      <c r="C48" s="1425"/>
      <c r="D48" s="1441"/>
      <c r="E48" s="1669"/>
      <c r="F48" s="1425" t="s">
        <v>1356</v>
      </c>
      <c r="G48" s="1425"/>
      <c r="H48" s="1664">
        <v>0</v>
      </c>
      <c r="I48" s="1441"/>
    </row>
    <row r="49" spans="2:11" ht="23.25" customHeight="1">
      <c r="B49" s="1425" t="str">
        <f>B12</f>
        <v>〒174-0072</v>
      </c>
      <c r="C49" s="1425"/>
      <c r="D49" s="1441"/>
      <c r="E49" s="1669"/>
      <c r="F49" s="1425"/>
      <c r="G49" s="1425"/>
      <c r="H49" s="1664"/>
      <c r="I49" s="1441"/>
    </row>
    <row r="50" spans="2:11" ht="23.25" customHeight="1">
      <c r="B50" s="1425" t="str">
        <f t="shared" ref="B50:B51" si="1">B13</f>
        <v>東京都板橋区南常盤台1丁目11番6号</v>
      </c>
      <c r="C50" s="1425"/>
      <c r="D50" s="1441"/>
      <c r="E50" s="1669"/>
      <c r="F50" s="1425" t="s">
        <v>1357</v>
      </c>
      <c r="G50" s="1425"/>
      <c r="H50" s="1664">
        <f>SUM(H24:I27)</f>
        <v>5000</v>
      </c>
      <c r="I50" s="1441"/>
    </row>
    <row r="51" spans="2:11" ht="23.25" customHeight="1">
      <c r="B51" s="1425" t="str">
        <f t="shared" si="1"/>
        <v>ウエアーハウス303号室</v>
      </c>
      <c r="C51" s="1425"/>
      <c r="D51" s="1441"/>
      <c r="E51" s="1669"/>
      <c r="F51" s="1425" t="s">
        <v>1358</v>
      </c>
      <c r="G51" s="1425"/>
      <c r="H51" s="1664">
        <f>H50*10%</f>
        <v>500</v>
      </c>
      <c r="I51" s="1441"/>
    </row>
    <row r="52" spans="2:11" ht="23.25" customHeight="1">
      <c r="B52" s="1425"/>
      <c r="C52" s="1425"/>
      <c r="D52" s="1441"/>
      <c r="E52" s="1669"/>
      <c r="F52" s="1425" t="s">
        <v>1359</v>
      </c>
      <c r="G52" s="1425"/>
      <c r="H52" s="1664">
        <f>H50+H51</f>
        <v>5500</v>
      </c>
      <c r="I52" s="1441"/>
    </row>
    <row r="53" spans="2:11" ht="23.25" customHeight="1">
      <c r="B53" s="1425" t="str">
        <f>B15</f>
        <v>柏尾奏利（KASIOshop）　様</v>
      </c>
      <c r="C53" s="1425"/>
      <c r="D53" s="1441"/>
      <c r="E53" s="1669"/>
      <c r="F53" s="1425"/>
      <c r="G53" s="1425"/>
      <c r="H53" s="1664"/>
      <c r="I53" s="1441"/>
      <c r="K53" s="1441"/>
    </row>
    <row r="54" spans="2:11" ht="23.25" customHeight="1">
      <c r="B54" s="1425"/>
      <c r="C54" s="1425" t="s">
        <v>1347</v>
      </c>
      <c r="D54" s="1441"/>
      <c r="E54" s="1670"/>
      <c r="F54" s="1455" t="s">
        <v>1360</v>
      </c>
      <c r="G54" s="1455"/>
      <c r="H54" s="1671">
        <f>H52+H53</f>
        <v>5500</v>
      </c>
      <c r="I54" s="1441"/>
    </row>
    <row r="55" spans="2:11" ht="7.5" customHeight="1">
      <c r="B55" s="1441"/>
      <c r="C55" s="1441"/>
      <c r="D55" s="1441"/>
      <c r="E55" s="1441"/>
      <c r="F55" s="1441"/>
      <c r="G55" s="1441"/>
      <c r="H55" s="1441"/>
    </row>
    <row r="56" spans="2:11" ht="23.25" customHeight="1">
      <c r="B56" s="1441"/>
      <c r="C56" s="1441"/>
      <c r="D56" s="1441"/>
      <c r="E56" s="1441"/>
      <c r="F56" s="1441"/>
      <c r="G56" s="1441"/>
      <c r="H56" s="1441"/>
    </row>
    <row r="57" spans="2:11" ht="23.25" customHeight="1">
      <c r="B57" s="1425"/>
    </row>
    <row r="58" spans="2:11" ht="23.25" customHeight="1"/>
    <row r="59" spans="2:11" ht="23.25" customHeight="1"/>
    <row r="60" spans="2:11" ht="23.25" customHeight="1"/>
    <row r="61" spans="2:11" ht="17.25" customHeight="1"/>
    <row r="62" spans="2:11" ht="17.25" customHeight="1"/>
    <row r="63" spans="2:11" ht="17.25" customHeight="1"/>
    <row r="64" spans="2:11"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24" customHeight="1"/>
  </sheetData>
  <mergeCells count="16">
    <mergeCell ref="B28:B29"/>
    <mergeCell ref="C28:D29"/>
    <mergeCell ref="E28:F29"/>
    <mergeCell ref="G28:G29"/>
    <mergeCell ref="H28:H29"/>
    <mergeCell ref="B11:H11"/>
    <mergeCell ref="B26:B27"/>
    <mergeCell ref="C26:D27"/>
    <mergeCell ref="E26:F27"/>
    <mergeCell ref="G26:G27"/>
    <mergeCell ref="H26:H27"/>
    <mergeCell ref="C24:D25"/>
    <mergeCell ref="B24:B25"/>
    <mergeCell ref="E24:F25"/>
    <mergeCell ref="G24:G25"/>
    <mergeCell ref="H24:H25"/>
  </mergeCells>
  <phoneticPr fontId="27"/>
  <pageMargins left="0.70866141732283461" right="0.70866141732283461" top="0.74803149606299213" bottom="0.74803149606299213" header="0.31496062992125984" footer="0.31496062992125984"/>
  <pageSetup paperSize="9" scale="48"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B527-B52F-449B-A450-72DBF9507779}">
  <sheetPr codeName="Sheet56">
    <pageSetUpPr fitToPage="1"/>
  </sheetPr>
  <dimension ref="A1:Q75"/>
  <sheetViews>
    <sheetView zoomScale="60" zoomScaleNormal="60" zoomScaleSheetLayoutView="80" workbookViewId="0">
      <selection activeCell="Q3" sqref="Q3"/>
    </sheetView>
  </sheetViews>
  <sheetFormatPr defaultColWidth="7.6640625" defaultRowHeight="13.5"/>
  <cols>
    <col min="1" max="1" width="7.33203125" style="1424" customWidth="1"/>
    <col min="2" max="2" width="12.6640625" style="1424" customWidth="1"/>
    <col min="3" max="3" width="113.83203125" style="1424" customWidth="1"/>
    <col min="4" max="4" width="5" style="1424" customWidth="1"/>
    <col min="5" max="5" width="6.5" style="1424" customWidth="1"/>
    <col min="6" max="6" width="18.83203125" style="1424" customWidth="1"/>
    <col min="7" max="7" width="36" style="1424" customWidth="1"/>
    <col min="8" max="8" width="1.6640625" style="1424" customWidth="1"/>
    <col min="9" max="9" width="17.33203125" style="1424" customWidth="1"/>
    <col min="10" max="11" width="7.6640625" style="1424"/>
    <col min="12" max="12" width="12" style="1424" customWidth="1"/>
    <col min="13" max="13" width="27.1640625" style="1424" customWidth="1"/>
    <col min="14" max="14" width="10.1640625" style="1424" customWidth="1"/>
    <col min="15" max="15" width="28.5" style="1424" customWidth="1"/>
    <col min="16" max="16" width="12.1640625" style="1426" customWidth="1"/>
    <col min="17" max="17" width="22.1640625" style="1424" customWidth="1"/>
    <col min="18" max="16384" width="7.6640625" style="1424"/>
  </cols>
  <sheetData>
    <row r="1" spans="1:17" ht="30" customHeight="1"/>
    <row r="2" spans="1:17" ht="20.25" customHeight="1">
      <c r="A2" s="1467" t="s">
        <v>1343</v>
      </c>
      <c r="B2" s="1467"/>
      <c r="C2" s="1441"/>
      <c r="D2" s="1441"/>
      <c r="E2" s="1441"/>
      <c r="F2" s="1441"/>
      <c r="G2" s="1441"/>
      <c r="H2" s="1441"/>
    </row>
    <row r="3" spans="1:17" ht="20.25" customHeight="1">
      <c r="A3" s="1467" t="s">
        <v>1344</v>
      </c>
      <c r="B3" s="1467"/>
      <c r="C3" s="1441"/>
      <c r="D3" s="1441"/>
      <c r="E3" s="1441"/>
      <c r="F3" s="1441"/>
      <c r="G3" s="1441"/>
      <c r="H3" s="1441"/>
    </row>
    <row r="4" spans="1:17" ht="20.25" customHeight="1">
      <c r="A4" s="1467" t="s">
        <v>1345</v>
      </c>
      <c r="B4" s="1467"/>
      <c r="C4" s="1441"/>
      <c r="D4" s="1441"/>
      <c r="E4" s="1441"/>
      <c r="F4" s="1467"/>
      <c r="G4" s="1486">
        <v>46062</v>
      </c>
      <c r="H4" s="1479"/>
      <c r="I4" s="1427"/>
    </row>
    <row r="5" spans="1:17" ht="20.25" customHeight="1">
      <c r="A5" s="1467"/>
      <c r="B5" s="1467"/>
      <c r="C5" s="1441"/>
      <c r="D5" s="1441"/>
      <c r="E5" s="1441"/>
      <c r="F5" s="1467" t="s">
        <v>1350</v>
      </c>
      <c r="G5" s="1467"/>
      <c r="H5" s="1441"/>
    </row>
    <row r="6" spans="1:17" ht="20.25" customHeight="1">
      <c r="A6" s="1467" t="s">
        <v>1342</v>
      </c>
      <c r="B6" s="1467"/>
      <c r="C6" s="1441"/>
      <c r="D6" s="1441"/>
      <c r="E6" s="1441"/>
      <c r="F6" s="1467" t="s">
        <v>1339</v>
      </c>
      <c r="G6" s="1482"/>
      <c r="H6" s="1441"/>
    </row>
    <row r="7" spans="1:17" s="1431" customFormat="1" ht="20.25" customHeight="1">
      <c r="A7" s="1478"/>
      <c r="B7" s="1478"/>
      <c r="C7" s="1481" t="s">
        <v>1338</v>
      </c>
      <c r="D7" s="1478"/>
      <c r="E7" s="1441"/>
      <c r="F7" s="1483" t="s">
        <v>1340</v>
      </c>
      <c r="G7" s="1467"/>
      <c r="H7" s="1441"/>
      <c r="P7" s="1436"/>
    </row>
    <row r="8" spans="1:17" s="1431" customFormat="1" ht="20.25" customHeight="1">
      <c r="A8" s="1478"/>
      <c r="B8" s="1478"/>
      <c r="C8" s="1478"/>
      <c r="D8" s="1478"/>
      <c r="E8" s="1441"/>
      <c r="F8" s="1483" t="s">
        <v>1341</v>
      </c>
      <c r="G8" s="1467"/>
      <c r="H8" s="1441"/>
      <c r="P8" s="1436"/>
    </row>
    <row r="9" spans="1:17" s="1431" customFormat="1" ht="20.25" customHeight="1">
      <c r="A9" s="1478"/>
      <c r="B9" s="1478"/>
      <c r="C9" s="1478"/>
      <c r="D9" s="1478"/>
      <c r="E9" s="1441"/>
      <c r="F9" s="1483" t="s">
        <v>1361</v>
      </c>
      <c r="G9" s="1484"/>
      <c r="H9" s="1478"/>
      <c r="P9" s="1436"/>
    </row>
    <row r="10" spans="1:17" s="1431" customFormat="1" ht="50.25" customHeight="1">
      <c r="A10" s="1478"/>
      <c r="B10" s="1478"/>
      <c r="C10" s="1478"/>
      <c r="D10" s="1478"/>
      <c r="E10" s="1441"/>
      <c r="F10" s="1441"/>
      <c r="G10" s="1464"/>
      <c r="H10" s="1478"/>
      <c r="P10" s="1436"/>
    </row>
    <row r="11" spans="1:17" s="1431" customFormat="1" ht="46.5" customHeight="1">
      <c r="A11" s="1951" t="s">
        <v>0</v>
      </c>
      <c r="B11" s="1951"/>
      <c r="C11" s="1951"/>
      <c r="D11" s="1951"/>
      <c r="E11" s="1951"/>
      <c r="F11" s="1951"/>
      <c r="G11" s="1951"/>
      <c r="H11" s="1485"/>
      <c r="L11" s="1445" t="s">
        <v>1231</v>
      </c>
      <c r="M11" s="1445"/>
      <c r="N11" s="1446"/>
      <c r="O11" s="1446" t="s">
        <v>405</v>
      </c>
      <c r="P11" s="1447"/>
      <c r="Q11" s="1446" t="s">
        <v>1318</v>
      </c>
    </row>
    <row r="12" spans="1:17" s="1431" customFormat="1" ht="20.25" customHeight="1">
      <c r="A12" s="1425" t="s">
        <v>1343</v>
      </c>
      <c r="B12" s="1425"/>
      <c r="C12" s="1435"/>
      <c r="D12" s="1435"/>
      <c r="E12" s="1425"/>
      <c r="H12" s="1478"/>
      <c r="L12" s="1446">
        <v>1</v>
      </c>
      <c r="M12" s="1449">
        <v>63</v>
      </c>
      <c r="N12" s="1446" t="s">
        <v>1319</v>
      </c>
      <c r="O12" s="1446" t="s">
        <v>1558</v>
      </c>
      <c r="P12" s="1447" t="s">
        <v>1232</v>
      </c>
      <c r="Q12" s="1446">
        <v>4549550356145</v>
      </c>
    </row>
    <row r="13" spans="1:17" ht="20.25" customHeight="1">
      <c r="A13" s="1425" t="s">
        <v>1344</v>
      </c>
      <c r="B13" s="1425"/>
      <c r="C13" s="1425"/>
      <c r="D13" s="1425"/>
      <c r="E13" s="1425"/>
      <c r="F13" s="1434" t="s">
        <v>1353</v>
      </c>
      <c r="G13" s="1434" t="s">
        <v>1352</v>
      </c>
      <c r="H13" s="1441"/>
      <c r="L13" s="1450">
        <v>2</v>
      </c>
      <c r="M13" s="1449">
        <v>90</v>
      </c>
      <c r="N13" s="1446" t="s">
        <v>1319</v>
      </c>
      <c r="O13" s="1446" t="s">
        <v>1559</v>
      </c>
      <c r="P13" s="1447" t="s">
        <v>1232</v>
      </c>
      <c r="Q13" s="1446">
        <v>619659200480</v>
      </c>
    </row>
    <row r="14" spans="1:17" ht="20.25" customHeight="1">
      <c r="A14" s="1425" t="s">
        <v>1345</v>
      </c>
      <c r="B14" s="1425"/>
      <c r="C14" s="1434"/>
      <c r="D14" s="1425"/>
      <c r="E14" s="1425"/>
      <c r="F14" s="1434" t="s">
        <v>1354</v>
      </c>
      <c r="G14" s="1434">
        <v>187271</v>
      </c>
      <c r="H14" s="1441"/>
      <c r="L14" s="1450">
        <v>3</v>
      </c>
      <c r="M14" s="1449">
        <v>115</v>
      </c>
      <c r="N14" s="1446" t="s">
        <v>1319</v>
      </c>
      <c r="O14" s="1446" t="s">
        <v>1560</v>
      </c>
      <c r="P14" s="1447" t="s">
        <v>1232</v>
      </c>
      <c r="Q14" s="1446">
        <v>619659200497</v>
      </c>
    </row>
    <row r="15" spans="1:17" ht="20.25" customHeight="1">
      <c r="A15" s="1425" t="s">
        <v>1342</v>
      </c>
      <c r="B15" s="1425"/>
      <c r="C15" s="1476"/>
      <c r="D15" s="1477"/>
      <c r="E15" s="1477"/>
      <c r="F15" s="1434"/>
      <c r="G15" s="1425"/>
      <c r="H15" s="1441"/>
      <c r="L15" s="1450">
        <v>4</v>
      </c>
      <c r="M15" s="1449">
        <v>138</v>
      </c>
      <c r="N15" s="1446" t="s">
        <v>1319</v>
      </c>
      <c r="O15" s="1446" t="s">
        <v>1561</v>
      </c>
      <c r="P15" s="1447" t="s">
        <v>1232</v>
      </c>
      <c r="Q15" s="1446">
        <v>619659200503</v>
      </c>
    </row>
    <row r="16" spans="1:17" ht="20.25" customHeight="1">
      <c r="A16" s="1425" t="s">
        <v>1351</v>
      </c>
      <c r="B16" s="1425"/>
      <c r="C16" s="1434"/>
      <c r="D16" s="1425"/>
      <c r="E16" s="1425"/>
      <c r="F16" s="1434"/>
      <c r="G16" s="1425"/>
      <c r="H16" s="1441"/>
      <c r="L16" s="1446">
        <v>5</v>
      </c>
      <c r="M16" s="1449">
        <v>168</v>
      </c>
      <c r="N16" s="1446" t="s">
        <v>1319</v>
      </c>
      <c r="O16" s="1446" t="s">
        <v>1562</v>
      </c>
      <c r="P16" s="1447" t="s">
        <v>1232</v>
      </c>
      <c r="Q16" s="1446" t="s">
        <v>1563</v>
      </c>
    </row>
    <row r="17" spans="1:17" ht="21.75" customHeight="1">
      <c r="A17" s="1425" t="s">
        <v>1362</v>
      </c>
      <c r="B17" s="1425"/>
      <c r="C17" s="1476"/>
      <c r="D17" s="1425"/>
      <c r="E17" s="1425"/>
      <c r="F17" s="1434"/>
      <c r="G17" s="1425"/>
      <c r="H17" s="1441"/>
      <c r="L17" s="1450">
        <v>6</v>
      </c>
      <c r="M17" s="1449">
        <v>180</v>
      </c>
      <c r="N17" s="1446" t="s">
        <v>1319</v>
      </c>
      <c r="O17" s="1446" t="s">
        <v>1530</v>
      </c>
      <c r="P17" s="1447" t="s">
        <v>1232</v>
      </c>
      <c r="Q17" s="1446">
        <v>619659169770</v>
      </c>
    </row>
    <row r="18" spans="1:17" ht="21.75" customHeight="1">
      <c r="A18" s="1425" t="s">
        <v>1364</v>
      </c>
      <c r="B18" s="1425"/>
      <c r="C18" s="1425"/>
      <c r="D18" s="1425"/>
      <c r="E18" s="1425"/>
      <c r="F18" s="1425"/>
      <c r="G18" s="1425"/>
      <c r="H18" s="1441"/>
      <c r="L18" s="1450">
        <v>7</v>
      </c>
      <c r="M18" s="1449">
        <v>199</v>
      </c>
      <c r="N18" s="1446" t="s">
        <v>1319</v>
      </c>
      <c r="O18" s="1446" t="s">
        <v>1192</v>
      </c>
      <c r="P18" s="1447" t="s">
        <v>1232</v>
      </c>
      <c r="Q18" s="1446">
        <v>619659180034</v>
      </c>
    </row>
    <row r="19" spans="1:17" ht="21.75" customHeight="1">
      <c r="A19" s="1425" t="s">
        <v>1363</v>
      </c>
      <c r="B19" s="1425"/>
      <c r="C19" s="1425" t="s">
        <v>1368</v>
      </c>
      <c r="D19" s="1425"/>
      <c r="E19" s="1425"/>
      <c r="F19" s="1425"/>
      <c r="G19" s="1425"/>
      <c r="H19" s="1441"/>
      <c r="L19" s="1450">
        <v>8</v>
      </c>
      <c r="M19" s="1449">
        <v>214</v>
      </c>
      <c r="N19" s="1446" t="s">
        <v>1319</v>
      </c>
      <c r="O19" s="1446" t="s">
        <v>1131</v>
      </c>
      <c r="P19" s="1447" t="s">
        <v>1232</v>
      </c>
      <c r="Q19" s="1446">
        <v>619659180041</v>
      </c>
    </row>
    <row r="20" spans="1:17" ht="21.75" customHeight="1">
      <c r="A20" s="1425"/>
      <c r="B20" s="1425"/>
      <c r="C20" s="1425" t="s">
        <v>1365</v>
      </c>
      <c r="D20" s="1425"/>
      <c r="E20" s="1425"/>
      <c r="F20" s="1425"/>
      <c r="G20" s="1425"/>
      <c r="H20" s="1441"/>
      <c r="L20" s="1446">
        <v>9</v>
      </c>
      <c r="M20" s="1449">
        <v>195</v>
      </c>
      <c r="N20" s="1446" t="s">
        <v>1319</v>
      </c>
      <c r="O20" s="1446" t="s">
        <v>1193</v>
      </c>
      <c r="P20" s="1447" t="s">
        <v>1232</v>
      </c>
      <c r="Q20" s="1446" t="s">
        <v>1533</v>
      </c>
    </row>
    <row r="21" spans="1:17" ht="21.75" customHeight="1">
      <c r="B21" s="1425"/>
      <c r="C21" s="1425" t="s">
        <v>1366</v>
      </c>
      <c r="D21" s="1425"/>
      <c r="E21" s="1425"/>
      <c r="F21" s="1425"/>
      <c r="G21" s="1425"/>
      <c r="L21" s="1450">
        <v>10</v>
      </c>
      <c r="M21" s="1449">
        <v>198</v>
      </c>
      <c r="N21" s="1446" t="s">
        <v>1319</v>
      </c>
      <c r="O21" s="1446" t="s">
        <v>1133</v>
      </c>
      <c r="P21" s="1447" t="s">
        <v>1232</v>
      </c>
      <c r="Q21" s="1446" t="s">
        <v>1534</v>
      </c>
    </row>
    <row r="22" spans="1:17" ht="21.75" customHeight="1">
      <c r="B22" s="1425"/>
      <c r="C22" s="1425" t="s">
        <v>1367</v>
      </c>
      <c r="D22" s="1425"/>
      <c r="E22" s="1425"/>
      <c r="F22" s="1425"/>
      <c r="G22" s="1425"/>
      <c r="H22" s="1461"/>
      <c r="L22" s="1450">
        <v>11</v>
      </c>
      <c r="M22" s="1449">
        <v>213</v>
      </c>
      <c r="N22" s="1446" t="s">
        <v>1319</v>
      </c>
      <c r="O22" s="1446" t="s">
        <v>1134</v>
      </c>
      <c r="P22" s="1447" t="s">
        <v>1232</v>
      </c>
      <c r="Q22" s="1446" t="s">
        <v>1535</v>
      </c>
    </row>
    <row r="23" spans="1:17" ht="15" customHeight="1">
      <c r="H23" s="1461"/>
      <c r="L23" s="1450">
        <v>12</v>
      </c>
      <c r="M23" s="1449">
        <v>230</v>
      </c>
      <c r="N23" s="1446" t="s">
        <v>1319</v>
      </c>
      <c r="O23" s="1446" t="s">
        <v>1564</v>
      </c>
      <c r="P23" s="1447" t="s">
        <v>1232</v>
      </c>
      <c r="Q23" s="1446" t="s">
        <v>1565</v>
      </c>
    </row>
    <row r="24" spans="1:17" ht="22.5" customHeight="1">
      <c r="A24" s="1958" t="s">
        <v>96</v>
      </c>
      <c r="B24" s="1957" t="s">
        <v>1401</v>
      </c>
      <c r="C24" s="1957"/>
      <c r="D24" s="1959" t="s">
        <v>30</v>
      </c>
      <c r="E24" s="1960"/>
      <c r="F24" s="1957" t="s">
        <v>29</v>
      </c>
      <c r="G24" s="1961" t="s">
        <v>1402</v>
      </c>
      <c r="H24" s="1425"/>
      <c r="L24" s="1446">
        <v>13</v>
      </c>
      <c r="M24" s="1449">
        <v>330</v>
      </c>
      <c r="N24" s="1446" t="s">
        <v>1319</v>
      </c>
      <c r="O24" s="1446" t="s">
        <v>1566</v>
      </c>
      <c r="P24" s="1447" t="s">
        <v>1232</v>
      </c>
      <c r="Q24" s="1446">
        <v>619659200671</v>
      </c>
    </row>
    <row r="25" spans="1:17" ht="22.5" customHeight="1">
      <c r="A25" s="1958"/>
      <c r="B25" s="1957"/>
      <c r="C25" s="1957"/>
      <c r="D25" s="1959"/>
      <c r="E25" s="1960"/>
      <c r="F25" s="1957"/>
      <c r="G25" s="1961"/>
      <c r="H25" s="1425"/>
      <c r="L25" s="1450">
        <v>14</v>
      </c>
      <c r="M25" s="1449">
        <v>340</v>
      </c>
      <c r="N25" s="1446" t="s">
        <v>1319</v>
      </c>
      <c r="O25" s="1446" t="s">
        <v>1567</v>
      </c>
      <c r="P25" s="1447" t="s">
        <v>1232</v>
      </c>
      <c r="Q25" s="1446">
        <v>619659200107</v>
      </c>
    </row>
    <row r="26" spans="1:17" ht="22.5" customHeight="1">
      <c r="A26" s="1952">
        <v>1</v>
      </c>
      <c r="B26" s="1953" t="s">
        <v>1348</v>
      </c>
      <c r="C26" s="1953"/>
      <c r="D26" s="1954">
        <v>100</v>
      </c>
      <c r="E26" s="1954"/>
      <c r="F26" s="1955">
        <v>50</v>
      </c>
      <c r="G26" s="1956">
        <f>D26*F26</f>
        <v>5000</v>
      </c>
      <c r="H26" s="1425"/>
      <c r="L26" s="1450">
        <v>15</v>
      </c>
      <c r="M26" s="1449">
        <v>350</v>
      </c>
      <c r="N26" s="1446" t="s">
        <v>1319</v>
      </c>
      <c r="O26" s="1446" t="s">
        <v>940</v>
      </c>
      <c r="P26" s="1447" t="s">
        <v>1232</v>
      </c>
      <c r="Q26" s="1446">
        <v>619659200701</v>
      </c>
    </row>
    <row r="27" spans="1:17" ht="22.5" customHeight="1">
      <c r="A27" s="1952"/>
      <c r="B27" s="1953"/>
      <c r="C27" s="1953"/>
      <c r="D27" s="1954"/>
      <c r="E27" s="1954"/>
      <c r="F27" s="1955"/>
      <c r="G27" s="1956"/>
      <c r="H27" s="1425"/>
      <c r="I27" s="1480"/>
      <c r="L27" s="1450">
        <v>16</v>
      </c>
      <c r="M27" s="1449">
        <v>390</v>
      </c>
      <c r="N27" s="1446" t="s">
        <v>1319</v>
      </c>
      <c r="O27" s="1446" t="s">
        <v>1568</v>
      </c>
      <c r="P27" s="1447" t="s">
        <v>1232</v>
      </c>
      <c r="Q27" s="1446" t="s">
        <v>1569</v>
      </c>
    </row>
    <row r="28" spans="1:17" ht="22.5" customHeight="1">
      <c r="A28" s="1952">
        <v>2</v>
      </c>
      <c r="B28" s="1962" t="s">
        <v>1349</v>
      </c>
      <c r="C28" s="1962"/>
      <c r="D28" s="1954">
        <v>100</v>
      </c>
      <c r="E28" s="1954"/>
      <c r="F28" s="1955">
        <v>50</v>
      </c>
      <c r="G28" s="1956">
        <f>D28*F28</f>
        <v>5000</v>
      </c>
      <c r="H28" s="1463"/>
      <c r="I28" s="1480"/>
    </row>
    <row r="29" spans="1:17" ht="22.5" customHeight="1">
      <c r="A29" s="1952"/>
      <c r="B29" s="1962"/>
      <c r="C29" s="1962"/>
      <c r="D29" s="1954"/>
      <c r="E29" s="1954"/>
      <c r="F29" s="1955"/>
      <c r="G29" s="1956"/>
      <c r="H29" s="1463"/>
    </row>
    <row r="30" spans="1:17" ht="22.5" customHeight="1">
      <c r="A30" s="1663"/>
      <c r="B30" s="1476"/>
      <c r="C30" s="1425"/>
      <c r="D30" s="1425"/>
      <c r="E30" s="1462"/>
      <c r="F30" s="1463"/>
      <c r="G30" s="1664"/>
      <c r="H30" s="1463"/>
    </row>
    <row r="31" spans="1:17" ht="22.5" customHeight="1">
      <c r="A31" s="1663"/>
      <c r="B31" s="1476"/>
      <c r="C31" s="1425"/>
      <c r="D31" s="1425"/>
      <c r="E31" s="1462"/>
      <c r="F31" s="1425"/>
      <c r="G31" s="1664"/>
      <c r="H31" s="1463"/>
    </row>
    <row r="32" spans="1:17" ht="22.5" customHeight="1">
      <c r="A32" s="1663"/>
      <c r="B32" s="1476"/>
      <c r="C32" s="1425"/>
      <c r="D32" s="1425"/>
      <c r="E32" s="1462"/>
      <c r="F32" s="1463"/>
      <c r="G32" s="1664"/>
      <c r="H32" s="1463"/>
    </row>
    <row r="33" spans="1:8" ht="22.5" customHeight="1">
      <c r="A33" s="1663"/>
      <c r="B33" s="1476"/>
      <c r="C33" s="1425"/>
      <c r="D33" s="1425"/>
      <c r="E33" s="1462"/>
      <c r="F33" s="1425"/>
      <c r="G33" s="1664"/>
      <c r="H33" s="1463"/>
    </row>
    <row r="34" spans="1:8" ht="22.5" customHeight="1">
      <c r="A34" s="1663"/>
      <c r="B34" s="1476"/>
      <c r="C34" s="1425"/>
      <c r="D34" s="1425"/>
      <c r="E34" s="1462"/>
      <c r="F34" s="1463"/>
      <c r="G34" s="1664"/>
      <c r="H34" s="1463"/>
    </row>
    <row r="35" spans="1:8" ht="22.5" customHeight="1">
      <c r="A35" s="1663"/>
      <c r="B35" s="1476"/>
      <c r="C35" s="1425"/>
      <c r="D35" s="1425"/>
      <c r="E35" s="1462"/>
      <c r="F35" s="1463"/>
      <c r="G35" s="1664"/>
      <c r="H35" s="1463"/>
    </row>
    <row r="36" spans="1:8" ht="22.5" customHeight="1">
      <c r="A36" s="1663"/>
      <c r="B36" s="1476"/>
      <c r="C36" s="1425"/>
      <c r="D36" s="1425"/>
      <c r="E36" s="1462"/>
      <c r="F36" s="1463"/>
      <c r="G36" s="1664"/>
      <c r="H36" s="1463"/>
    </row>
    <row r="37" spans="1:8" ht="22.5" customHeight="1">
      <c r="A37" s="1663"/>
      <c r="B37" s="1476"/>
      <c r="C37" s="1425"/>
      <c r="D37" s="1425"/>
      <c r="E37" s="1462"/>
      <c r="F37" s="1425"/>
      <c r="G37" s="1664"/>
      <c r="H37" s="1463"/>
    </row>
    <row r="38" spans="1:8" ht="22.5" customHeight="1">
      <c r="A38" s="1663"/>
      <c r="B38" s="1476"/>
      <c r="C38" s="1425"/>
      <c r="D38" s="1425"/>
      <c r="E38" s="1462"/>
      <c r="F38" s="1463"/>
      <c r="G38" s="1664"/>
      <c r="H38" s="1463"/>
    </row>
    <row r="39" spans="1:8" ht="22.5" customHeight="1">
      <c r="A39" s="1663"/>
      <c r="B39" s="1476"/>
      <c r="C39" s="1425"/>
      <c r="D39" s="1425"/>
      <c r="E39" s="1462"/>
      <c r="F39" s="1425"/>
      <c r="G39" s="1664"/>
      <c r="H39" s="1463"/>
    </row>
    <row r="40" spans="1:8" ht="22.5" customHeight="1">
      <c r="A40" s="1663"/>
      <c r="B40" s="1476"/>
      <c r="C40" s="1425"/>
      <c r="D40" s="1425"/>
      <c r="E40" s="1462"/>
      <c r="F40" s="1463"/>
      <c r="G40" s="1664"/>
      <c r="H40" s="1463"/>
    </row>
    <row r="41" spans="1:8" ht="22.5" customHeight="1">
      <c r="A41" s="1663"/>
      <c r="B41" s="1425"/>
      <c r="C41" s="1425"/>
      <c r="D41" s="1425"/>
      <c r="E41" s="1462"/>
      <c r="F41" s="1425"/>
      <c r="G41" s="1664"/>
      <c r="H41" s="1466"/>
    </row>
    <row r="42" spans="1:8" ht="22.5" customHeight="1">
      <c r="A42" s="1663"/>
      <c r="B42" s="1425" t="str">
        <f t="shared" ref="B42" si="0">N28&amp;O28&amp;"　"&amp;P28&amp;Q28</f>
        <v>　</v>
      </c>
      <c r="C42" s="1425"/>
      <c r="D42" s="1425"/>
      <c r="E42" s="1462"/>
      <c r="F42" s="1463"/>
      <c r="G42" s="1664"/>
      <c r="H42" s="1466"/>
    </row>
    <row r="43" spans="1:8" ht="22.5" customHeight="1">
      <c r="A43" s="1665"/>
      <c r="B43" s="1441"/>
      <c r="C43" s="1441"/>
      <c r="D43" s="1441"/>
      <c r="E43" s="1441"/>
      <c r="F43" s="1441"/>
      <c r="G43" s="1666"/>
      <c r="H43" s="1466"/>
    </row>
    <row r="44" spans="1:8" ht="22.5" customHeight="1">
      <c r="A44" s="1665"/>
      <c r="B44" s="1467"/>
      <c r="C44" s="1441"/>
      <c r="D44" s="1441"/>
      <c r="E44" s="1441"/>
      <c r="F44" s="1441"/>
      <c r="G44" s="1666"/>
      <c r="H44" s="1466"/>
    </row>
    <row r="45" spans="1:8" ht="22.5" customHeight="1">
      <c r="A45" s="1665"/>
      <c r="B45" s="1467"/>
      <c r="C45" s="1441"/>
      <c r="D45" s="1441"/>
      <c r="E45" s="1441"/>
      <c r="F45" s="1441"/>
      <c r="G45" s="1666"/>
      <c r="H45" s="1466"/>
    </row>
    <row r="46" spans="1:8" ht="22.5" customHeight="1">
      <c r="A46" s="1667"/>
      <c r="B46" s="1668"/>
      <c r="C46" s="1668"/>
      <c r="D46" s="1441"/>
      <c r="E46" s="1441"/>
      <c r="F46" s="1441"/>
      <c r="G46" s="1666"/>
      <c r="H46" s="1466"/>
    </row>
    <row r="47" spans="1:8" ht="22.5" customHeight="1">
      <c r="A47" s="1441"/>
      <c r="B47" s="1441"/>
      <c r="C47" s="1441"/>
      <c r="D47" s="1665"/>
      <c r="E47" s="1441"/>
      <c r="F47" s="1441"/>
      <c r="G47" s="1666"/>
      <c r="H47" s="1466"/>
    </row>
    <row r="48" spans="1:8" ht="23.25" customHeight="1">
      <c r="A48" s="1425" t="s">
        <v>1346</v>
      </c>
      <c r="B48" s="1425"/>
      <c r="C48" s="1441"/>
      <c r="D48" s="1663"/>
      <c r="E48" s="1425" t="s">
        <v>1356</v>
      </c>
      <c r="F48" s="1425"/>
      <c r="G48" s="1664">
        <v>0</v>
      </c>
      <c r="H48" s="1441"/>
    </row>
    <row r="49" spans="1:10" ht="23.25" customHeight="1">
      <c r="A49" s="1425" t="str">
        <f>A12</f>
        <v>〒174-0072</v>
      </c>
      <c r="B49" s="1425"/>
      <c r="C49" s="1441"/>
      <c r="D49" s="1663"/>
      <c r="E49" s="1425"/>
      <c r="F49" s="1425"/>
      <c r="G49" s="1664"/>
      <c r="H49" s="1441"/>
    </row>
    <row r="50" spans="1:10" ht="23.25" customHeight="1">
      <c r="A50" s="1425" t="str">
        <f t="shared" ref="A50:A51" si="1">A13</f>
        <v>東京都板橋区南常盤台1丁目11番6号</v>
      </c>
      <c r="B50" s="1425"/>
      <c r="C50" s="1441"/>
      <c r="D50" s="1663"/>
      <c r="E50" s="1425" t="s">
        <v>1357</v>
      </c>
      <c r="F50" s="1425"/>
      <c r="G50" s="1664">
        <f>SUM(G24:H27)</f>
        <v>5000</v>
      </c>
      <c r="H50" s="1441"/>
    </row>
    <row r="51" spans="1:10" ht="23.25" customHeight="1">
      <c r="A51" s="1425" t="str">
        <f t="shared" si="1"/>
        <v>ウエアーハウス303号室</v>
      </c>
      <c r="B51" s="1425"/>
      <c r="C51" s="1441"/>
      <c r="D51" s="1663"/>
      <c r="E51" s="1425" t="s">
        <v>1358</v>
      </c>
      <c r="F51" s="1425"/>
      <c r="G51" s="1664">
        <f>G50*10%</f>
        <v>500</v>
      </c>
      <c r="H51" s="1441"/>
    </row>
    <row r="52" spans="1:10" ht="23.25" customHeight="1">
      <c r="A52" s="1425"/>
      <c r="B52" s="1425"/>
      <c r="C52" s="1441"/>
      <c r="D52" s="1663"/>
      <c r="E52" s="1425" t="s">
        <v>1359</v>
      </c>
      <c r="F52" s="1425"/>
      <c r="G52" s="1664">
        <f>G50+G51</f>
        <v>5500</v>
      </c>
      <c r="H52" s="1441"/>
    </row>
    <row r="53" spans="1:10" ht="23.25" customHeight="1">
      <c r="A53" s="1425" t="str">
        <f>A15</f>
        <v>柏尾奏利（KASIOshop）　様</v>
      </c>
      <c r="B53" s="1425"/>
      <c r="C53" s="1441"/>
      <c r="D53" s="1663"/>
      <c r="E53" s="1425"/>
      <c r="F53" s="1425"/>
      <c r="G53" s="1664"/>
      <c r="H53" s="1441"/>
      <c r="J53" s="1441"/>
    </row>
    <row r="54" spans="1:10" ht="23.25" customHeight="1">
      <c r="A54" s="1425"/>
      <c r="B54" s="1425" t="s">
        <v>1347</v>
      </c>
      <c r="C54" s="1441"/>
      <c r="D54" s="1672"/>
      <c r="E54" s="1455" t="s">
        <v>1360</v>
      </c>
      <c r="F54" s="1455"/>
      <c r="G54" s="1671">
        <f>G52+G53</f>
        <v>5500</v>
      </c>
      <c r="H54" s="1441"/>
    </row>
    <row r="55" spans="1:10" ht="7.5" customHeight="1">
      <c r="A55" s="1441"/>
      <c r="B55" s="1441"/>
      <c r="C55" s="1441"/>
      <c r="D55" s="1441"/>
      <c r="E55" s="1441"/>
      <c r="F55" s="1441"/>
      <c r="G55" s="1441"/>
    </row>
    <row r="56" spans="1:10" ht="23.25" customHeight="1">
      <c r="A56" s="1441"/>
      <c r="B56" s="1441"/>
      <c r="C56" s="1441"/>
      <c r="D56" s="1441"/>
      <c r="E56" s="1441"/>
      <c r="F56" s="1441"/>
      <c r="G56" s="1441"/>
    </row>
    <row r="57" spans="1:10" ht="23.25" customHeight="1">
      <c r="A57" s="1425"/>
    </row>
    <row r="58" spans="1:10" ht="23.25" customHeight="1"/>
    <row r="59" spans="1:10" ht="23.25" customHeight="1"/>
    <row r="60" spans="1:10" ht="23.25" customHeight="1"/>
    <row r="61" spans="1:10" ht="17.25" customHeight="1"/>
    <row r="62" spans="1:10" ht="17.25" customHeight="1"/>
    <row r="63" spans="1:10" ht="17.25" customHeight="1"/>
    <row r="64" spans="1:10"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24" customHeight="1"/>
  </sheetData>
  <mergeCells count="16">
    <mergeCell ref="A28:A29"/>
    <mergeCell ref="B28:C29"/>
    <mergeCell ref="D28:E29"/>
    <mergeCell ref="F28:F29"/>
    <mergeCell ref="G28:G29"/>
    <mergeCell ref="A11:G11"/>
    <mergeCell ref="A26:A27"/>
    <mergeCell ref="B26:C27"/>
    <mergeCell ref="D26:E27"/>
    <mergeCell ref="F26:F27"/>
    <mergeCell ref="G26:G27"/>
    <mergeCell ref="B24:C25"/>
    <mergeCell ref="D24:E25"/>
    <mergeCell ref="F24:F25"/>
    <mergeCell ref="G24:G25"/>
    <mergeCell ref="A24:A25"/>
  </mergeCells>
  <phoneticPr fontId="27"/>
  <pageMargins left="0.70866141732283461" right="0.70866141732283461" top="0.74803149606299213" bottom="0.74803149606299213" header="0.31496062992125984" footer="0.31496062992125984"/>
  <pageSetup paperSize="9" scale="48"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055AF-BE1E-4326-A94D-466AB16F2302}">
  <sheetPr codeName="Sheet89">
    <pageSetUpPr fitToPage="1"/>
  </sheetPr>
  <dimension ref="A1:R75"/>
  <sheetViews>
    <sheetView zoomScale="60" zoomScaleNormal="60" zoomScaleSheetLayoutView="90" workbookViewId="0">
      <selection activeCell="M7" sqref="M7"/>
    </sheetView>
  </sheetViews>
  <sheetFormatPr defaultColWidth="7.6640625" defaultRowHeight="13.5"/>
  <cols>
    <col min="1" max="1" width="7.33203125" style="1424" customWidth="1"/>
    <col min="2" max="2" width="12.6640625" style="1424" customWidth="1"/>
    <col min="3" max="3" width="35.6640625" style="1424" customWidth="1"/>
    <col min="4" max="4" width="78.33203125" style="1424" customWidth="1"/>
    <col min="5" max="5" width="5" style="1424" customWidth="1"/>
    <col min="6" max="6" width="6.5" style="1424" customWidth="1"/>
    <col min="7" max="7" width="18.83203125" style="1424" customWidth="1"/>
    <col min="8" max="8" width="36" style="1424" customWidth="1"/>
    <col min="9" max="9" width="1.6640625" style="1424" customWidth="1"/>
    <col min="10" max="10" width="17.33203125" style="1424" customWidth="1"/>
    <col min="11" max="12" width="7.6640625" style="1424"/>
    <col min="13" max="13" width="12" style="1424" customWidth="1"/>
    <col min="14" max="14" width="27.1640625" style="1424" customWidth="1"/>
    <col min="15" max="15" width="10.1640625" style="1424" customWidth="1"/>
    <col min="16" max="16" width="28.5" style="1424" customWidth="1"/>
    <col min="17" max="17" width="12.1640625" style="1426" customWidth="1"/>
    <col min="18" max="18" width="22.1640625" style="1424" customWidth="1"/>
    <col min="19" max="16384" width="7.6640625" style="1424"/>
  </cols>
  <sheetData>
    <row r="1" spans="1:18" ht="30" customHeight="1"/>
    <row r="2" spans="1:18" ht="20.25" customHeight="1">
      <c r="A2" s="1467" t="str">
        <f>"〒"&amp;VLOOKUP(管理!$C$2,管理!$A$4:$V$100,3,0)</f>
        <v>〒174-0072</v>
      </c>
      <c r="B2" s="1467"/>
      <c r="C2" s="1467"/>
      <c r="D2" s="1441"/>
      <c r="E2" s="1441"/>
      <c r="F2" s="1441"/>
      <c r="G2" s="1441"/>
      <c r="H2" s="1441"/>
      <c r="I2" s="1441"/>
    </row>
    <row r="3" spans="1:18" ht="20.25" customHeight="1">
      <c r="A3" s="1467" t="str">
        <f>VLOOKUP(管理!$C$2,管理!$A$4:$V$100,4,0)</f>
        <v>東京都板橋区南常盤台1丁目11番6号</v>
      </c>
      <c r="B3" s="1467"/>
      <c r="C3" s="1467"/>
      <c r="D3" s="1441"/>
      <c r="E3" s="1441"/>
      <c r="F3" s="1441"/>
      <c r="G3" s="1441"/>
      <c r="H3" s="1441"/>
      <c r="I3" s="1441"/>
    </row>
    <row r="4" spans="1:18" ht="20.25" customHeight="1">
      <c r="A4" s="1467" t="str">
        <f>VLOOKUP(管理!$C$2,管理!$A$4:$V$100,5,0)</f>
        <v>ウエアーハウス303号室</v>
      </c>
      <c r="B4" s="1467"/>
      <c r="C4" s="1467"/>
      <c r="D4" s="1441"/>
      <c r="E4" s="1441"/>
      <c r="F4" s="1441"/>
      <c r="G4" s="1467"/>
      <c r="H4" s="1884">
        <f>管理!F1</f>
        <v>46097</v>
      </c>
      <c r="I4" s="1479"/>
      <c r="J4" s="1427"/>
    </row>
    <row r="5" spans="1:18" ht="20.25" customHeight="1">
      <c r="A5" s="1467"/>
      <c r="B5" s="1467"/>
      <c r="C5" s="1467"/>
      <c r="D5" s="1441"/>
      <c r="E5" s="1441"/>
      <c r="F5" s="1441"/>
      <c r="G5" s="1467" t="str">
        <f>"登録番号："&amp;VLOOKUP(管理!$C$1,管理!A4:T53,11,0)</f>
        <v>登録番号：T2010401090562</v>
      </c>
      <c r="H5" s="1467"/>
      <c r="I5" s="1441"/>
    </row>
    <row r="6" spans="1:18" ht="20.25" customHeight="1">
      <c r="A6" s="1467" t="str">
        <f>VLOOKUP(管理!$C$2,管理!$A$4:$V$100,2,0)&amp;"　御中"</f>
        <v>柏尾奏利（KASIOshop）　御中</v>
      </c>
      <c r="B6" s="1467"/>
      <c r="C6" s="1467"/>
      <c r="D6" s="1441"/>
      <c r="E6" s="1441"/>
      <c r="F6" s="1441"/>
      <c r="G6" s="1467" t="str">
        <f>"〒"&amp;VLOOKUP(管理!$C$1,管理!A4:T53,3,0)</f>
        <v>〒108-0075</v>
      </c>
      <c r="H6" s="1482"/>
      <c r="I6" s="1441"/>
    </row>
    <row r="7" spans="1:18" s="1431" customFormat="1" ht="20.25" customHeight="1">
      <c r="A7" s="1478"/>
      <c r="B7" s="1478"/>
      <c r="C7" s="1481" t="s">
        <v>1338</v>
      </c>
      <c r="E7" s="1478"/>
      <c r="F7" s="1441"/>
      <c r="G7" s="1483" t="str">
        <f>VLOOKUP(管理!$C$1,管理!A4:T53,4,0)</f>
        <v>東京都港区港南1丁目6番31号</v>
      </c>
      <c r="H7" s="1467"/>
      <c r="I7" s="1441"/>
      <c r="Q7" s="1436"/>
    </row>
    <row r="8" spans="1:18" s="1431" customFormat="1" ht="20.25" customHeight="1">
      <c r="A8" s="1478"/>
      <c r="B8" s="1478"/>
      <c r="C8" s="1478"/>
      <c r="D8" s="1478"/>
      <c r="E8" s="1478"/>
      <c r="F8" s="1441"/>
      <c r="G8" s="1483" t="str">
        <f>VLOOKUP(管理!$C$1,管理!A4:T53,5,0)</f>
        <v>品川東急ビル3階</v>
      </c>
      <c r="H8" s="1467"/>
      <c r="I8" s="1441"/>
      <c r="Q8" s="1436"/>
    </row>
    <row r="9" spans="1:18" s="1431" customFormat="1" ht="20.25" customHeight="1">
      <c r="A9" s="1478"/>
      <c r="B9" s="1478"/>
      <c r="C9" s="1478"/>
      <c r="D9" s="1478"/>
      <c r="E9" s="1478"/>
      <c r="F9" s="1441"/>
      <c r="G9" s="1483" t="str">
        <f>VLOOKUP(管理!$C$1,管理!A4:T53,2,0)</f>
        <v>サンディスク合同会社</v>
      </c>
      <c r="H9" s="1484"/>
      <c r="I9" s="1478"/>
      <c r="Q9" s="1436"/>
    </row>
    <row r="10" spans="1:18" s="1431" customFormat="1" ht="50.25" customHeight="1">
      <c r="A10" s="1478"/>
      <c r="B10" s="1478"/>
      <c r="C10" s="1478"/>
      <c r="D10" s="1478"/>
      <c r="E10" s="1478"/>
      <c r="F10" s="1441"/>
      <c r="G10" s="1441"/>
      <c r="H10" s="1464"/>
      <c r="I10" s="1478"/>
      <c r="Q10" s="1436"/>
    </row>
    <row r="11" spans="1:18" s="1431" customFormat="1" ht="46.5" customHeight="1">
      <c r="A11" s="1951" t="s">
        <v>0</v>
      </c>
      <c r="B11" s="1951"/>
      <c r="C11" s="1951"/>
      <c r="D11" s="1951"/>
      <c r="E11" s="1951"/>
      <c r="F11" s="1951"/>
      <c r="G11" s="1951"/>
      <c r="H11" s="1951"/>
      <c r="I11" s="1485"/>
      <c r="Q11" s="1436"/>
    </row>
    <row r="12" spans="1:18" s="1431" customFormat="1" ht="20.25" customHeight="1">
      <c r="A12" s="1425" t="str">
        <f>A2</f>
        <v>〒174-0072</v>
      </c>
      <c r="B12" s="1425"/>
      <c r="C12" s="1425"/>
      <c r="D12" s="1435"/>
      <c r="E12" s="1435"/>
      <c r="F12" s="1425"/>
      <c r="I12" s="1478"/>
      <c r="N12" s="1888"/>
      <c r="Q12" s="1436"/>
    </row>
    <row r="13" spans="1:18" ht="20.25" customHeight="1">
      <c r="A13" s="1425" t="str">
        <f t="shared" ref="A13:A14" si="0">A3</f>
        <v>東京都板橋区南常盤台1丁目11番6号</v>
      </c>
      <c r="B13" s="1425"/>
      <c r="C13" s="1425"/>
      <c r="D13" s="1425"/>
      <c r="E13" s="1425"/>
      <c r="F13" s="1425"/>
      <c r="G13" s="1886" t="s">
        <v>1507</v>
      </c>
      <c r="H13" s="1434" t="str">
        <f>VLOOKUP(管理!$C$1,管理!A4:T53,15,0)</f>
        <v>◎</v>
      </c>
      <c r="I13" s="1441"/>
      <c r="N13" s="1888"/>
      <c r="O13" s="1431"/>
      <c r="P13" s="1431"/>
      <c r="Q13" s="1436"/>
      <c r="R13" s="1431"/>
    </row>
    <row r="14" spans="1:18" ht="20.25" customHeight="1">
      <c r="A14" s="1425" t="str">
        <f t="shared" si="0"/>
        <v>ウエアーハウス303号室</v>
      </c>
      <c r="B14" s="1425"/>
      <c r="C14" s="1425"/>
      <c r="D14" s="1434"/>
      <c r="E14" s="1425"/>
      <c r="F14" s="1425"/>
      <c r="G14" s="1886" t="s">
        <v>1506</v>
      </c>
      <c r="H14" s="1434" t="str">
        <f>VLOOKUP(管理!$C$1,管理!A4:T53,14,0)</f>
        <v>3176-119</v>
      </c>
      <c r="I14" s="1441"/>
      <c r="N14" s="1888"/>
      <c r="O14" s="1431"/>
      <c r="P14" s="1431"/>
      <c r="Q14" s="1436"/>
      <c r="R14" s="1431"/>
    </row>
    <row r="15" spans="1:18" ht="20.25" customHeight="1">
      <c r="A15" s="1425" t="str">
        <f>A6</f>
        <v>柏尾奏利（KASIOshop）　御中</v>
      </c>
      <c r="B15" s="1425"/>
      <c r="C15" s="1425"/>
      <c r="D15" s="1476"/>
      <c r="E15" s="1477"/>
      <c r="F15" s="1477"/>
      <c r="G15" s="1434"/>
      <c r="H15" s="1425"/>
      <c r="I15" s="1441"/>
      <c r="N15" s="1888"/>
      <c r="O15" s="1431"/>
      <c r="P15" s="1431"/>
      <c r="Q15" s="1436"/>
      <c r="R15" s="1431"/>
    </row>
    <row r="16" spans="1:18" ht="20.25" customHeight="1">
      <c r="A16" s="1964" t="s">
        <v>1502</v>
      </c>
      <c r="B16" s="1964"/>
      <c r="C16" s="1885">
        <f>H4</f>
        <v>46097</v>
      </c>
      <c r="E16" s="1425"/>
      <c r="F16" s="1425"/>
      <c r="G16" s="1434"/>
      <c r="H16" s="1425"/>
      <c r="I16" s="1441"/>
      <c r="M16" s="1431"/>
      <c r="N16" s="1888"/>
      <c r="O16" s="1431"/>
      <c r="P16" s="1431"/>
      <c r="Q16" s="1436"/>
      <c r="R16" s="1431"/>
    </row>
    <row r="17" spans="1:18" ht="21.75" customHeight="1">
      <c r="A17" s="1964" t="s">
        <v>1503</v>
      </c>
      <c r="B17" s="1964"/>
      <c r="C17" s="1476" t="s">
        <v>1501</v>
      </c>
      <c r="E17" s="1425"/>
      <c r="F17" s="1425"/>
      <c r="G17" s="1434"/>
      <c r="H17" s="1425"/>
      <c r="I17" s="1441"/>
      <c r="N17" s="1888"/>
      <c r="O17" s="1431"/>
      <c r="P17" s="1431"/>
      <c r="Q17" s="1436"/>
      <c r="R17" s="1431"/>
    </row>
    <row r="18" spans="1:18" ht="21.75" customHeight="1">
      <c r="A18" s="1964" t="s">
        <v>1504</v>
      </c>
      <c r="B18" s="1964"/>
      <c r="C18" s="1887">
        <f>管理!O1</f>
        <v>46105</v>
      </c>
      <c r="E18" s="1425"/>
      <c r="F18" s="1425"/>
      <c r="G18" s="1425"/>
      <c r="H18" s="1425"/>
      <c r="I18" s="1441"/>
      <c r="N18" s="1888"/>
      <c r="O18" s="1431"/>
      <c r="P18" s="1431"/>
      <c r="Q18" s="1436"/>
      <c r="R18" s="1431"/>
    </row>
    <row r="19" spans="1:18" ht="21.75" customHeight="1">
      <c r="A19" s="1964" t="s">
        <v>1505</v>
      </c>
      <c r="B19" s="1964"/>
      <c r="C19" s="1434" t="str">
        <f>VLOOKUP(管理!$C$1,管理!$A$4:$V$100,12,0)</f>
        <v>みずほ銀行 品川支店　普通7759780</v>
      </c>
      <c r="E19" s="1425"/>
      <c r="F19" s="1425"/>
      <c r="G19" s="1425"/>
      <c r="H19" s="1425"/>
      <c r="I19" s="1441"/>
      <c r="N19" s="1888"/>
      <c r="O19" s="1431"/>
      <c r="P19" s="1431"/>
      <c r="Q19" s="1436"/>
      <c r="R19" s="1431"/>
    </row>
    <row r="20" spans="1:18" ht="21.75" customHeight="1">
      <c r="A20" s="1425"/>
      <c r="B20" s="1425"/>
      <c r="C20" s="1425" t="str">
        <f>VLOOKUP(管理!$C$1,管理!$A$4:$V$100,13,0)</f>
        <v>サンディスク（ド</v>
      </c>
      <c r="E20" s="1425"/>
      <c r="F20" s="1425"/>
      <c r="G20" s="1425"/>
      <c r="H20" s="1425"/>
      <c r="I20" s="1441"/>
      <c r="M20" s="1431"/>
      <c r="N20" s="1888"/>
      <c r="O20" s="1431"/>
      <c r="P20" s="1431"/>
      <c r="Q20" s="1436"/>
      <c r="R20" s="1431"/>
    </row>
    <row r="21" spans="1:18" ht="21.75" customHeight="1">
      <c r="N21" s="1888"/>
      <c r="O21" s="1431"/>
      <c r="P21" s="1431"/>
      <c r="Q21" s="1436"/>
      <c r="R21" s="1431"/>
    </row>
    <row r="22" spans="1:18" ht="21.75" customHeight="1">
      <c r="A22" s="1958" t="s">
        <v>96</v>
      </c>
      <c r="B22" s="1957" t="s">
        <v>1401</v>
      </c>
      <c r="C22" s="1957"/>
      <c r="D22" s="1957"/>
      <c r="E22" s="1959" t="s">
        <v>30</v>
      </c>
      <c r="F22" s="1960"/>
      <c r="G22" s="1957" t="s">
        <v>29</v>
      </c>
      <c r="H22" s="1961" t="s">
        <v>1402</v>
      </c>
      <c r="I22" s="1461"/>
      <c r="N22" s="1888"/>
      <c r="O22" s="1431"/>
      <c r="P22" s="1431"/>
      <c r="Q22" s="1436"/>
      <c r="R22" s="1431"/>
    </row>
    <row r="23" spans="1:18" ht="15" customHeight="1">
      <c r="A23" s="1958"/>
      <c r="B23" s="1957"/>
      <c r="C23" s="1957"/>
      <c r="D23" s="1957"/>
      <c r="E23" s="1959"/>
      <c r="F23" s="1960"/>
      <c r="G23" s="1957"/>
      <c r="H23" s="1961"/>
      <c r="I23" s="1461"/>
      <c r="N23" s="1888"/>
      <c r="O23" s="1431"/>
      <c r="P23" s="1431"/>
      <c r="Q23" s="1436"/>
      <c r="R23" s="1431"/>
    </row>
    <row r="24" spans="1:18" ht="29.25" customHeight="1">
      <c r="A24" s="1663">
        <v>1</v>
      </c>
      <c r="B24" s="1425" t="s">
        <v>1570</v>
      </c>
      <c r="C24" s="1425"/>
      <c r="D24" s="1425"/>
      <c r="E24" s="1963">
        <v>1463</v>
      </c>
      <c r="F24" s="1963"/>
      <c r="G24" s="1889">
        <v>0</v>
      </c>
      <c r="H24" s="1890">
        <f>E24*G24</f>
        <v>0</v>
      </c>
      <c r="I24" s="1425"/>
      <c r="M24" s="1431"/>
      <c r="N24" s="1888"/>
      <c r="O24" s="1431"/>
      <c r="P24" s="1431"/>
      <c r="Q24" s="1436"/>
      <c r="R24" s="1431"/>
    </row>
    <row r="25" spans="1:18" ht="29.25" customHeight="1">
      <c r="A25" s="1663">
        <v>2</v>
      </c>
      <c r="B25" s="1425" t="s">
        <v>1571</v>
      </c>
      <c r="C25" s="1425"/>
      <c r="D25" s="1425"/>
      <c r="E25" s="1963">
        <v>1715</v>
      </c>
      <c r="F25" s="1963"/>
      <c r="G25" s="1889">
        <v>0</v>
      </c>
      <c r="H25" s="1890">
        <f t="shared" ref="H25:H44" si="1">E25*G25</f>
        <v>0</v>
      </c>
      <c r="I25" s="1425"/>
      <c r="N25" s="1888"/>
      <c r="O25" s="1431"/>
      <c r="P25" s="1431"/>
      <c r="Q25" s="1436"/>
      <c r="R25" s="1431"/>
    </row>
    <row r="26" spans="1:18" ht="29.25" customHeight="1">
      <c r="A26" s="1663">
        <v>3</v>
      </c>
      <c r="B26" s="1476" t="s">
        <v>1572</v>
      </c>
      <c r="C26" s="1476"/>
      <c r="D26" s="1476"/>
      <c r="E26" s="1963">
        <v>2555</v>
      </c>
      <c r="F26" s="1963"/>
      <c r="G26" s="1889">
        <v>70</v>
      </c>
      <c r="H26" s="1890">
        <f t="shared" si="1"/>
        <v>178850</v>
      </c>
      <c r="I26" s="1425"/>
      <c r="N26" s="1888"/>
      <c r="O26" s="1431"/>
      <c r="P26" s="1431"/>
      <c r="Q26" s="1436"/>
      <c r="R26" s="1431"/>
    </row>
    <row r="27" spans="1:18" ht="29.25" customHeight="1">
      <c r="A27" s="1663">
        <v>4</v>
      </c>
      <c r="B27" s="1476" t="s">
        <v>1573</v>
      </c>
      <c r="C27" s="1476"/>
      <c r="D27" s="1476"/>
      <c r="E27" s="1963">
        <v>2555</v>
      </c>
      <c r="F27" s="1963"/>
      <c r="G27" s="1889">
        <v>55</v>
      </c>
      <c r="H27" s="1890">
        <f t="shared" si="1"/>
        <v>140525</v>
      </c>
      <c r="I27" s="1425"/>
      <c r="J27" s="1480"/>
      <c r="N27" s="1888"/>
      <c r="O27" s="1431"/>
      <c r="P27" s="1431"/>
      <c r="Q27" s="1436"/>
      <c r="R27" s="1431"/>
    </row>
    <row r="28" spans="1:18" ht="29.25" customHeight="1">
      <c r="A28" s="1663">
        <v>5</v>
      </c>
      <c r="B28" s="1476" t="s">
        <v>1574</v>
      </c>
      <c r="C28" s="1476"/>
      <c r="D28" s="1425"/>
      <c r="E28" s="1963">
        <v>4445</v>
      </c>
      <c r="F28" s="1963"/>
      <c r="G28" s="1889">
        <v>0</v>
      </c>
      <c r="H28" s="1890">
        <f t="shared" si="1"/>
        <v>0</v>
      </c>
      <c r="I28" s="1463"/>
      <c r="J28" s="1480"/>
    </row>
    <row r="29" spans="1:18" ht="29.25" customHeight="1">
      <c r="A29" s="1663">
        <v>6</v>
      </c>
      <c r="B29" s="1476" t="s">
        <v>1575</v>
      </c>
      <c r="C29" s="1476"/>
      <c r="D29" s="1425"/>
      <c r="E29" s="1963">
        <v>8049.9999999999991</v>
      </c>
      <c r="F29" s="1963"/>
      <c r="G29" s="1889">
        <v>0</v>
      </c>
      <c r="H29" s="1890">
        <f t="shared" si="1"/>
        <v>0</v>
      </c>
      <c r="I29" s="1463"/>
    </row>
    <row r="30" spans="1:18" ht="29.25" customHeight="1">
      <c r="A30" s="1663">
        <v>7</v>
      </c>
      <c r="B30" s="1476" t="s">
        <v>1576</v>
      </c>
      <c r="C30" s="1476"/>
      <c r="D30" s="1425"/>
      <c r="E30" s="1963">
        <v>15469.999999999998</v>
      </c>
      <c r="F30" s="1963"/>
      <c r="G30" s="1889">
        <v>0</v>
      </c>
      <c r="H30" s="1890">
        <f t="shared" si="1"/>
        <v>0</v>
      </c>
      <c r="I30" s="1463"/>
    </row>
    <row r="31" spans="1:18" ht="29.25" customHeight="1">
      <c r="A31" s="1663">
        <v>8</v>
      </c>
      <c r="B31" s="1476" t="s">
        <v>1577</v>
      </c>
      <c r="C31" s="1476"/>
      <c r="D31" s="1425"/>
      <c r="E31" s="1963">
        <v>17220</v>
      </c>
      <c r="F31" s="1963"/>
      <c r="G31" s="1889">
        <v>0</v>
      </c>
      <c r="H31" s="1890">
        <f t="shared" si="1"/>
        <v>0</v>
      </c>
      <c r="I31" s="1463"/>
    </row>
    <row r="32" spans="1:18" ht="29.25" customHeight="1">
      <c r="A32" s="1663">
        <v>9</v>
      </c>
      <c r="B32" s="1476" t="s">
        <v>1578</v>
      </c>
      <c r="C32" s="1476"/>
      <c r="D32" s="1425"/>
      <c r="E32" s="1963">
        <v>1785</v>
      </c>
      <c r="F32" s="1963"/>
      <c r="G32" s="1889">
        <v>0</v>
      </c>
      <c r="H32" s="1890">
        <f t="shared" si="1"/>
        <v>0</v>
      </c>
      <c r="I32" s="1463"/>
    </row>
    <row r="33" spans="1:9" ht="29.25" customHeight="1">
      <c r="A33" s="1663">
        <v>10</v>
      </c>
      <c r="B33" s="1476" t="s">
        <v>1579</v>
      </c>
      <c r="C33" s="1476"/>
      <c r="D33" s="1425"/>
      <c r="E33" s="1963">
        <v>2093</v>
      </c>
      <c r="F33" s="1963"/>
      <c r="G33" s="1889">
        <v>60</v>
      </c>
      <c r="H33" s="1890">
        <f t="shared" si="1"/>
        <v>125580</v>
      </c>
      <c r="I33" s="1463"/>
    </row>
    <row r="34" spans="1:9" ht="29.25" customHeight="1">
      <c r="A34" s="1663">
        <v>11</v>
      </c>
      <c r="B34" s="1476" t="s">
        <v>1580</v>
      </c>
      <c r="C34" s="1476"/>
      <c r="D34" s="1425"/>
      <c r="E34" s="1963">
        <v>2093</v>
      </c>
      <c r="F34" s="1963"/>
      <c r="G34" s="1889">
        <v>100</v>
      </c>
      <c r="H34" s="1890">
        <f t="shared" si="1"/>
        <v>209300</v>
      </c>
      <c r="I34" s="1463"/>
    </row>
    <row r="35" spans="1:9" ht="29.25" customHeight="1">
      <c r="A35" s="1663">
        <v>12</v>
      </c>
      <c r="B35" s="1476" t="s">
        <v>1581</v>
      </c>
      <c r="C35" s="1476"/>
      <c r="D35" s="1425"/>
      <c r="E35" s="1963">
        <v>2926</v>
      </c>
      <c r="F35" s="1963"/>
      <c r="G35" s="1889">
        <v>150</v>
      </c>
      <c r="H35" s="1890">
        <f t="shared" si="1"/>
        <v>438900</v>
      </c>
      <c r="I35" s="1463"/>
    </row>
    <row r="36" spans="1:9" ht="29.25" customHeight="1">
      <c r="A36" s="1663">
        <v>13</v>
      </c>
      <c r="B36" s="1476" t="s">
        <v>1582</v>
      </c>
      <c r="C36" s="1476"/>
      <c r="D36" s="1425"/>
      <c r="E36" s="1963">
        <v>2926</v>
      </c>
      <c r="F36" s="1963"/>
      <c r="G36" s="1889">
        <v>125</v>
      </c>
      <c r="H36" s="1890">
        <f t="shared" si="1"/>
        <v>365750</v>
      </c>
      <c r="I36" s="1463"/>
    </row>
    <row r="37" spans="1:9" ht="29.25" customHeight="1">
      <c r="A37" s="1663">
        <v>14</v>
      </c>
      <c r="B37" s="1476" t="s">
        <v>1583</v>
      </c>
      <c r="C37" s="1476"/>
      <c r="D37" s="1425"/>
      <c r="E37" s="1963">
        <v>5530</v>
      </c>
      <c r="F37" s="1963"/>
      <c r="G37" s="1889">
        <v>35</v>
      </c>
      <c r="H37" s="1890">
        <f t="shared" si="1"/>
        <v>193550</v>
      </c>
      <c r="I37" s="1463"/>
    </row>
    <row r="38" spans="1:9" ht="29.25" customHeight="1">
      <c r="A38" s="1663">
        <v>15</v>
      </c>
      <c r="B38" s="1476" t="s">
        <v>1584</v>
      </c>
      <c r="C38" s="1476"/>
      <c r="D38" s="1425"/>
      <c r="E38" s="1963">
        <v>5530</v>
      </c>
      <c r="F38" s="1963"/>
      <c r="G38" s="1889">
        <v>40</v>
      </c>
      <c r="H38" s="1890">
        <f t="shared" si="1"/>
        <v>221200</v>
      </c>
      <c r="I38" s="1463"/>
    </row>
    <row r="39" spans="1:9" ht="29.25" customHeight="1">
      <c r="A39" s="1663">
        <v>16</v>
      </c>
      <c r="B39" s="1425" t="s">
        <v>1585</v>
      </c>
      <c r="C39" s="1425"/>
      <c r="D39" s="1425"/>
      <c r="E39" s="1963">
        <v>8820</v>
      </c>
      <c r="F39" s="1963"/>
      <c r="G39" s="1889">
        <v>20</v>
      </c>
      <c r="H39" s="1890">
        <f t="shared" si="1"/>
        <v>176400</v>
      </c>
      <c r="I39" s="1463"/>
    </row>
    <row r="40" spans="1:9" ht="29.25" customHeight="1">
      <c r="A40" s="1663">
        <v>17</v>
      </c>
      <c r="B40" s="1425" t="s">
        <v>1586</v>
      </c>
      <c r="C40" s="1425"/>
      <c r="D40" s="1425"/>
      <c r="E40" s="1963">
        <v>16660</v>
      </c>
      <c r="F40" s="1963"/>
      <c r="G40" s="1889">
        <v>0</v>
      </c>
      <c r="H40" s="1890">
        <f t="shared" si="1"/>
        <v>0</v>
      </c>
      <c r="I40" s="1463"/>
    </row>
    <row r="41" spans="1:9" ht="29.25" customHeight="1">
      <c r="A41" s="1663">
        <v>18</v>
      </c>
      <c r="B41" s="1425" t="s">
        <v>1587</v>
      </c>
      <c r="C41" s="1425"/>
      <c r="D41" s="1425"/>
      <c r="E41" s="1963">
        <v>32619.999999999996</v>
      </c>
      <c r="F41" s="1963"/>
      <c r="G41" s="1889">
        <v>0</v>
      </c>
      <c r="H41" s="1890">
        <f t="shared" si="1"/>
        <v>0</v>
      </c>
      <c r="I41" s="1466"/>
    </row>
    <row r="42" spans="1:9" ht="29.25" customHeight="1">
      <c r="A42" s="1663">
        <v>19</v>
      </c>
      <c r="B42" s="1425" t="s">
        <v>1588</v>
      </c>
      <c r="C42" s="1425"/>
      <c r="D42" s="1425"/>
      <c r="E42" s="1963">
        <v>2345</v>
      </c>
      <c r="F42" s="1963"/>
      <c r="G42" s="1889">
        <v>0</v>
      </c>
      <c r="H42" s="1890">
        <f t="shared" si="1"/>
        <v>0</v>
      </c>
      <c r="I42" s="1466"/>
    </row>
    <row r="43" spans="1:9" ht="29.25" customHeight="1">
      <c r="A43" s="1663">
        <v>20</v>
      </c>
      <c r="B43" s="1425" t="s">
        <v>1589</v>
      </c>
      <c r="C43" s="1425"/>
      <c r="D43" s="1425"/>
      <c r="E43" s="1963">
        <v>2485</v>
      </c>
      <c r="F43" s="1963"/>
      <c r="G43" s="1889">
        <v>0</v>
      </c>
      <c r="H43" s="1890">
        <f t="shared" si="1"/>
        <v>0</v>
      </c>
      <c r="I43" s="1466"/>
    </row>
    <row r="44" spans="1:9" ht="29.25" customHeight="1">
      <c r="A44" s="1672">
        <v>21</v>
      </c>
      <c r="B44" s="1455" t="s">
        <v>1590</v>
      </c>
      <c r="C44" s="1455"/>
      <c r="D44" s="1455"/>
      <c r="E44" s="1963">
        <v>3080</v>
      </c>
      <c r="F44" s="1963"/>
      <c r="G44" s="1889">
        <v>0</v>
      </c>
      <c r="H44" s="1890">
        <f t="shared" si="1"/>
        <v>0</v>
      </c>
      <c r="I44" s="1466"/>
    </row>
    <row r="45" spans="1:9" ht="22.5" customHeight="1">
      <c r="A45" s="1441"/>
      <c r="B45" s="1441"/>
      <c r="C45" s="1441"/>
      <c r="D45" s="1441"/>
      <c r="E45" s="1665"/>
      <c r="F45" s="1441"/>
      <c r="G45" s="1441"/>
      <c r="H45" s="1891"/>
      <c r="I45" s="1466"/>
    </row>
    <row r="46" spans="1:9" ht="22.5" customHeight="1">
      <c r="A46" s="1425" t="s">
        <v>1346</v>
      </c>
      <c r="B46" s="1425"/>
      <c r="C46" s="1425"/>
      <c r="D46" s="1441"/>
      <c r="E46" s="1663"/>
      <c r="F46" s="1425" t="s">
        <v>1356</v>
      </c>
      <c r="G46" s="1425"/>
      <c r="H46" s="1892">
        <v>0</v>
      </c>
      <c r="I46" s="1466"/>
    </row>
    <row r="47" spans="1:9" ht="22.5" customHeight="1">
      <c r="A47" s="1425" t="str">
        <f>A12</f>
        <v>〒174-0072</v>
      </c>
      <c r="B47" s="1425"/>
      <c r="C47" s="1425"/>
      <c r="D47" s="1441"/>
      <c r="E47" s="1663"/>
      <c r="F47" s="1425"/>
      <c r="G47" s="1425"/>
      <c r="H47" s="1892"/>
      <c r="I47" s="1466"/>
    </row>
    <row r="48" spans="1:9" ht="23.25" customHeight="1">
      <c r="A48" s="1425" t="str">
        <f t="shared" ref="A48:A49" si="2">A13</f>
        <v>東京都板橋区南常盤台1丁目11番6号</v>
      </c>
      <c r="B48" s="1425"/>
      <c r="C48" s="1425"/>
      <c r="D48" s="1441"/>
      <c r="E48" s="1663"/>
      <c r="F48" s="1425" t="s">
        <v>1357</v>
      </c>
      <c r="G48" s="1425"/>
      <c r="H48" s="1892">
        <f>SUM(H24:I27)</f>
        <v>319375</v>
      </c>
      <c r="I48" s="1441"/>
    </row>
    <row r="49" spans="1:11" ht="23.25" customHeight="1">
      <c r="A49" s="1425" t="str">
        <f t="shared" si="2"/>
        <v>ウエアーハウス303号室</v>
      </c>
      <c r="B49" s="1425"/>
      <c r="C49" s="1425"/>
      <c r="D49" s="1441"/>
      <c r="E49" s="1663"/>
      <c r="F49" s="1425" t="s">
        <v>1358</v>
      </c>
      <c r="G49" s="1425"/>
      <c r="H49" s="1892">
        <f>H48*10%</f>
        <v>31937.5</v>
      </c>
      <c r="I49" s="1441"/>
    </row>
    <row r="50" spans="1:11" ht="23.25" customHeight="1">
      <c r="A50" s="1425"/>
      <c r="B50" s="1425"/>
      <c r="C50" s="1425"/>
      <c r="D50" s="1441"/>
      <c r="E50" s="1663"/>
      <c r="F50" s="1425" t="s">
        <v>1359</v>
      </c>
      <c r="G50" s="1425"/>
      <c r="H50" s="1892">
        <f>H48+H49</f>
        <v>351312.5</v>
      </c>
      <c r="I50" s="1441"/>
    </row>
    <row r="51" spans="1:11" ht="23.25" customHeight="1">
      <c r="A51" s="1425" t="str">
        <f>VLOOKUP(管理!$C$2,管理!$A$4:$V$100,2,0)</f>
        <v>柏尾奏利（KASIOshop）</v>
      </c>
      <c r="B51" s="1425"/>
      <c r="C51" s="1425"/>
      <c r="D51" s="1441"/>
      <c r="E51" s="1663"/>
      <c r="F51" s="1425"/>
      <c r="G51" s="1425"/>
      <c r="H51" s="1892"/>
      <c r="I51" s="1441"/>
    </row>
    <row r="52" spans="1:11" ht="23.25" customHeight="1">
      <c r="A52" s="1425"/>
      <c r="B52" s="1425" t="str">
        <f>"TEL："&amp;VLOOKUP(管理!$C$2,管理!$A$4:$V$100,6,0)</f>
        <v>TEL：03-3600-3333</v>
      </c>
      <c r="C52" s="1425"/>
      <c r="D52" s="1441"/>
      <c r="E52" s="1672"/>
      <c r="F52" s="1455" t="s">
        <v>1360</v>
      </c>
      <c r="G52" s="1455"/>
      <c r="H52" s="1893">
        <f>H50+H51</f>
        <v>351312.5</v>
      </c>
      <c r="I52" s="1441"/>
    </row>
    <row r="53" spans="1:11" ht="23.25" customHeight="1">
      <c r="A53" s="1441"/>
      <c r="B53" s="1441"/>
      <c r="C53" s="1441"/>
      <c r="D53" s="1441"/>
      <c r="E53" s="1441"/>
      <c r="F53" s="1441"/>
      <c r="G53" s="1441"/>
      <c r="H53" s="1441"/>
      <c r="I53" s="1441"/>
      <c r="K53" s="1441"/>
    </row>
    <row r="54" spans="1:11" ht="23.25" customHeight="1">
      <c r="A54" s="1441"/>
      <c r="B54" s="1441"/>
      <c r="C54" s="1441"/>
      <c r="D54" s="1441"/>
      <c r="E54" s="1441"/>
      <c r="F54" s="1441"/>
      <c r="G54" s="1441"/>
      <c r="H54" s="1441"/>
      <c r="I54" s="1441"/>
    </row>
    <row r="55" spans="1:11" ht="7.5" customHeight="1">
      <c r="A55" s="1425"/>
    </row>
    <row r="56" spans="1:11" ht="23.25" customHeight="1"/>
    <row r="57" spans="1:11" ht="23.25" customHeight="1"/>
    <row r="58" spans="1:11" ht="23.25" customHeight="1"/>
    <row r="59" spans="1:11" ht="23.25" customHeight="1"/>
    <row r="60" spans="1:11" ht="23.25" customHeight="1"/>
    <row r="61" spans="1:11" ht="17.25" customHeight="1"/>
    <row r="62" spans="1:11" ht="17.25" customHeight="1"/>
    <row r="63" spans="1:11" ht="17.25" customHeight="1"/>
    <row r="64" spans="1:11"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24" customHeight="1"/>
  </sheetData>
  <mergeCells count="31">
    <mergeCell ref="A11:H11"/>
    <mergeCell ref="A22:A23"/>
    <mergeCell ref="B22:D23"/>
    <mergeCell ref="E22:F23"/>
    <mergeCell ref="G22:G23"/>
    <mergeCell ref="H22:H23"/>
    <mergeCell ref="A16:B16"/>
    <mergeCell ref="A17:B17"/>
    <mergeCell ref="A18:B18"/>
    <mergeCell ref="E34:F34"/>
    <mergeCell ref="A19:B19"/>
    <mergeCell ref="E24:F24"/>
    <mergeCell ref="E25:F25"/>
    <mergeCell ref="E26:F26"/>
    <mergeCell ref="E27:F27"/>
    <mergeCell ref="E28:F28"/>
    <mergeCell ref="E29:F29"/>
    <mergeCell ref="E30:F30"/>
    <mergeCell ref="E31:F31"/>
    <mergeCell ref="E32:F32"/>
    <mergeCell ref="E33:F33"/>
    <mergeCell ref="E41:F41"/>
    <mergeCell ref="E42:F42"/>
    <mergeCell ref="E43:F43"/>
    <mergeCell ref="E44:F44"/>
    <mergeCell ref="E35:F35"/>
    <mergeCell ref="E36:F36"/>
    <mergeCell ref="E37:F37"/>
    <mergeCell ref="E38:F38"/>
    <mergeCell ref="E39:F39"/>
    <mergeCell ref="E40:F40"/>
  </mergeCells>
  <phoneticPr fontId="27"/>
  <printOptions horizontalCentered="1" verticalCentered="1"/>
  <pageMargins left="0" right="0" top="0" bottom="0" header="0" footer="0"/>
  <pageSetup paperSize="9" scale="57"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45CC4-36D2-4FCC-811D-F119622EC924}">
  <sheetPr codeName="Sheet5"/>
  <dimension ref="A3:J32"/>
  <sheetViews>
    <sheetView zoomScale="130" zoomScaleNormal="130" workbookViewId="0">
      <selection activeCell="L9" sqref="L9"/>
    </sheetView>
  </sheetViews>
  <sheetFormatPr defaultRowHeight="12.75"/>
  <cols>
    <col min="1" max="1" width="10.5" style="466" customWidth="1"/>
    <col min="2" max="4" width="9.33203125" style="466"/>
    <col min="5" max="5" width="14" style="466" customWidth="1"/>
    <col min="6" max="6" width="8.83203125" style="466" customWidth="1"/>
    <col min="7" max="7" width="15" style="466" customWidth="1"/>
    <col min="8" max="8" width="14.83203125" style="466" customWidth="1"/>
    <col min="9" max="10" width="9.33203125" style="462"/>
  </cols>
  <sheetData>
    <row r="3" spans="1:8" ht="21.75" customHeight="1">
      <c r="A3" s="1967" t="s">
        <v>551</v>
      </c>
      <c r="B3" s="1967"/>
      <c r="C3" s="1967"/>
      <c r="D3" s="1967"/>
      <c r="E3" s="1967"/>
      <c r="F3" s="1967"/>
      <c r="G3" s="1967"/>
      <c r="H3" s="1967"/>
    </row>
    <row r="5" spans="1:8" ht="23.25" customHeight="1">
      <c r="A5" s="465" t="s">
        <v>542</v>
      </c>
    </row>
    <row r="6" spans="1:8">
      <c r="F6" s="466" t="s">
        <v>543</v>
      </c>
      <c r="G6" s="467">
        <v>1285</v>
      </c>
    </row>
    <row r="7" spans="1:8">
      <c r="F7" s="466" t="s">
        <v>549</v>
      </c>
      <c r="G7" s="466" t="s">
        <v>550</v>
      </c>
    </row>
    <row r="9" spans="1:8" ht="17.25" customHeight="1">
      <c r="A9" s="466" t="s">
        <v>544</v>
      </c>
      <c r="F9" s="466" t="s">
        <v>552</v>
      </c>
    </row>
    <row r="10" spans="1:8" ht="17.25" customHeight="1">
      <c r="A10" s="463" t="s">
        <v>20</v>
      </c>
      <c r="B10" s="466" t="s">
        <v>555</v>
      </c>
      <c r="F10" s="466" t="s">
        <v>553</v>
      </c>
    </row>
    <row r="11" spans="1:8" ht="17.25" customHeight="1">
      <c r="A11" s="463" t="s">
        <v>545</v>
      </c>
      <c r="B11" s="466" t="s">
        <v>556</v>
      </c>
      <c r="F11" s="466" t="s">
        <v>554</v>
      </c>
    </row>
    <row r="12" spans="1:8" ht="17.25" customHeight="1">
      <c r="A12" s="463" t="s">
        <v>546</v>
      </c>
      <c r="B12" s="466" t="s">
        <v>557</v>
      </c>
      <c r="F12" s="468" t="s">
        <v>566</v>
      </c>
    </row>
    <row r="13" spans="1:8" ht="17.25" customHeight="1">
      <c r="A13" s="463" t="s">
        <v>547</v>
      </c>
      <c r="B13" s="466" t="s">
        <v>558</v>
      </c>
    </row>
    <row r="15" spans="1:8" ht="36" customHeight="1">
      <c r="A15" s="463" t="s">
        <v>548</v>
      </c>
      <c r="B15" s="1968" t="s">
        <v>567</v>
      </c>
      <c r="C15" s="1968"/>
      <c r="D15" s="1968"/>
      <c r="E15" s="1968"/>
    </row>
    <row r="17" spans="1:8" ht="13.5" customHeight="1">
      <c r="A17" s="1965" t="s">
        <v>28</v>
      </c>
      <c r="B17" s="1965"/>
      <c r="C17" s="1965"/>
      <c r="D17" s="1966"/>
      <c r="E17" s="469" t="s">
        <v>29</v>
      </c>
      <c r="F17" s="469" t="s">
        <v>559</v>
      </c>
      <c r="G17" s="469" t="s">
        <v>560</v>
      </c>
      <c r="H17" s="469" t="s">
        <v>561</v>
      </c>
    </row>
    <row r="18" spans="1:8" ht="15.75" customHeight="1">
      <c r="A18" s="464" t="s">
        <v>562</v>
      </c>
      <c r="B18" s="470"/>
      <c r="C18" s="471"/>
      <c r="D18" s="471"/>
      <c r="E18" s="472">
        <v>20</v>
      </c>
      <c r="F18" s="472" t="s">
        <v>563</v>
      </c>
      <c r="G18" s="473">
        <v>2210</v>
      </c>
      <c r="H18" s="473">
        <v>44200</v>
      </c>
    </row>
    <row r="19" spans="1:8" ht="15.75" customHeight="1">
      <c r="A19" s="464"/>
      <c r="B19" s="470"/>
      <c r="C19" s="471"/>
      <c r="D19" s="471"/>
      <c r="E19" s="474"/>
      <c r="F19" s="474"/>
      <c r="G19" s="474"/>
      <c r="H19" s="474"/>
    </row>
    <row r="20" spans="1:8" ht="15.75" customHeight="1">
      <c r="A20" s="464"/>
      <c r="B20" s="470"/>
      <c r="C20" s="471"/>
      <c r="D20" s="471"/>
      <c r="E20" s="474"/>
      <c r="F20" s="474"/>
      <c r="G20" s="474"/>
      <c r="H20" s="474"/>
    </row>
    <row r="21" spans="1:8" ht="15.75" customHeight="1">
      <c r="A21" s="464"/>
      <c r="B21" s="470"/>
      <c r="C21" s="471"/>
      <c r="D21" s="471"/>
      <c r="E21" s="474"/>
      <c r="F21" s="474"/>
      <c r="G21" s="474"/>
      <c r="H21" s="474"/>
    </row>
    <row r="22" spans="1:8" ht="15.75" customHeight="1">
      <c r="A22" s="464"/>
      <c r="B22" s="470"/>
      <c r="C22" s="471"/>
      <c r="D22" s="471"/>
      <c r="E22" s="474"/>
      <c r="F22" s="474"/>
      <c r="G22" s="474"/>
      <c r="H22" s="474"/>
    </row>
    <row r="23" spans="1:8" ht="15.75" customHeight="1">
      <c r="A23" s="464"/>
      <c r="B23" s="470"/>
      <c r="C23" s="471"/>
      <c r="D23" s="471"/>
      <c r="E23" s="474"/>
      <c r="F23" s="474"/>
      <c r="G23" s="474"/>
      <c r="H23" s="474"/>
    </row>
    <row r="24" spans="1:8" ht="15.75" customHeight="1">
      <c r="A24" s="464"/>
      <c r="B24" s="470"/>
      <c r="C24" s="471"/>
      <c r="D24" s="471"/>
      <c r="E24" s="474"/>
      <c r="F24" s="474"/>
      <c r="G24" s="474"/>
      <c r="H24" s="474"/>
    </row>
    <row r="25" spans="1:8" ht="15.75" customHeight="1">
      <c r="A25" s="464"/>
      <c r="B25" s="470"/>
      <c r="C25" s="471"/>
      <c r="D25" s="471"/>
      <c r="E25" s="474"/>
      <c r="F25" s="474"/>
      <c r="G25" s="474"/>
      <c r="H25" s="474"/>
    </row>
    <row r="26" spans="1:8" ht="15.75" customHeight="1">
      <c r="A26" s="464"/>
      <c r="B26" s="470"/>
      <c r="C26" s="471"/>
      <c r="D26" s="471"/>
      <c r="E26" s="474"/>
      <c r="F26" s="474"/>
      <c r="G26" s="474"/>
      <c r="H26" s="474"/>
    </row>
    <row r="27" spans="1:8" ht="15.75" customHeight="1">
      <c r="A27" s="464"/>
      <c r="B27" s="470"/>
      <c r="C27" s="471"/>
      <c r="D27" s="471"/>
      <c r="E27" s="474"/>
      <c r="F27" s="474"/>
      <c r="G27" s="474"/>
      <c r="H27" s="474"/>
    </row>
    <row r="28" spans="1:8">
      <c r="G28" s="463" t="s">
        <v>564</v>
      </c>
      <c r="H28" s="473">
        <v>44200</v>
      </c>
    </row>
    <row r="29" spans="1:8">
      <c r="G29" s="463" t="s">
        <v>23</v>
      </c>
      <c r="H29" s="473">
        <v>4420</v>
      </c>
    </row>
    <row r="30" spans="1:8">
      <c r="G30" s="463" t="s">
        <v>565</v>
      </c>
      <c r="H30" s="473">
        <v>48620</v>
      </c>
    </row>
    <row r="32" spans="1:8">
      <c r="A32" s="1969" t="s">
        <v>27</v>
      </c>
      <c r="B32" s="1969"/>
      <c r="C32" s="1969"/>
      <c r="D32" s="1969"/>
      <c r="E32" s="1969"/>
      <c r="F32" s="1969"/>
      <c r="G32" s="1969"/>
      <c r="H32" s="1969"/>
    </row>
  </sheetData>
  <mergeCells count="4">
    <mergeCell ref="A17:D17"/>
    <mergeCell ref="A3:H3"/>
    <mergeCell ref="B15:E15"/>
    <mergeCell ref="A32:H32"/>
  </mergeCells>
  <phoneticPr fontId="27"/>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9A05-DAF6-42C8-B1F5-AB395C63F919}">
  <sheetPr codeName="Sheet2">
    <pageSetUpPr fitToPage="1"/>
  </sheetPr>
  <dimension ref="A2:P58"/>
  <sheetViews>
    <sheetView zoomScaleNormal="100" workbookViewId="0">
      <selection activeCell="P11" sqref="P11"/>
    </sheetView>
  </sheetViews>
  <sheetFormatPr defaultColWidth="7.6640625" defaultRowHeight="13.5"/>
  <cols>
    <col min="1" max="1" width="7.6640625" style="753"/>
    <col min="2" max="2" width="4.6640625" style="753" customWidth="1"/>
    <col min="3" max="3" width="20.6640625" style="753" customWidth="1"/>
    <col min="4" max="4" width="23.33203125" style="753" customWidth="1"/>
    <col min="5" max="5" width="13.33203125" style="753" customWidth="1"/>
    <col min="6" max="6" width="16.5" style="753" customWidth="1"/>
    <col min="7" max="7" width="6" style="753" customWidth="1"/>
    <col min="8" max="8" width="5.83203125" style="753" customWidth="1"/>
    <col min="9" max="10" width="7.6640625" style="753"/>
    <col min="11" max="11" width="16.83203125" style="753" bestFit="1" customWidth="1"/>
    <col min="12" max="12" width="9.1640625" style="753" bestFit="1" customWidth="1"/>
    <col min="13" max="13" width="14.5" style="753" customWidth="1"/>
    <col min="14" max="14" width="10.83203125" style="753" customWidth="1"/>
    <col min="15" max="15" width="9.1640625" style="753" bestFit="1" customWidth="1"/>
    <col min="16" max="16" width="17.33203125" style="753" customWidth="1"/>
    <col min="17" max="16384" width="7.6640625" style="753"/>
  </cols>
  <sheetData>
    <row r="2" spans="4:16" ht="14.25" customHeight="1">
      <c r="D2" s="861" t="s">
        <v>820</v>
      </c>
      <c r="M2" s="1977" t="s">
        <v>821</v>
      </c>
      <c r="N2" s="1977"/>
      <c r="O2" s="1977"/>
    </row>
    <row r="3" spans="4:16" ht="14.25" customHeight="1">
      <c r="D3" s="861" t="s">
        <v>822</v>
      </c>
      <c r="M3" s="1977"/>
      <c r="N3" s="1977"/>
      <c r="O3" s="1977"/>
      <c r="P3" s="821"/>
    </row>
    <row r="4" spans="4:16" ht="14.25" customHeight="1">
      <c r="D4" s="861" t="s">
        <v>823</v>
      </c>
      <c r="M4" s="1977"/>
      <c r="N4" s="1977"/>
      <c r="O4" s="1977"/>
    </row>
    <row r="5" spans="4:16">
      <c r="D5" s="862"/>
    </row>
    <row r="6" spans="4:16">
      <c r="G6" s="863" t="s">
        <v>824</v>
      </c>
      <c r="H6" s="864"/>
      <c r="I6" s="864"/>
      <c r="J6" s="865"/>
      <c r="K6" s="866" t="s">
        <v>825</v>
      </c>
      <c r="L6" s="864"/>
      <c r="M6" s="865"/>
      <c r="N6" s="867" t="s">
        <v>826</v>
      </c>
      <c r="O6" s="865"/>
    </row>
    <row r="7" spans="4:16">
      <c r="G7" s="1978">
        <v>87482297</v>
      </c>
      <c r="H7" s="1979"/>
      <c r="I7" s="1979"/>
      <c r="J7" s="1980"/>
      <c r="K7" s="1981">
        <v>45405</v>
      </c>
      <c r="L7" s="1982"/>
      <c r="M7" s="1983"/>
      <c r="N7" s="870" t="s">
        <v>827</v>
      </c>
      <c r="O7" s="871"/>
    </row>
    <row r="8" spans="4:16">
      <c r="D8" s="872" t="s">
        <v>828</v>
      </c>
      <c r="G8" s="863" t="s">
        <v>829</v>
      </c>
      <c r="H8" s="864"/>
      <c r="I8" s="864"/>
      <c r="J8" s="864"/>
      <c r="K8" s="865"/>
      <c r="L8" s="867" t="s">
        <v>830</v>
      </c>
      <c r="M8" s="864"/>
      <c r="N8" s="864"/>
      <c r="O8" s="865"/>
    </row>
    <row r="9" spans="4:16">
      <c r="G9" s="873" t="s">
        <v>831</v>
      </c>
      <c r="H9" s="820"/>
      <c r="I9" s="820"/>
      <c r="J9" s="820"/>
      <c r="K9" s="871"/>
      <c r="L9" s="873"/>
      <c r="M9" s="820"/>
      <c r="N9" s="820"/>
      <c r="O9" s="871"/>
    </row>
    <row r="10" spans="4:16" ht="11.25" customHeight="1"/>
    <row r="11" spans="4:16">
      <c r="D11" s="874" t="s">
        <v>832</v>
      </c>
      <c r="E11" s="865"/>
      <c r="F11" s="864" t="s">
        <v>833</v>
      </c>
      <c r="G11" s="864"/>
      <c r="H11" s="864"/>
      <c r="I11" s="865"/>
      <c r="J11" s="864" t="s">
        <v>834</v>
      </c>
      <c r="K11" s="864"/>
      <c r="L11" s="864"/>
      <c r="M11" s="864"/>
      <c r="N11" s="864"/>
      <c r="O11" s="865"/>
    </row>
    <row r="12" spans="4:16">
      <c r="D12" s="868">
        <v>3003877451</v>
      </c>
      <c r="E12" s="871"/>
      <c r="F12" s="1978" t="s">
        <v>835</v>
      </c>
      <c r="G12" s="1979"/>
      <c r="H12" s="1979"/>
      <c r="I12" s="1980"/>
      <c r="J12" s="820"/>
      <c r="K12" s="820"/>
      <c r="L12" s="820"/>
      <c r="M12" s="820"/>
      <c r="N12" s="820"/>
      <c r="O12" s="871"/>
    </row>
    <row r="13" spans="4:16">
      <c r="D13" s="874" t="s">
        <v>836</v>
      </c>
      <c r="E13" s="865"/>
      <c r="F13" s="864" t="s">
        <v>837</v>
      </c>
      <c r="G13" s="864"/>
      <c r="H13" s="864"/>
      <c r="I13" s="865"/>
      <c r="J13" s="864" t="s">
        <v>838</v>
      </c>
      <c r="K13" s="864"/>
      <c r="L13" s="864"/>
      <c r="M13" s="864"/>
      <c r="N13" s="864"/>
      <c r="O13" s="865"/>
    </row>
    <row r="14" spans="4:16">
      <c r="D14" s="875" t="s">
        <v>839</v>
      </c>
      <c r="E14" s="871"/>
      <c r="F14" s="869" t="s">
        <v>840</v>
      </c>
      <c r="G14" s="820"/>
      <c r="H14" s="820"/>
      <c r="I14" s="871"/>
      <c r="J14" s="820"/>
      <c r="K14" s="820"/>
      <c r="L14" s="820"/>
      <c r="M14" s="820"/>
      <c r="N14" s="820"/>
      <c r="O14" s="871"/>
    </row>
    <row r="15" spans="4:16" ht="12.75" customHeight="1">
      <c r="D15" s="861" t="s">
        <v>841</v>
      </c>
      <c r="I15" s="861" t="s">
        <v>842</v>
      </c>
      <c r="J15" s="861"/>
      <c r="K15" s="861" t="s">
        <v>843</v>
      </c>
    </row>
    <row r="16" spans="4:16" ht="12.75" customHeight="1">
      <c r="D16" s="861" t="s">
        <v>844</v>
      </c>
      <c r="I16" s="861" t="s">
        <v>844</v>
      </c>
      <c r="J16" s="861"/>
      <c r="K16" s="861"/>
    </row>
    <row r="17" spans="1:15" ht="12.75" customHeight="1">
      <c r="D17" s="861" t="s">
        <v>845</v>
      </c>
      <c r="I17" s="861" t="s">
        <v>845</v>
      </c>
      <c r="J17" s="861"/>
      <c r="K17" s="861"/>
    </row>
    <row r="18" spans="1:15" ht="12.75" customHeight="1">
      <c r="D18" s="861" t="s">
        <v>846</v>
      </c>
      <c r="I18" s="861" t="s">
        <v>846</v>
      </c>
      <c r="J18" s="861"/>
      <c r="K18" s="861"/>
    </row>
    <row r="19" spans="1:15" ht="12.75" customHeight="1">
      <c r="D19" s="861" t="s">
        <v>847</v>
      </c>
      <c r="I19" s="861" t="s">
        <v>848</v>
      </c>
      <c r="J19" s="861"/>
      <c r="K19" s="861"/>
    </row>
    <row r="20" spans="1:15" ht="12.75" customHeight="1">
      <c r="D20" s="861" t="s">
        <v>848</v>
      </c>
    </row>
    <row r="22" spans="1:15">
      <c r="A22" s="1984" t="s">
        <v>96</v>
      </c>
      <c r="B22" s="1986" t="s">
        <v>849</v>
      </c>
      <c r="C22" s="1987"/>
      <c r="D22" s="1987"/>
      <c r="E22" s="1988"/>
      <c r="F22" s="1986" t="s">
        <v>170</v>
      </c>
      <c r="G22" s="1987"/>
      <c r="H22" s="1986" t="s">
        <v>369</v>
      </c>
      <c r="I22" s="1988"/>
      <c r="J22" s="1987" t="s">
        <v>850</v>
      </c>
      <c r="K22" s="1987"/>
      <c r="L22" s="1987"/>
      <c r="M22" s="1986" t="s">
        <v>851</v>
      </c>
      <c r="N22" s="1987"/>
      <c r="O22" s="1989"/>
    </row>
    <row r="23" spans="1:15">
      <c r="A23" s="1985"/>
      <c r="B23" s="1972" t="s">
        <v>852</v>
      </c>
      <c r="C23" s="1973"/>
      <c r="D23" s="1973"/>
      <c r="E23" s="1974"/>
      <c r="F23" s="1972"/>
      <c r="G23" s="1973"/>
      <c r="H23" s="1972"/>
      <c r="I23" s="1974"/>
      <c r="J23" s="1973"/>
      <c r="K23" s="1973"/>
      <c r="L23" s="1973"/>
      <c r="M23" s="1972"/>
      <c r="N23" s="1973"/>
      <c r="O23" s="1990"/>
    </row>
    <row r="24" spans="1:15">
      <c r="A24" s="876">
        <v>1</v>
      </c>
      <c r="B24" s="864" t="s">
        <v>853</v>
      </c>
      <c r="D24" s="864"/>
      <c r="E24" s="865"/>
      <c r="F24" s="864"/>
      <c r="G24" s="865">
        <v>1</v>
      </c>
      <c r="H24" s="1975" t="s">
        <v>854</v>
      </c>
      <c r="I24" s="1976"/>
      <c r="J24" s="877" t="s">
        <v>167</v>
      </c>
      <c r="K24" s="878"/>
      <c r="L24" s="879">
        <v>1200</v>
      </c>
      <c r="M24" s="880"/>
      <c r="N24" s="878"/>
      <c r="O24" s="879">
        <v>1200</v>
      </c>
    </row>
    <row r="25" spans="1:15">
      <c r="A25" s="881"/>
      <c r="B25" s="882"/>
      <c r="C25" s="883" t="s">
        <v>855</v>
      </c>
      <c r="E25" s="884"/>
      <c r="G25" s="884"/>
      <c r="H25" s="1970"/>
      <c r="I25" s="1971"/>
      <c r="J25" s="885"/>
      <c r="K25" s="862"/>
      <c r="L25" s="886"/>
      <c r="M25" s="887"/>
      <c r="N25" s="862"/>
      <c r="O25" s="888"/>
    </row>
    <row r="26" spans="1:15">
      <c r="A26" s="881"/>
      <c r="B26" s="882"/>
      <c r="E26" s="884"/>
      <c r="G26" s="884"/>
      <c r="H26" s="1970"/>
      <c r="I26" s="1971"/>
      <c r="J26" s="885"/>
      <c r="K26" s="862"/>
      <c r="L26" s="886"/>
      <c r="M26" s="887"/>
      <c r="N26" s="862"/>
      <c r="O26" s="888"/>
    </row>
    <row r="27" spans="1:15">
      <c r="A27" s="881"/>
      <c r="B27" s="882"/>
      <c r="E27" s="884"/>
      <c r="G27" s="884"/>
      <c r="H27" s="1970"/>
      <c r="I27" s="1971"/>
      <c r="J27" s="885"/>
      <c r="K27" s="862"/>
      <c r="L27" s="886"/>
      <c r="M27" s="887"/>
      <c r="N27" s="862"/>
      <c r="O27" s="888"/>
    </row>
    <row r="28" spans="1:15">
      <c r="A28" s="881"/>
      <c r="B28" s="882"/>
      <c r="E28" s="884"/>
      <c r="G28" s="884"/>
      <c r="H28" s="1970"/>
      <c r="I28" s="1971"/>
      <c r="J28" s="885"/>
      <c r="K28" s="862"/>
      <c r="L28" s="886"/>
      <c r="M28" s="887"/>
      <c r="N28" s="862"/>
      <c r="O28" s="888"/>
    </row>
    <row r="29" spans="1:15">
      <c r="A29" s="881"/>
      <c r="B29" s="882"/>
      <c r="E29" s="884"/>
      <c r="G29" s="884"/>
      <c r="H29" s="1970"/>
      <c r="I29" s="1971"/>
      <c r="J29" s="885"/>
      <c r="K29" s="862"/>
      <c r="L29" s="886"/>
      <c r="M29" s="887"/>
      <c r="N29" s="862"/>
      <c r="O29" s="888"/>
    </row>
    <row r="30" spans="1:15">
      <c r="A30" s="881"/>
      <c r="B30" s="882"/>
      <c r="E30" s="884"/>
      <c r="G30" s="884"/>
      <c r="H30" s="1970"/>
      <c r="I30" s="1971"/>
      <c r="J30" s="885"/>
      <c r="K30" s="862"/>
      <c r="L30" s="886"/>
      <c r="M30" s="887"/>
      <c r="N30" s="862"/>
      <c r="O30" s="888"/>
    </row>
    <row r="31" spans="1:15">
      <c r="A31" s="881"/>
      <c r="B31" s="882"/>
      <c r="E31" s="884"/>
      <c r="G31" s="884"/>
      <c r="H31" s="1970"/>
      <c r="I31" s="1971"/>
      <c r="J31" s="885"/>
      <c r="K31" s="862"/>
      <c r="L31" s="886"/>
      <c r="M31" s="887"/>
      <c r="N31" s="862"/>
      <c r="O31" s="888"/>
    </row>
    <row r="32" spans="1:15">
      <c r="A32" s="881"/>
      <c r="B32" s="882"/>
      <c r="E32" s="884"/>
      <c r="G32" s="884"/>
      <c r="H32" s="1970"/>
      <c r="I32" s="1971"/>
      <c r="J32" s="885"/>
      <c r="K32" s="862"/>
      <c r="L32" s="886"/>
      <c r="M32" s="887"/>
      <c r="N32" s="862"/>
      <c r="O32" s="888"/>
    </row>
    <row r="33" spans="1:15">
      <c r="A33" s="881"/>
      <c r="B33" s="882"/>
      <c r="E33" s="884"/>
      <c r="G33" s="884"/>
      <c r="H33" s="1970"/>
      <c r="I33" s="1971"/>
      <c r="J33" s="885"/>
      <c r="K33" s="862"/>
      <c r="L33" s="886"/>
      <c r="M33" s="887"/>
      <c r="N33" s="862"/>
      <c r="O33" s="888"/>
    </row>
    <row r="34" spans="1:15">
      <c r="A34" s="881"/>
      <c r="B34" s="882"/>
      <c r="E34" s="884"/>
      <c r="G34" s="884"/>
      <c r="H34" s="1970"/>
      <c r="I34" s="1971"/>
      <c r="J34" s="885"/>
      <c r="K34" s="862"/>
      <c r="L34" s="886"/>
      <c r="M34" s="887"/>
      <c r="N34" s="862"/>
      <c r="O34" s="888"/>
    </row>
    <row r="35" spans="1:15">
      <c r="A35" s="881"/>
      <c r="B35" s="882"/>
      <c r="E35" s="884"/>
      <c r="G35" s="884"/>
      <c r="H35" s="1970"/>
      <c r="I35" s="1971"/>
      <c r="J35" s="885"/>
      <c r="K35" s="862"/>
      <c r="L35" s="886"/>
      <c r="M35" s="887"/>
      <c r="N35" s="862"/>
      <c r="O35" s="888"/>
    </row>
    <row r="36" spans="1:15">
      <c r="A36" s="881"/>
      <c r="B36" s="882"/>
      <c r="E36" s="884"/>
      <c r="G36" s="884"/>
      <c r="H36" s="1970"/>
      <c r="I36" s="1971"/>
      <c r="J36" s="885"/>
      <c r="K36" s="862"/>
      <c r="L36" s="886"/>
      <c r="M36" s="887"/>
      <c r="N36" s="862"/>
      <c r="O36" s="888"/>
    </row>
    <row r="37" spans="1:15">
      <c r="A37" s="881"/>
      <c r="B37" s="882"/>
      <c r="E37" s="884"/>
      <c r="G37" s="884"/>
      <c r="H37" s="1970"/>
      <c r="I37" s="1971"/>
      <c r="J37" s="885"/>
      <c r="K37" s="862"/>
      <c r="L37" s="886"/>
      <c r="M37" s="887"/>
      <c r="N37" s="862"/>
      <c r="O37" s="888"/>
    </row>
    <row r="38" spans="1:15">
      <c r="A38" s="881"/>
      <c r="B38" s="882"/>
      <c r="E38" s="884"/>
      <c r="G38" s="884"/>
      <c r="H38" s="1970"/>
      <c r="I38" s="1971"/>
      <c r="J38" s="885"/>
      <c r="K38" s="862"/>
      <c r="L38" s="886"/>
      <c r="M38" s="887"/>
      <c r="N38" s="862"/>
      <c r="O38" s="888"/>
    </row>
    <row r="39" spans="1:15">
      <c r="A39" s="881"/>
      <c r="B39" s="882"/>
      <c r="E39" s="884"/>
      <c r="G39" s="884"/>
      <c r="H39" s="1970"/>
      <c r="I39" s="1971"/>
      <c r="J39" s="885"/>
      <c r="K39" s="862"/>
      <c r="L39" s="886"/>
      <c r="M39" s="887"/>
      <c r="N39" s="862"/>
      <c r="O39" s="888"/>
    </row>
    <row r="40" spans="1:15">
      <c r="A40" s="881"/>
      <c r="B40" s="882"/>
      <c r="E40" s="884"/>
      <c r="G40" s="884"/>
      <c r="H40" s="1970"/>
      <c r="I40" s="1971"/>
      <c r="J40" s="885"/>
      <c r="K40" s="862"/>
      <c r="L40" s="886"/>
      <c r="M40" s="887"/>
      <c r="N40" s="862"/>
      <c r="O40" s="888"/>
    </row>
    <row r="41" spans="1:15">
      <c r="A41" s="881"/>
      <c r="B41" s="882"/>
      <c r="E41" s="884"/>
      <c r="G41" s="884"/>
      <c r="H41" s="1970"/>
      <c r="I41" s="1971"/>
      <c r="J41" s="885"/>
      <c r="K41" s="862"/>
      <c r="L41" s="886"/>
      <c r="M41" s="887"/>
      <c r="N41" s="862"/>
      <c r="O41" s="888"/>
    </row>
    <row r="42" spans="1:15">
      <c r="A42" s="881"/>
      <c r="B42" s="882"/>
      <c r="E42" s="884"/>
      <c r="G42" s="884"/>
      <c r="H42" s="1970"/>
      <c r="I42" s="1971"/>
      <c r="J42" s="885"/>
      <c r="K42" s="862"/>
      <c r="L42" s="886"/>
      <c r="M42" s="887"/>
      <c r="N42" s="862"/>
      <c r="O42" s="888"/>
    </row>
    <row r="43" spans="1:15">
      <c r="A43" s="881"/>
      <c r="B43" s="882"/>
      <c r="E43" s="884"/>
      <c r="G43" s="884"/>
      <c r="H43" s="1970"/>
      <c r="I43" s="1971"/>
      <c r="J43" s="885"/>
      <c r="K43" s="862"/>
      <c r="L43" s="886"/>
      <c r="M43" s="887"/>
      <c r="N43" s="862"/>
      <c r="O43" s="888"/>
    </row>
    <row r="44" spans="1:15">
      <c r="A44" s="881"/>
      <c r="B44" s="882"/>
      <c r="E44" s="884"/>
      <c r="G44" s="884"/>
      <c r="H44" s="1970"/>
      <c r="I44" s="1971"/>
      <c r="J44" s="885"/>
      <c r="K44" s="862"/>
      <c r="L44" s="886"/>
      <c r="M44" s="887"/>
      <c r="N44" s="862"/>
      <c r="O44" s="888"/>
    </row>
    <row r="45" spans="1:15">
      <c r="A45" s="881"/>
      <c r="B45" s="753" t="s">
        <v>856</v>
      </c>
      <c r="E45" s="884"/>
      <c r="G45" s="884"/>
      <c r="H45" s="887"/>
      <c r="I45" s="886"/>
      <c r="J45" s="862"/>
      <c r="K45" s="862"/>
      <c r="L45" s="886"/>
      <c r="M45" s="887"/>
      <c r="N45" s="862"/>
      <c r="O45" s="888"/>
    </row>
    <row r="46" spans="1:15">
      <c r="A46" s="881"/>
      <c r="B46" s="753" t="s">
        <v>857</v>
      </c>
      <c r="E46" s="884"/>
      <c r="G46" s="884"/>
      <c r="H46" s="887"/>
      <c r="I46" s="886"/>
      <c r="J46" s="862"/>
      <c r="K46" s="862"/>
      <c r="L46" s="886"/>
      <c r="M46" s="887"/>
      <c r="N46" s="862"/>
      <c r="O46" s="888"/>
    </row>
    <row r="47" spans="1:15">
      <c r="A47" s="881"/>
      <c r="B47" s="882"/>
      <c r="E47" s="884"/>
      <c r="G47" s="884"/>
      <c r="H47" s="887"/>
      <c r="I47" s="886"/>
      <c r="J47" s="862"/>
      <c r="K47" s="862"/>
      <c r="L47" s="886"/>
      <c r="M47" s="887"/>
      <c r="N47" s="862"/>
      <c r="O47" s="888"/>
    </row>
    <row r="48" spans="1:15">
      <c r="A48" s="881"/>
      <c r="B48" s="882"/>
      <c r="E48" s="884"/>
      <c r="G48" s="884"/>
      <c r="H48" s="887"/>
      <c r="I48" s="886"/>
      <c r="J48" s="862"/>
      <c r="K48" s="862"/>
      <c r="L48" s="886"/>
      <c r="M48" s="887"/>
      <c r="N48" s="862"/>
      <c r="O48" s="888"/>
    </row>
    <row r="49" spans="1:15">
      <c r="A49" s="881"/>
      <c r="B49" s="882"/>
      <c r="E49" s="884"/>
      <c r="G49" s="884"/>
      <c r="H49" s="887" t="s">
        <v>858</v>
      </c>
      <c r="I49" s="886"/>
      <c r="J49" s="862"/>
      <c r="K49" s="889" t="s">
        <v>167</v>
      </c>
      <c r="L49" s="890" t="s">
        <v>859</v>
      </c>
      <c r="M49" s="887"/>
      <c r="N49" s="862"/>
      <c r="O49" s="888">
        <f>SUM(O24:O45)</f>
        <v>1200</v>
      </c>
    </row>
    <row r="50" spans="1:15">
      <c r="A50" s="881"/>
      <c r="B50" s="882"/>
      <c r="E50" s="884"/>
      <c r="G50" s="884"/>
      <c r="H50" s="887"/>
      <c r="I50" s="886"/>
      <c r="J50" s="862"/>
      <c r="K50" s="862"/>
      <c r="L50" s="890" t="s">
        <v>860</v>
      </c>
      <c r="M50" s="887"/>
      <c r="N50" s="862"/>
      <c r="O50" s="888">
        <v>0</v>
      </c>
    </row>
    <row r="51" spans="1:15">
      <c r="A51" s="881"/>
      <c r="B51" s="882"/>
      <c r="E51" s="884"/>
      <c r="G51" s="884"/>
      <c r="H51" s="887"/>
      <c r="I51" s="886"/>
      <c r="J51" s="862"/>
      <c r="K51" s="862"/>
      <c r="L51" s="890" t="s">
        <v>861</v>
      </c>
      <c r="M51" s="887"/>
      <c r="N51" s="862"/>
      <c r="O51" s="888">
        <v>0</v>
      </c>
    </row>
    <row r="52" spans="1:15">
      <c r="A52" s="881"/>
      <c r="B52" s="882"/>
      <c r="E52" s="884"/>
      <c r="G52" s="884"/>
      <c r="H52" s="887" t="s">
        <v>858</v>
      </c>
      <c r="I52" s="886"/>
      <c r="J52" s="862"/>
      <c r="K52" s="862"/>
      <c r="L52" s="890" t="s">
        <v>862</v>
      </c>
      <c r="M52" s="887"/>
      <c r="N52" s="862"/>
      <c r="O52" s="888">
        <f>O49*10%</f>
        <v>120</v>
      </c>
    </row>
    <row r="53" spans="1:15">
      <c r="A53" s="881"/>
      <c r="B53" s="882"/>
      <c r="E53" s="884"/>
      <c r="G53" s="884"/>
      <c r="H53" s="887"/>
      <c r="I53" s="886"/>
      <c r="J53" s="862"/>
      <c r="K53" s="862" t="s">
        <v>167</v>
      </c>
      <c r="L53" s="890" t="s">
        <v>863</v>
      </c>
      <c r="M53" s="887"/>
      <c r="N53" s="862"/>
      <c r="O53" s="888">
        <f>O49+O52</f>
        <v>1320</v>
      </c>
    </row>
    <row r="54" spans="1:15">
      <c r="A54" s="881"/>
      <c r="B54" s="882"/>
      <c r="E54" s="884"/>
      <c r="G54" s="884"/>
      <c r="H54" s="887"/>
      <c r="I54" s="886"/>
      <c r="J54" s="862"/>
      <c r="K54" s="862"/>
      <c r="L54" s="886"/>
      <c r="M54" s="887"/>
      <c r="N54" s="862"/>
      <c r="O54" s="886"/>
    </row>
    <row r="55" spans="1:15">
      <c r="A55" s="881"/>
      <c r="B55" s="882"/>
      <c r="E55" s="884"/>
      <c r="G55" s="884"/>
      <c r="H55" s="887"/>
      <c r="I55" s="886"/>
      <c r="J55" s="862"/>
      <c r="K55" s="862"/>
      <c r="L55" s="886"/>
      <c r="M55" s="887"/>
      <c r="N55" s="862"/>
      <c r="O55" s="886"/>
    </row>
    <row r="56" spans="1:15">
      <c r="A56" s="881"/>
      <c r="B56" s="882"/>
      <c r="E56" s="884"/>
      <c r="G56" s="884"/>
      <c r="H56" s="887"/>
      <c r="I56" s="886"/>
      <c r="J56" s="862"/>
      <c r="K56" s="862"/>
      <c r="L56" s="886"/>
      <c r="M56" s="887"/>
      <c r="N56" s="862"/>
      <c r="O56" s="886"/>
    </row>
    <row r="57" spans="1:15">
      <c r="A57" s="891"/>
      <c r="B57" s="873"/>
      <c r="C57" s="820"/>
      <c r="D57" s="820"/>
      <c r="E57" s="871"/>
      <c r="F57" s="820"/>
      <c r="G57" s="871"/>
      <c r="H57" s="892"/>
      <c r="I57" s="893"/>
      <c r="J57" s="894"/>
      <c r="K57" s="894"/>
      <c r="L57" s="893"/>
      <c r="M57" s="892"/>
      <c r="N57" s="894"/>
      <c r="O57" s="893"/>
    </row>
    <row r="58" spans="1:15">
      <c r="A58" s="753" t="s">
        <v>864</v>
      </c>
    </row>
  </sheetData>
  <mergeCells count="32">
    <mergeCell ref="M2:O4"/>
    <mergeCell ref="G7:J7"/>
    <mergeCell ref="K7:M7"/>
    <mergeCell ref="F12:I12"/>
    <mergeCell ref="A22:A23"/>
    <mergeCell ref="B22:E22"/>
    <mergeCell ref="F22:G23"/>
    <mergeCell ref="H22:I23"/>
    <mergeCell ref="J22:L23"/>
    <mergeCell ref="M22:O23"/>
    <mergeCell ref="H34:I34"/>
    <mergeCell ref="B23:E23"/>
    <mergeCell ref="H24:I24"/>
    <mergeCell ref="H25:I25"/>
    <mergeCell ref="H26:I26"/>
    <mergeCell ref="H27:I27"/>
    <mergeCell ref="H28:I28"/>
    <mergeCell ref="H29:I29"/>
    <mergeCell ref="H30:I30"/>
    <mergeCell ref="H31:I31"/>
    <mergeCell ref="H32:I32"/>
    <mergeCell ref="H33:I33"/>
    <mergeCell ref="H41:I41"/>
    <mergeCell ref="H42:I42"/>
    <mergeCell ref="H43:I43"/>
    <mergeCell ref="H44:I44"/>
    <mergeCell ref="H35:I35"/>
    <mergeCell ref="H36:I36"/>
    <mergeCell ref="H37:I37"/>
    <mergeCell ref="H38:I38"/>
    <mergeCell ref="H39:I39"/>
    <mergeCell ref="H40:I40"/>
  </mergeCells>
  <phoneticPr fontId="27"/>
  <pageMargins left="0.25" right="0.25" top="0.75" bottom="0.75" header="0.3" footer="0.3"/>
  <pageSetup paperSize="9" scale="63"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C4A8C-5924-4168-86A7-494CB0B82931}">
  <sheetPr codeName="Sheet57">
    <pageSetUpPr fitToPage="1"/>
  </sheetPr>
  <dimension ref="A2:W72"/>
  <sheetViews>
    <sheetView zoomScale="90" zoomScaleNormal="90" zoomScaleSheetLayoutView="80" workbookViewId="0">
      <selection activeCell="P3" sqref="P3"/>
    </sheetView>
  </sheetViews>
  <sheetFormatPr defaultColWidth="7.6640625" defaultRowHeight="13.5"/>
  <cols>
    <col min="1" max="1" width="13.5" style="1424" customWidth="1"/>
    <col min="2" max="2" width="38.33203125" style="1424" customWidth="1"/>
    <col min="3" max="3" width="2" style="1424" customWidth="1"/>
    <col min="4" max="4" width="12.1640625" style="1424" customWidth="1"/>
    <col min="5" max="5" width="43" style="1424" customWidth="1"/>
    <col min="6" max="6" width="11" style="1424" customWidth="1"/>
    <col min="7" max="7" width="6.5" style="1424" customWidth="1"/>
    <col min="8" max="8" width="10.5" style="1424" customWidth="1"/>
    <col min="9" max="9" width="12.1640625" style="1424" customWidth="1"/>
    <col min="10" max="10" width="11.1640625" style="1424" customWidth="1"/>
    <col min="11" max="11" width="14" style="1424" customWidth="1"/>
    <col min="12" max="12" width="14.5" style="1424" customWidth="1"/>
    <col min="13" max="13" width="10.33203125" style="1424" customWidth="1"/>
    <col min="14" max="14" width="12.33203125" style="1424" bestFit="1" customWidth="1"/>
    <col min="15" max="15" width="17.33203125" style="1424" customWidth="1"/>
    <col min="16" max="17" width="7.6640625" style="1424"/>
    <col min="18" max="18" width="12" style="1424" customWidth="1"/>
    <col min="19" max="19" width="27.1640625" style="1424" customWidth="1"/>
    <col min="20" max="20" width="10.1640625" style="1424" customWidth="1"/>
    <col min="21" max="21" width="28.5" style="1424" customWidth="1"/>
    <col min="22" max="22" width="12.1640625" style="1426" customWidth="1"/>
    <col min="23" max="23" width="22.1640625" style="1424" customWidth="1"/>
    <col min="24" max="16384" width="7.6640625" style="1424"/>
  </cols>
  <sheetData>
    <row r="2" spans="3:23" ht="18.75" customHeight="1">
      <c r="D2" s="1425" t="s">
        <v>1315</v>
      </c>
      <c r="K2" s="1992" t="s">
        <v>821</v>
      </c>
      <c r="L2" s="1992"/>
      <c r="M2" s="1992"/>
      <c r="N2" s="1992"/>
    </row>
    <row r="3" spans="3:23" ht="24.75" customHeight="1">
      <c r="D3" s="1425" t="s">
        <v>1152</v>
      </c>
      <c r="K3" s="1992"/>
      <c r="L3" s="1992"/>
      <c r="M3" s="1992"/>
      <c r="N3" s="1992"/>
      <c r="O3" s="1427"/>
      <c r="R3" s="1538"/>
      <c r="S3" s="1538" t="s">
        <v>1371</v>
      </c>
    </row>
    <row r="4" spans="3:23" ht="19.5" customHeight="1">
      <c r="D4" s="1425" t="s">
        <v>1153</v>
      </c>
      <c r="L4" s="1428"/>
      <c r="M4" s="1428"/>
      <c r="N4" s="1428"/>
      <c r="R4" s="1450" t="s">
        <v>1369</v>
      </c>
      <c r="S4" s="1450"/>
    </row>
    <row r="5" spans="3:23">
      <c r="D5" s="1429"/>
      <c r="M5" s="1430"/>
      <c r="R5" s="1450" t="s">
        <v>1370</v>
      </c>
      <c r="S5" s="1450"/>
    </row>
    <row r="6" spans="3:23" s="1431" customFormat="1" ht="23.25" customHeight="1">
      <c r="G6" s="1954" t="s">
        <v>824</v>
      </c>
      <c r="H6" s="1954"/>
      <c r="I6" s="1433"/>
      <c r="J6" s="1434" t="s">
        <v>1316</v>
      </c>
      <c r="K6" s="1435"/>
      <c r="L6" s="1433"/>
      <c r="M6" s="1993" t="s">
        <v>1317</v>
      </c>
      <c r="N6" s="1994"/>
      <c r="R6" s="1446"/>
      <c r="S6" s="1446"/>
      <c r="V6" s="1436"/>
    </row>
    <row r="7" spans="3:23" s="1431" customFormat="1" ht="23.25" customHeight="1">
      <c r="G7" s="1995">
        <v>87482297</v>
      </c>
      <c r="H7" s="1995"/>
      <c r="I7" s="1437"/>
      <c r="J7" s="1996">
        <v>45405</v>
      </c>
      <c r="K7" s="1997"/>
      <c r="L7" s="1438"/>
      <c r="M7" s="1439" t="s">
        <v>827</v>
      </c>
      <c r="N7" s="1440"/>
      <c r="V7" s="1436"/>
    </row>
    <row r="8" spans="3:23" s="1431" customFormat="1" ht="23.25" customHeight="1">
      <c r="D8" s="1441" t="s">
        <v>828</v>
      </c>
      <c r="G8" s="1991" t="s">
        <v>829</v>
      </c>
      <c r="H8" s="1991"/>
      <c r="I8" s="1442"/>
      <c r="J8" s="1443"/>
      <c r="K8" s="1444" t="s">
        <v>830</v>
      </c>
      <c r="L8" s="1442"/>
      <c r="M8" s="1442"/>
      <c r="N8" s="1442"/>
      <c r="R8" s="1445" t="s">
        <v>1231</v>
      </c>
      <c r="S8" s="1445"/>
      <c r="T8" s="1446"/>
      <c r="U8" s="1446" t="s">
        <v>405</v>
      </c>
      <c r="V8" s="1447"/>
      <c r="W8" s="1446" t="s">
        <v>1318</v>
      </c>
    </row>
    <row r="9" spans="3:23" s="1431" customFormat="1" ht="23.25" customHeight="1">
      <c r="G9" s="1954" t="s">
        <v>831</v>
      </c>
      <c r="H9" s="1954"/>
      <c r="I9" s="1435"/>
      <c r="J9" s="1433"/>
      <c r="K9" s="1448"/>
      <c r="L9" s="1435"/>
      <c r="M9" s="1435"/>
      <c r="N9" s="1435"/>
      <c r="R9" s="1446">
        <v>1</v>
      </c>
      <c r="S9" s="1449">
        <v>63</v>
      </c>
      <c r="T9" s="1446" t="s">
        <v>1319</v>
      </c>
      <c r="U9" s="1446" t="s">
        <v>1558</v>
      </c>
      <c r="V9" s="1447" t="s">
        <v>1232</v>
      </c>
      <c r="W9" s="1446">
        <v>619659200473</v>
      </c>
    </row>
    <row r="10" spans="3:23" ht="11.25" customHeight="1">
      <c r="R10" s="1450">
        <v>2</v>
      </c>
      <c r="S10" s="1449">
        <v>90</v>
      </c>
      <c r="T10" s="1446" t="s">
        <v>1319</v>
      </c>
      <c r="U10" s="1446" t="s">
        <v>1559</v>
      </c>
      <c r="V10" s="1447" t="s">
        <v>1232</v>
      </c>
      <c r="W10" s="1446">
        <v>619659200480</v>
      </c>
    </row>
    <row r="11" spans="3:23" ht="23.25" customHeight="1">
      <c r="C11" s="1451"/>
      <c r="D11" s="1434" t="s">
        <v>1320</v>
      </c>
      <c r="E11" s="1452"/>
      <c r="F11" s="2000" t="s">
        <v>1154</v>
      </c>
      <c r="G11" s="1954"/>
      <c r="H11" s="1425"/>
      <c r="I11" s="1452"/>
      <c r="J11" s="2000" t="s">
        <v>760</v>
      </c>
      <c r="K11" s="1954"/>
      <c r="L11" s="1425"/>
      <c r="M11" s="1425"/>
      <c r="N11" s="1425"/>
      <c r="R11" s="1450">
        <v>3</v>
      </c>
      <c r="S11" s="1449">
        <v>115</v>
      </c>
      <c r="T11" s="1446" t="s">
        <v>1319</v>
      </c>
      <c r="U11" s="1446" t="s">
        <v>1560</v>
      </c>
      <c r="V11" s="1447" t="s">
        <v>1232</v>
      </c>
      <c r="W11" s="1446">
        <v>619659200497</v>
      </c>
    </row>
    <row r="12" spans="3:23" ht="23.25" customHeight="1">
      <c r="C12" s="1453"/>
      <c r="D12" s="2001" t="s">
        <v>1321</v>
      </c>
      <c r="E12" s="2002"/>
      <c r="F12" s="2003">
        <f>J7</f>
        <v>45405</v>
      </c>
      <c r="G12" s="2004"/>
      <c r="H12" s="2004"/>
      <c r="I12" s="1454"/>
      <c r="J12" s="1455"/>
      <c r="K12" s="1455"/>
      <c r="L12" s="1455"/>
      <c r="M12" s="1455"/>
      <c r="N12" s="1455"/>
      <c r="R12" s="1450">
        <v>4</v>
      </c>
      <c r="S12" s="1449">
        <v>138</v>
      </c>
      <c r="T12" s="1446" t="s">
        <v>1319</v>
      </c>
      <c r="U12" s="1446" t="s">
        <v>1561</v>
      </c>
      <c r="V12" s="1447" t="s">
        <v>1232</v>
      </c>
      <c r="W12" s="1446">
        <v>619659200503</v>
      </c>
    </row>
    <row r="13" spans="3:23" ht="23.25" customHeight="1">
      <c r="C13" s="1456"/>
      <c r="D13" s="1457" t="s">
        <v>1322</v>
      </c>
      <c r="E13" s="1458"/>
      <c r="F13" s="2005" t="s">
        <v>1155</v>
      </c>
      <c r="G13" s="1991"/>
      <c r="H13" s="1459"/>
      <c r="I13" s="1452"/>
      <c r="J13" s="2005" t="s">
        <v>1323</v>
      </c>
      <c r="K13" s="1991"/>
      <c r="L13" s="1459"/>
      <c r="M13" s="1459"/>
      <c r="N13" s="1459"/>
      <c r="R13" s="1446">
        <v>5</v>
      </c>
      <c r="S13" s="1449">
        <v>168</v>
      </c>
      <c r="T13" s="1446" t="s">
        <v>1319</v>
      </c>
      <c r="U13" s="1446" t="s">
        <v>1562</v>
      </c>
      <c r="V13" s="1447" t="s">
        <v>1232</v>
      </c>
      <c r="W13" s="1446" t="s">
        <v>1563</v>
      </c>
    </row>
    <row r="14" spans="3:23" ht="23.25" customHeight="1">
      <c r="C14" s="1460"/>
      <c r="D14" s="1998" t="s">
        <v>1324</v>
      </c>
      <c r="E14" s="1999"/>
      <c r="F14" s="2000" t="s">
        <v>840</v>
      </c>
      <c r="G14" s="1954"/>
      <c r="H14" s="1425"/>
      <c r="I14" s="1452"/>
      <c r="J14" s="1425"/>
      <c r="K14" s="1425"/>
      <c r="L14" s="1425"/>
      <c r="M14" s="1425"/>
      <c r="N14" s="1425"/>
      <c r="R14" s="1450">
        <v>6</v>
      </c>
      <c r="S14" s="1449">
        <v>180</v>
      </c>
      <c r="T14" s="1446" t="s">
        <v>1319</v>
      </c>
      <c r="U14" s="1446" t="s">
        <v>1530</v>
      </c>
      <c r="V14" s="1447" t="s">
        <v>1232</v>
      </c>
      <c r="W14" s="1446">
        <v>619659169770</v>
      </c>
    </row>
    <row r="15" spans="3:23" ht="21.75" customHeight="1">
      <c r="D15" s="1425" t="s">
        <v>841</v>
      </c>
      <c r="E15" s="1425" t="s">
        <v>843</v>
      </c>
      <c r="F15" s="1425"/>
      <c r="G15" s="1425"/>
      <c r="H15" s="1425"/>
      <c r="I15" s="1425" t="s">
        <v>842</v>
      </c>
      <c r="J15" s="1425" t="str">
        <f>E15</f>
        <v>OT91990</v>
      </c>
      <c r="L15" s="1425"/>
      <c r="M15" s="1425"/>
      <c r="N15" s="1425"/>
      <c r="R15" s="1450">
        <v>7</v>
      </c>
      <c r="S15" s="1449">
        <v>199</v>
      </c>
      <c r="T15" s="1446" t="s">
        <v>1319</v>
      </c>
      <c r="U15" s="1446" t="s">
        <v>1192</v>
      </c>
      <c r="V15" s="1447" t="s">
        <v>1232</v>
      </c>
      <c r="W15" s="1446">
        <v>619659180034</v>
      </c>
    </row>
    <row r="16" spans="3:23" ht="21.75" customHeight="1">
      <c r="D16" s="1425" t="s">
        <v>1325</v>
      </c>
      <c r="E16" s="1425"/>
      <c r="F16" s="1425"/>
      <c r="G16" s="1425"/>
      <c r="H16" s="1425"/>
      <c r="I16" s="1425" t="str">
        <f>D16</f>
        <v>東映無線株式会社</v>
      </c>
      <c r="J16" s="1425"/>
      <c r="K16" s="1425"/>
      <c r="L16" s="1425"/>
      <c r="M16" s="1425"/>
      <c r="N16" s="1425"/>
      <c r="R16" s="1450">
        <v>8</v>
      </c>
      <c r="S16" s="1449">
        <v>214</v>
      </c>
      <c r="T16" s="1446" t="s">
        <v>1319</v>
      </c>
      <c r="U16" s="1446" t="s">
        <v>1131</v>
      </c>
      <c r="V16" s="1447" t="s">
        <v>1232</v>
      </c>
      <c r="W16" s="1446">
        <v>619659180041</v>
      </c>
    </row>
    <row r="17" spans="1:23" ht="21.75" customHeight="1">
      <c r="D17" s="1425" t="s">
        <v>1326</v>
      </c>
      <c r="E17" s="1425"/>
      <c r="F17" s="1425"/>
      <c r="G17" s="1425"/>
      <c r="H17" s="1425"/>
      <c r="I17" s="1425" t="str">
        <f t="shared" ref="I17:I19" si="0">D17</f>
        <v>101-0021　東京都千代田区</v>
      </c>
      <c r="J17" s="1425"/>
      <c r="K17" s="1425"/>
      <c r="L17" s="1425"/>
      <c r="M17" s="1425"/>
      <c r="N17" s="1425"/>
      <c r="R17" s="1446">
        <v>9</v>
      </c>
      <c r="S17" s="1449">
        <v>195</v>
      </c>
      <c r="T17" s="1446" t="s">
        <v>1319</v>
      </c>
      <c r="U17" s="1446" t="s">
        <v>1193</v>
      </c>
      <c r="V17" s="1447" t="s">
        <v>1232</v>
      </c>
      <c r="W17" s="1446" t="s">
        <v>1533</v>
      </c>
    </row>
    <row r="18" spans="1:23" ht="21.75" customHeight="1">
      <c r="D18" s="1425" t="s">
        <v>1327</v>
      </c>
      <c r="E18" s="1425"/>
      <c r="F18" s="1425"/>
      <c r="G18" s="1425"/>
      <c r="H18" s="1425"/>
      <c r="I18" s="1425" t="str">
        <f t="shared" si="0"/>
        <v>外神田1丁目10番11号</v>
      </c>
      <c r="J18" s="1425"/>
      <c r="K18" s="1425"/>
      <c r="L18" s="1425"/>
      <c r="M18" s="1425"/>
      <c r="N18" s="1425"/>
      <c r="R18" s="1450">
        <v>10</v>
      </c>
      <c r="S18" s="1449">
        <v>198</v>
      </c>
      <c r="T18" s="1446" t="s">
        <v>1319</v>
      </c>
      <c r="U18" s="1446" t="s">
        <v>1133</v>
      </c>
      <c r="V18" s="1447" t="s">
        <v>1232</v>
      </c>
      <c r="W18" s="1446" t="s">
        <v>1534</v>
      </c>
    </row>
    <row r="19" spans="1:23" ht="21.75" customHeight="1">
      <c r="D19" s="1425" t="s">
        <v>1328</v>
      </c>
      <c r="E19" s="1425"/>
      <c r="F19" s="1425"/>
      <c r="G19" s="1425"/>
      <c r="H19" s="1425"/>
      <c r="I19" s="1425" t="str">
        <f t="shared" si="0"/>
        <v>東京ラジオデパート</v>
      </c>
      <c r="J19" s="1425"/>
      <c r="K19" s="1425"/>
      <c r="L19" s="1425"/>
      <c r="M19" s="1425"/>
      <c r="N19" s="1425"/>
      <c r="R19" s="1450">
        <v>11</v>
      </c>
      <c r="S19" s="1449">
        <v>213</v>
      </c>
      <c r="T19" s="1446" t="s">
        <v>1319</v>
      </c>
      <c r="U19" s="1446" t="s">
        <v>1134</v>
      </c>
      <c r="V19" s="1447" t="s">
        <v>1232</v>
      </c>
      <c r="W19" s="1446" t="s">
        <v>1535</v>
      </c>
    </row>
    <row r="20" spans="1:23" ht="17.25" customHeight="1">
      <c r="D20" s="1425" t="s">
        <v>848</v>
      </c>
      <c r="E20" s="1425"/>
      <c r="F20" s="1425"/>
      <c r="G20" s="1425"/>
      <c r="H20" s="1425"/>
      <c r="I20" s="1425" t="str">
        <f>D20</f>
        <v>日本国</v>
      </c>
      <c r="J20" s="1425"/>
      <c r="K20" s="1425"/>
      <c r="L20" s="1425"/>
      <c r="M20" s="1425"/>
      <c r="N20" s="1425"/>
      <c r="R20" s="1450">
        <v>12</v>
      </c>
      <c r="S20" s="1449">
        <v>230</v>
      </c>
      <c r="T20" s="1446" t="s">
        <v>1319</v>
      </c>
      <c r="U20" s="1446" t="s">
        <v>1564</v>
      </c>
      <c r="V20" s="1447" t="s">
        <v>1232</v>
      </c>
      <c r="W20" s="1446" t="s">
        <v>1565</v>
      </c>
    </row>
    <row r="21" spans="1:23" ht="17.25" customHeight="1">
      <c r="D21" s="1441"/>
      <c r="R21" s="1446">
        <v>13</v>
      </c>
      <c r="S21" s="1449">
        <v>330</v>
      </c>
      <c r="T21" s="1446" t="s">
        <v>1319</v>
      </c>
      <c r="U21" s="1446" t="s">
        <v>1566</v>
      </c>
      <c r="V21" s="1447" t="s">
        <v>1232</v>
      </c>
      <c r="W21" s="1446">
        <v>619659200671</v>
      </c>
    </row>
    <row r="22" spans="1:23" ht="17.25" customHeight="1">
      <c r="D22" s="1441"/>
      <c r="R22" s="1450">
        <v>14</v>
      </c>
      <c r="S22" s="1449">
        <v>340</v>
      </c>
      <c r="T22" s="1446" t="s">
        <v>1319</v>
      </c>
      <c r="U22" s="1446" t="s">
        <v>1567</v>
      </c>
      <c r="V22" s="1447" t="s">
        <v>1232</v>
      </c>
      <c r="W22" s="1446">
        <v>619659200107</v>
      </c>
    </row>
    <row r="23" spans="1:23">
      <c r="R23" s="1450">
        <v>15</v>
      </c>
      <c r="S23" s="1449">
        <v>350</v>
      </c>
      <c r="T23" s="1446" t="s">
        <v>1319</v>
      </c>
      <c r="U23" s="1446" t="s">
        <v>940</v>
      </c>
      <c r="V23" s="1447" t="s">
        <v>1232</v>
      </c>
      <c r="W23" s="1446">
        <v>619659200701</v>
      </c>
    </row>
    <row r="24" spans="1:23" ht="25.5" customHeight="1">
      <c r="A24" s="1461" t="s">
        <v>96</v>
      </c>
      <c r="B24" s="1461"/>
      <c r="C24" s="1461"/>
      <c r="D24" s="1461"/>
      <c r="E24" s="1461"/>
      <c r="F24" s="1461"/>
      <c r="G24" s="1461"/>
      <c r="H24" s="1461"/>
      <c r="I24" s="1461"/>
      <c r="J24" s="1461"/>
      <c r="K24" s="1461"/>
      <c r="L24" s="1461"/>
      <c r="M24" s="1461"/>
      <c r="N24" s="1461"/>
      <c r="R24" s="1450">
        <v>16</v>
      </c>
      <c r="S24" s="1449">
        <v>390</v>
      </c>
      <c r="T24" s="1446" t="s">
        <v>1319</v>
      </c>
      <c r="U24" s="1446" t="s">
        <v>1568</v>
      </c>
      <c r="V24" s="1447" t="s">
        <v>1232</v>
      </c>
      <c r="W24" s="1446" t="s">
        <v>1569</v>
      </c>
    </row>
    <row r="25" spans="1:23" ht="25.5" customHeight="1">
      <c r="A25" s="1461"/>
      <c r="B25" s="1461"/>
      <c r="C25" s="1461"/>
      <c r="D25" s="1461"/>
      <c r="E25" s="1461"/>
      <c r="F25" s="1461"/>
      <c r="G25" s="1461"/>
      <c r="H25" s="1461"/>
      <c r="I25" s="1461"/>
      <c r="J25" s="1461"/>
      <c r="K25" s="1461"/>
      <c r="L25" s="1461"/>
      <c r="M25" s="1461"/>
      <c r="N25" s="1461"/>
    </row>
    <row r="26" spans="1:23" ht="23.25" customHeight="1">
      <c r="A26" s="1425">
        <v>1</v>
      </c>
      <c r="B26" s="1425" t="str">
        <f>T9&amp;U9&amp;"　"&amp;V9&amp;W9</f>
        <v>型番：SDSQUAB-064G-GN6MN　JANコード：619659200473</v>
      </c>
      <c r="C26" s="1425"/>
      <c r="D26" s="1425"/>
      <c r="E26" s="1425"/>
      <c r="F26" s="1425"/>
      <c r="G26" s="1462">
        <v>1</v>
      </c>
      <c r="H26" s="1432" t="s">
        <v>854</v>
      </c>
      <c r="I26" s="1462" t="s">
        <v>167</v>
      </c>
      <c r="J26" s="1425"/>
      <c r="K26" s="1463">
        <v>0</v>
      </c>
      <c r="L26" s="1425"/>
      <c r="M26" s="1425"/>
      <c r="N26" s="1463">
        <f>K26*G26</f>
        <v>0</v>
      </c>
    </row>
    <row r="27" spans="1:23" ht="23.25" customHeight="1">
      <c r="A27" s="1425"/>
      <c r="B27" s="1441" t="s">
        <v>1591</v>
      </c>
      <c r="C27" s="1425"/>
      <c r="D27" s="1425"/>
      <c r="E27" s="1425"/>
      <c r="F27" s="1425"/>
      <c r="G27" s="1462"/>
      <c r="H27" s="1432"/>
      <c r="I27" s="1462"/>
      <c r="J27" s="1425"/>
      <c r="K27" s="1425"/>
      <c r="L27" s="1425"/>
      <c r="M27" s="1425"/>
      <c r="N27" s="1463"/>
    </row>
    <row r="28" spans="1:23" ht="23.25" customHeight="1">
      <c r="A28" s="1425">
        <v>2</v>
      </c>
      <c r="B28" s="1425" t="str">
        <f>T10&amp;U10&amp;"　"&amp;V10&amp;W10</f>
        <v>型番：SDSQUAB-128G-GN6MN　JANコード：619659200480</v>
      </c>
      <c r="C28" s="1425"/>
      <c r="D28" s="1425"/>
      <c r="E28" s="1425"/>
      <c r="F28" s="1425"/>
      <c r="G28" s="1462">
        <v>2</v>
      </c>
      <c r="H28" s="1432" t="s">
        <v>854</v>
      </c>
      <c r="I28" s="1462" t="s">
        <v>167</v>
      </c>
      <c r="J28" s="1425"/>
      <c r="K28" s="1463">
        <v>55</v>
      </c>
      <c r="L28" s="1425"/>
      <c r="M28" s="1425"/>
      <c r="N28" s="1463">
        <f>K28*G28</f>
        <v>110</v>
      </c>
    </row>
    <row r="29" spans="1:23" ht="23.25" customHeight="1">
      <c r="A29" s="1425"/>
      <c r="B29" s="1441" t="s">
        <v>1592</v>
      </c>
      <c r="C29" s="1425"/>
      <c r="D29" s="1425"/>
      <c r="E29" s="1425"/>
      <c r="F29" s="1425"/>
      <c r="G29" s="1462"/>
      <c r="H29" s="1432"/>
      <c r="I29" s="1462"/>
      <c r="J29" s="1425"/>
      <c r="K29" s="1425"/>
      <c r="L29" s="1425"/>
      <c r="M29" s="1425"/>
      <c r="N29" s="1463"/>
    </row>
    <row r="30" spans="1:23" ht="23.25" customHeight="1">
      <c r="A30" s="1425">
        <v>3</v>
      </c>
      <c r="B30" s="1425" t="str">
        <f>T11&amp;U11&amp;"　"&amp;V11&amp;W11</f>
        <v>型番：SDSQUAC-256G-GN6MN　JANコード：619659200497</v>
      </c>
      <c r="C30" s="1425"/>
      <c r="D30" s="1425"/>
      <c r="E30" s="1425"/>
      <c r="F30" s="1425"/>
      <c r="G30" s="1462">
        <v>3</v>
      </c>
      <c r="H30" s="1432" t="s">
        <v>854</v>
      </c>
      <c r="I30" s="1462" t="s">
        <v>167</v>
      </c>
      <c r="J30" s="1425"/>
      <c r="K30" s="1463">
        <v>0</v>
      </c>
      <c r="L30" s="1425"/>
      <c r="M30" s="1425"/>
      <c r="N30" s="1463">
        <f>K30*G30</f>
        <v>0</v>
      </c>
    </row>
    <row r="31" spans="1:23" ht="23.25" customHeight="1">
      <c r="A31" s="1425"/>
      <c r="B31" s="1441" t="s">
        <v>1591</v>
      </c>
      <c r="C31" s="1425"/>
      <c r="D31" s="1425"/>
      <c r="E31" s="1425"/>
      <c r="F31" s="1425"/>
      <c r="G31" s="1462"/>
      <c r="H31" s="1432"/>
      <c r="I31" s="1462"/>
      <c r="J31" s="1425"/>
      <c r="K31" s="1425"/>
      <c r="L31" s="1425"/>
      <c r="M31" s="1425"/>
      <c r="N31" s="1463"/>
    </row>
    <row r="32" spans="1:23" ht="23.25" customHeight="1">
      <c r="A32" s="1425">
        <v>4</v>
      </c>
      <c r="B32" s="1425" t="str">
        <f>T12&amp;U12&amp;"　"&amp;V12&amp;W12</f>
        <v>型番：SDSQUAC-512G-GN6MN　JANコード：619659200503</v>
      </c>
      <c r="C32" s="1425"/>
      <c r="D32" s="1425"/>
      <c r="E32" s="1425"/>
      <c r="F32" s="1425"/>
      <c r="G32" s="1462">
        <v>4</v>
      </c>
      <c r="H32" s="1432" t="s">
        <v>854</v>
      </c>
      <c r="I32" s="1462" t="s">
        <v>167</v>
      </c>
      <c r="J32" s="1425"/>
      <c r="K32" s="1463">
        <v>0</v>
      </c>
      <c r="L32" s="1425"/>
      <c r="M32" s="1425"/>
      <c r="N32" s="1463">
        <f>K32*G32</f>
        <v>0</v>
      </c>
    </row>
    <row r="33" spans="1:14" ht="23.25" customHeight="1">
      <c r="A33" s="1425"/>
      <c r="B33" s="1441" t="s">
        <v>1593</v>
      </c>
      <c r="C33" s="1425"/>
      <c r="D33" s="1425"/>
      <c r="E33" s="1425"/>
      <c r="F33" s="1425"/>
      <c r="G33" s="1462"/>
      <c r="H33" s="1432"/>
      <c r="I33" s="1462"/>
      <c r="J33" s="1425"/>
      <c r="K33" s="1425"/>
      <c r="L33" s="1425"/>
      <c r="M33" s="1425"/>
      <c r="N33" s="1463"/>
    </row>
    <row r="34" spans="1:14" ht="23.25" customHeight="1">
      <c r="A34" s="1425">
        <v>5</v>
      </c>
      <c r="B34" s="1425" t="str">
        <f>T13&amp;U13&amp;"　"&amp;V13&amp;W13</f>
        <v>型番：SDSQXAF-032G-GN6MN　JANコード：619659177416</v>
      </c>
      <c r="C34" s="1425"/>
      <c r="D34" s="1425"/>
      <c r="E34" s="1425"/>
      <c r="F34" s="1425"/>
      <c r="G34" s="1462">
        <v>5</v>
      </c>
      <c r="H34" s="1432" t="s">
        <v>854</v>
      </c>
      <c r="I34" s="1462" t="s">
        <v>167</v>
      </c>
      <c r="J34" s="1425"/>
      <c r="K34" s="1463">
        <v>0</v>
      </c>
      <c r="L34" s="1425"/>
      <c r="M34" s="1425"/>
      <c r="N34" s="1463">
        <f>K34*G34</f>
        <v>0</v>
      </c>
    </row>
    <row r="35" spans="1:14" ht="23.25" customHeight="1">
      <c r="A35" s="1425"/>
      <c r="B35" s="1441" t="s">
        <v>1594</v>
      </c>
      <c r="C35" s="1425"/>
      <c r="D35" s="1425"/>
      <c r="E35" s="1425"/>
      <c r="F35" s="1425"/>
      <c r="G35" s="1462"/>
      <c r="H35" s="1432"/>
      <c r="I35" s="1462"/>
      <c r="J35" s="1425"/>
      <c r="K35" s="1463"/>
      <c r="L35" s="1425"/>
      <c r="M35" s="1463"/>
      <c r="N35" s="1463"/>
    </row>
    <row r="36" spans="1:14" ht="23.25" customHeight="1">
      <c r="A36" s="1425">
        <v>6</v>
      </c>
      <c r="B36" s="1425" t="str">
        <f>T14&amp;U14&amp;"　"&amp;V14&amp;W14</f>
        <v>型番：SDSQXA2-064G-GN6MA　JANコード：619659169770</v>
      </c>
      <c r="C36" s="1425"/>
      <c r="D36" s="1425"/>
      <c r="E36" s="1425"/>
      <c r="F36" s="1425"/>
      <c r="G36" s="1462">
        <v>6</v>
      </c>
      <c r="H36" s="1432" t="s">
        <v>854</v>
      </c>
      <c r="I36" s="1462" t="s">
        <v>167</v>
      </c>
      <c r="J36" s="1425"/>
      <c r="K36" s="1463">
        <v>0</v>
      </c>
      <c r="L36" s="1425"/>
      <c r="M36" s="1425"/>
      <c r="N36" s="1463">
        <f>K36*G36</f>
        <v>0</v>
      </c>
    </row>
    <row r="37" spans="1:14" ht="23.25" customHeight="1">
      <c r="A37" s="1425"/>
      <c r="B37" s="1441" t="s">
        <v>1591</v>
      </c>
      <c r="C37" s="1425"/>
      <c r="D37" s="1425"/>
      <c r="E37" s="1425"/>
      <c r="F37" s="1425"/>
      <c r="G37" s="1462"/>
      <c r="H37" s="1432"/>
      <c r="I37" s="1462"/>
      <c r="J37" s="1425"/>
      <c r="K37" s="1425"/>
      <c r="L37" s="1425"/>
      <c r="M37" s="1425"/>
      <c r="N37" s="1463"/>
    </row>
    <row r="38" spans="1:14" ht="23.25" customHeight="1">
      <c r="A38" s="1425">
        <v>7</v>
      </c>
      <c r="B38" s="1425" t="str">
        <f>T15&amp;U15&amp;"　"&amp;V15&amp;W15</f>
        <v>型番：SDSQXA1-128G-GN6MN　JANコード：619659180034</v>
      </c>
      <c r="C38" s="1425"/>
      <c r="D38" s="1425"/>
      <c r="E38" s="1425"/>
      <c r="F38" s="1425"/>
      <c r="G38" s="1462">
        <v>7</v>
      </c>
      <c r="H38" s="1432" t="s">
        <v>854</v>
      </c>
      <c r="I38" s="1462" t="s">
        <v>167</v>
      </c>
      <c r="J38" s="1425"/>
      <c r="K38" s="1463">
        <v>0</v>
      </c>
      <c r="L38" s="1425"/>
      <c r="M38" s="1425"/>
      <c r="N38" s="1463">
        <f>K38*G38</f>
        <v>0</v>
      </c>
    </row>
    <row r="39" spans="1:14" ht="23.25" customHeight="1">
      <c r="A39" s="1425"/>
      <c r="B39" s="1441" t="s">
        <v>1595</v>
      </c>
      <c r="C39" s="1425"/>
      <c r="D39" s="1425"/>
      <c r="E39" s="1425"/>
      <c r="F39" s="1425"/>
      <c r="G39" s="1462"/>
      <c r="H39" s="1432"/>
      <c r="I39" s="1462"/>
      <c r="J39" s="1425"/>
      <c r="K39" s="1425"/>
      <c r="L39" s="1425"/>
      <c r="M39" s="1425"/>
      <c r="N39" s="1463"/>
    </row>
    <row r="40" spans="1:14" ht="23.25" customHeight="1">
      <c r="A40" s="1425">
        <v>8</v>
      </c>
      <c r="B40" s="1425" t="str">
        <f>T16&amp;U16&amp;"　"&amp;V16&amp;W16</f>
        <v>型番：SDSQXA1-256G-GN6MN　JANコード：619659180041</v>
      </c>
      <c r="C40" s="1425"/>
      <c r="D40" s="1425"/>
      <c r="E40" s="1425"/>
      <c r="F40" s="1425"/>
      <c r="G40" s="1462">
        <v>8</v>
      </c>
      <c r="H40" s="1432" t="s">
        <v>854</v>
      </c>
      <c r="I40" s="1462" t="s">
        <v>167</v>
      </c>
      <c r="J40" s="1425"/>
      <c r="K40" s="1463">
        <v>0</v>
      </c>
      <c r="L40" s="1425"/>
      <c r="M40" s="1425"/>
      <c r="N40" s="1463">
        <f>K40*G40</f>
        <v>0</v>
      </c>
    </row>
    <row r="41" spans="1:14" ht="23.25" customHeight="1">
      <c r="A41" s="1425"/>
      <c r="B41" s="1441" t="s">
        <v>1596</v>
      </c>
      <c r="C41" s="1425"/>
      <c r="D41" s="1425"/>
      <c r="E41" s="1425"/>
      <c r="F41" s="1425"/>
      <c r="G41" s="1462"/>
      <c r="H41" s="1432"/>
      <c r="I41" s="1462"/>
      <c r="J41" s="1425"/>
      <c r="K41" s="1425"/>
      <c r="L41" s="1425"/>
      <c r="M41" s="1425"/>
      <c r="N41" s="1463"/>
    </row>
    <row r="42" spans="1:14" ht="23.25" customHeight="1">
      <c r="A42" s="1425">
        <v>9</v>
      </c>
      <c r="B42" s="1425" t="str">
        <f>T17&amp;U17&amp;"　"&amp;V17&amp;W17</f>
        <v>型番：SDSQXAH-064G-GN6MN　JANコード：619659193416</v>
      </c>
      <c r="C42" s="1425"/>
      <c r="D42" s="1425"/>
      <c r="E42" s="1425"/>
      <c r="F42" s="1425"/>
      <c r="G42" s="1462">
        <v>9</v>
      </c>
      <c r="H42" s="1432" t="s">
        <v>854</v>
      </c>
      <c r="I42" s="1462" t="s">
        <v>167</v>
      </c>
      <c r="J42" s="1425"/>
      <c r="K42" s="1463">
        <v>100</v>
      </c>
      <c r="L42" s="1425"/>
      <c r="M42" s="1425"/>
      <c r="N42" s="1463">
        <f>K42*G42</f>
        <v>900</v>
      </c>
    </row>
    <row r="43" spans="1:14" ht="23.25" customHeight="1">
      <c r="A43" s="1425"/>
      <c r="B43" s="1441" t="s">
        <v>1597</v>
      </c>
      <c r="C43" s="1425"/>
      <c r="D43" s="1425"/>
      <c r="E43" s="1425"/>
      <c r="F43" s="1425"/>
      <c r="G43" s="1462"/>
      <c r="H43" s="1432"/>
      <c r="I43" s="1462"/>
      <c r="J43" s="1425"/>
      <c r="K43" s="1425"/>
      <c r="L43" s="1425"/>
      <c r="M43" s="1425"/>
      <c r="N43" s="1463"/>
    </row>
    <row r="44" spans="1:14" ht="23.25" customHeight="1">
      <c r="A44" s="1425">
        <v>10</v>
      </c>
      <c r="B44" s="1425" t="str">
        <f>T18&amp;U18&amp;"　"&amp;V18&amp;W18</f>
        <v>型番：SDSQXAA-128G-GN6MN　JANコード：619659188467</v>
      </c>
      <c r="C44" s="1425"/>
      <c r="D44" s="1425"/>
      <c r="E44" s="1425"/>
      <c r="F44" s="1425"/>
      <c r="G44" s="1462">
        <v>11</v>
      </c>
      <c r="H44" s="1432" t="s">
        <v>854</v>
      </c>
      <c r="I44" s="1462" t="s">
        <v>167</v>
      </c>
      <c r="J44" s="1425"/>
      <c r="K44" s="1463">
        <v>125</v>
      </c>
      <c r="L44" s="1425"/>
      <c r="M44" s="1425"/>
      <c r="N44" s="1463">
        <f>K44*G44</f>
        <v>1375</v>
      </c>
    </row>
    <row r="45" spans="1:14" ht="23.25" customHeight="1">
      <c r="A45" s="1425"/>
      <c r="B45" s="1441" t="s">
        <v>1598</v>
      </c>
      <c r="C45" s="1425"/>
      <c r="D45" s="1425"/>
      <c r="E45" s="1425"/>
      <c r="F45" s="1425"/>
      <c r="G45" s="1462"/>
      <c r="H45" s="1432"/>
      <c r="I45" s="1462"/>
      <c r="J45" s="1425"/>
      <c r="K45" s="1425"/>
      <c r="L45" s="1425"/>
      <c r="M45" s="1425"/>
      <c r="N45" s="1463"/>
    </row>
    <row r="46" spans="1:14" ht="23.25" customHeight="1">
      <c r="A46" s="1425">
        <v>11</v>
      </c>
      <c r="B46" s="1425" t="str">
        <f>T19&amp;U19&amp;"　"&amp;V19&amp;W19</f>
        <v>型番：SDSQXAV-256G-GN6MN　JANコード：619659188511</v>
      </c>
      <c r="C46" s="1425"/>
      <c r="D46" s="1425"/>
      <c r="E46" s="1425"/>
      <c r="F46" s="1425"/>
      <c r="G46" s="1462">
        <v>12</v>
      </c>
      <c r="H46" s="1432" t="s">
        <v>854</v>
      </c>
      <c r="I46" s="1462" t="s">
        <v>167</v>
      </c>
      <c r="J46" s="1425"/>
      <c r="K46" s="1463">
        <v>40</v>
      </c>
      <c r="L46" s="1425"/>
      <c r="M46" s="1425"/>
      <c r="N46" s="1463">
        <f>K46*G46</f>
        <v>480</v>
      </c>
    </row>
    <row r="47" spans="1:14" ht="23.25" customHeight="1">
      <c r="A47" s="1425"/>
      <c r="B47" s="1441" t="s">
        <v>1599</v>
      </c>
      <c r="C47" s="1425"/>
      <c r="D47" s="1425"/>
      <c r="E47" s="1425"/>
      <c r="F47" s="1425"/>
      <c r="G47" s="1425"/>
      <c r="H47" s="1432"/>
      <c r="I47" s="1462"/>
      <c r="J47" s="1425"/>
      <c r="K47" s="1425"/>
      <c r="L47" s="1425"/>
      <c r="M47" s="1425"/>
      <c r="N47" s="1463"/>
    </row>
    <row r="48" spans="1:14" ht="23.25" customHeight="1">
      <c r="A48" s="1425">
        <v>12</v>
      </c>
      <c r="B48" s="1425" t="str">
        <f>T20&amp;U20&amp;"　"&amp;V20&amp;W20</f>
        <v>型番：SDSQXAV-512G-GN6MN　JANコード：619659189655</v>
      </c>
      <c r="C48" s="1425"/>
      <c r="D48" s="1425"/>
      <c r="E48" s="1425"/>
      <c r="F48" s="1425"/>
      <c r="G48" s="1462">
        <v>13</v>
      </c>
      <c r="H48" s="1432" t="s">
        <v>854</v>
      </c>
      <c r="I48" s="1462" t="s">
        <v>167</v>
      </c>
      <c r="J48" s="1425"/>
      <c r="K48" s="1463">
        <v>0</v>
      </c>
      <c r="L48" s="1425"/>
      <c r="M48" s="1425"/>
      <c r="N48" s="1463">
        <f>K48*G48</f>
        <v>0</v>
      </c>
    </row>
    <row r="49" spans="1:14" ht="23.25" customHeight="1">
      <c r="A49" s="1425"/>
      <c r="B49" s="1441" t="s">
        <v>1600</v>
      </c>
      <c r="C49" s="1425"/>
      <c r="D49" s="1425"/>
      <c r="E49" s="1425"/>
      <c r="F49" s="1425"/>
      <c r="G49" s="1425"/>
      <c r="H49" s="1432"/>
      <c r="I49" s="1462"/>
      <c r="J49" s="1425"/>
      <c r="K49" s="1425"/>
      <c r="L49" s="1425"/>
      <c r="M49" s="1425"/>
      <c r="N49" s="1463"/>
    </row>
    <row r="50" spans="1:14" ht="23.25" customHeight="1">
      <c r="A50" s="1425">
        <v>13</v>
      </c>
      <c r="B50" s="1425" t="str">
        <f>T21&amp;U21&amp;"　"&amp;V21&amp;W21</f>
        <v>型番：SDSDUNB-064G-GH3NN　JANコード：619659200671</v>
      </c>
      <c r="C50" s="1425"/>
      <c r="D50" s="1425"/>
      <c r="E50" s="1425"/>
      <c r="F50" s="1425"/>
      <c r="G50" s="1462">
        <v>14</v>
      </c>
      <c r="H50" s="1432" t="s">
        <v>854</v>
      </c>
      <c r="I50" s="1462" t="s">
        <v>167</v>
      </c>
      <c r="J50" s="1425"/>
      <c r="K50" s="1463">
        <v>0</v>
      </c>
      <c r="L50" s="1425"/>
      <c r="M50" s="1425"/>
      <c r="N50" s="1463">
        <f>K50*G50</f>
        <v>0</v>
      </c>
    </row>
    <row r="51" spans="1:14" ht="23.25" customHeight="1">
      <c r="A51" s="1425"/>
      <c r="B51" s="1441" t="s">
        <v>1601</v>
      </c>
      <c r="C51" s="1425"/>
      <c r="D51" s="1425"/>
      <c r="E51" s="1425"/>
      <c r="F51" s="1425"/>
      <c r="G51" s="1425"/>
      <c r="H51" s="1432"/>
      <c r="I51" s="1462"/>
      <c r="J51" s="1425"/>
      <c r="K51" s="1425"/>
      <c r="L51" s="1425"/>
      <c r="M51" s="1425"/>
      <c r="N51" s="1463"/>
    </row>
    <row r="52" spans="1:14" ht="23.25" customHeight="1">
      <c r="A52" s="1425">
        <v>14</v>
      </c>
      <c r="B52" s="1425" t="str">
        <f>T22&amp;U22&amp;"　"&amp;V22&amp;W22</f>
        <v>型番：SDSDUNB-128G-GH3NN　JANコード：619659200107</v>
      </c>
      <c r="C52" s="1425"/>
      <c r="D52" s="1425"/>
      <c r="E52" s="1425"/>
      <c r="F52" s="1425"/>
      <c r="G52" s="1462">
        <v>15</v>
      </c>
      <c r="H52" s="1432" t="s">
        <v>854</v>
      </c>
      <c r="I52" s="1462" t="s">
        <v>167</v>
      </c>
      <c r="J52" s="1425"/>
      <c r="K52" s="1463">
        <v>0</v>
      </c>
      <c r="L52" s="1425"/>
      <c r="M52" s="1425"/>
      <c r="N52" s="1463">
        <f>K52*G52</f>
        <v>0</v>
      </c>
    </row>
    <row r="53" spans="1:14" ht="23.25" customHeight="1">
      <c r="A53" s="1425"/>
      <c r="B53" s="1441" t="s">
        <v>1601</v>
      </c>
      <c r="C53" s="1425"/>
      <c r="D53" s="1425"/>
      <c r="E53" s="1425"/>
      <c r="F53" s="1425"/>
      <c r="G53" s="1425"/>
      <c r="H53" s="1432"/>
      <c r="I53" s="1462"/>
      <c r="J53" s="1425"/>
      <c r="K53" s="1425"/>
      <c r="L53" s="1425"/>
      <c r="M53" s="1425"/>
      <c r="N53" s="1463"/>
    </row>
    <row r="54" spans="1:14" ht="23.25" customHeight="1">
      <c r="A54" s="1425">
        <v>15</v>
      </c>
      <c r="B54" s="1425" t="str">
        <f>T23&amp;U23&amp;"　"&amp;V23&amp;W23</f>
        <v>型番：SDSDUNC-256G-GH3NN　JANコード：619659200701</v>
      </c>
      <c r="C54" s="1425"/>
      <c r="D54" s="1425"/>
      <c r="E54" s="1425"/>
      <c r="F54" s="1425"/>
      <c r="G54" s="1462">
        <v>16</v>
      </c>
      <c r="H54" s="1432" t="s">
        <v>854</v>
      </c>
      <c r="I54" s="1462" t="s">
        <v>167</v>
      </c>
      <c r="J54" s="1425"/>
      <c r="K54" s="1463">
        <v>0</v>
      </c>
      <c r="L54" s="1425"/>
      <c r="M54" s="1425"/>
      <c r="N54" s="1463">
        <f>K54*G54</f>
        <v>0</v>
      </c>
    </row>
    <row r="55" spans="1:14" ht="23.25" customHeight="1">
      <c r="A55" s="1425"/>
      <c r="B55" s="1441" t="s">
        <v>1601</v>
      </c>
      <c r="C55" s="1425"/>
      <c r="D55" s="1425"/>
      <c r="E55" s="1425"/>
      <c r="F55" s="1425"/>
      <c r="G55" s="1425"/>
      <c r="H55" s="1432"/>
      <c r="I55" s="1462"/>
      <c r="J55" s="1425"/>
      <c r="K55" s="1425"/>
      <c r="L55" s="1425"/>
      <c r="M55" s="1425"/>
      <c r="N55" s="1463"/>
    </row>
    <row r="56" spans="1:14" ht="23.25" customHeight="1">
      <c r="A56" s="1425">
        <v>16</v>
      </c>
      <c r="B56" s="1425" t="str">
        <f>T24&amp;U24&amp;"　"&amp;V24&amp;W24</f>
        <v>型番：SDSDXXO-032G-GN4IN　JANコード：619659188689</v>
      </c>
      <c r="C56" s="1425"/>
      <c r="D56" s="1425"/>
      <c r="E56" s="1425"/>
      <c r="F56" s="1425"/>
      <c r="G56" s="1462">
        <v>17</v>
      </c>
      <c r="H56" s="1432" t="s">
        <v>854</v>
      </c>
      <c r="I56" s="1462" t="s">
        <v>167</v>
      </c>
      <c r="J56" s="1425"/>
      <c r="K56" s="1463">
        <v>0</v>
      </c>
      <c r="L56" s="1425"/>
      <c r="M56" s="1425"/>
      <c r="N56" s="1463">
        <f>K56*G56</f>
        <v>0</v>
      </c>
    </row>
    <row r="57" spans="1:14" ht="23.25" customHeight="1">
      <c r="A57" s="1425"/>
      <c r="B57" s="1441" t="s">
        <v>1602</v>
      </c>
      <c r="C57" s="1425"/>
      <c r="D57" s="1425"/>
      <c r="E57" s="1425"/>
      <c r="F57" s="1425"/>
      <c r="G57" s="1425"/>
      <c r="H57" s="1432"/>
      <c r="I57" s="1462"/>
      <c r="J57" s="1425"/>
      <c r="K57" s="1425"/>
      <c r="L57" s="1425"/>
      <c r="M57" s="1425"/>
      <c r="N57" s="1463"/>
    </row>
    <row r="58" spans="1:14" ht="17.25" customHeight="1">
      <c r="A58" s="1441"/>
      <c r="B58" s="1441"/>
      <c r="C58" s="1441"/>
      <c r="D58" s="1441"/>
      <c r="E58" s="1441"/>
      <c r="F58" s="1441"/>
      <c r="G58" s="1441"/>
      <c r="H58" s="1464"/>
      <c r="I58" s="1465"/>
      <c r="J58" s="1441"/>
      <c r="K58" s="1441"/>
      <c r="L58" s="1441"/>
      <c r="M58" s="1441"/>
      <c r="N58" s="1466"/>
    </row>
    <row r="59" spans="1:14" ht="17.25" customHeight="1">
      <c r="A59" s="1441"/>
      <c r="B59" s="1467" t="s">
        <v>856</v>
      </c>
      <c r="C59" s="1441"/>
      <c r="D59" s="1441"/>
      <c r="E59" s="1441"/>
      <c r="F59" s="1441"/>
      <c r="G59" s="1441"/>
      <c r="H59" s="1441"/>
      <c r="I59" s="1441"/>
      <c r="J59" s="1441"/>
      <c r="K59" s="1441"/>
      <c r="L59" s="1441"/>
      <c r="M59" s="1441"/>
      <c r="N59" s="1466"/>
    </row>
    <row r="60" spans="1:14" ht="17.25" customHeight="1">
      <c r="A60" s="1441"/>
      <c r="B60" s="1467" t="s">
        <v>857</v>
      </c>
      <c r="C60" s="1441"/>
      <c r="D60" s="1441"/>
      <c r="E60" s="1441"/>
      <c r="F60" s="1441"/>
      <c r="G60" s="1441"/>
      <c r="H60" s="1441"/>
      <c r="I60" s="1441"/>
      <c r="J60" s="1441"/>
      <c r="K60" s="1441"/>
      <c r="L60" s="1441"/>
      <c r="M60" s="1441"/>
      <c r="N60" s="1466"/>
    </row>
    <row r="61" spans="1:14" ht="17.25" customHeight="1">
      <c r="A61" s="1441"/>
      <c r="B61" s="1441"/>
      <c r="C61" s="1441"/>
      <c r="D61" s="1441"/>
      <c r="E61" s="1441"/>
      <c r="F61" s="1441"/>
      <c r="G61" s="1441"/>
      <c r="H61" s="1441"/>
      <c r="I61" s="1441"/>
      <c r="J61" s="1441"/>
      <c r="K61" s="1441"/>
      <c r="L61" s="1441"/>
      <c r="M61" s="1441"/>
      <c r="N61" s="1466"/>
    </row>
    <row r="62" spans="1:14" ht="17.25" customHeight="1">
      <c r="A62" s="1441"/>
      <c r="B62" s="1441"/>
      <c r="C62" s="1441"/>
      <c r="D62" s="1441"/>
      <c r="E62" s="1441"/>
      <c r="F62" s="1441"/>
      <c r="G62" s="1441"/>
      <c r="H62" s="1441"/>
      <c r="I62" s="1441"/>
      <c r="J62" s="1441"/>
      <c r="K62" s="1441"/>
      <c r="L62" s="1441"/>
      <c r="M62" s="1441"/>
      <c r="N62" s="1466"/>
    </row>
    <row r="63" spans="1:14" ht="17.25" customHeight="1">
      <c r="A63" s="1441"/>
      <c r="B63" s="1441"/>
      <c r="C63" s="1441"/>
      <c r="D63" s="1441"/>
      <c r="E63" s="1441"/>
      <c r="F63" s="1441"/>
      <c r="G63" s="1441"/>
      <c r="H63" s="1441" t="s">
        <v>1329</v>
      </c>
      <c r="I63" s="1468"/>
      <c r="J63" s="1465" t="s">
        <v>167</v>
      </c>
      <c r="K63" s="1465" t="s">
        <v>859</v>
      </c>
      <c r="L63" s="1441"/>
      <c r="M63" s="1441"/>
      <c r="N63" s="1466">
        <f>SUM(N26:N59)</f>
        <v>2865</v>
      </c>
    </row>
    <row r="64" spans="1:14" ht="17.25" customHeight="1">
      <c r="A64" s="1441"/>
      <c r="B64" s="1441"/>
      <c r="C64" s="1441"/>
      <c r="D64" s="1441"/>
      <c r="E64" s="1441"/>
      <c r="F64" s="1441"/>
      <c r="G64" s="1441"/>
      <c r="H64" s="1441"/>
      <c r="I64" s="1468"/>
      <c r="J64" s="1465"/>
      <c r="K64" s="1465" t="s">
        <v>860</v>
      </c>
      <c r="L64" s="1441"/>
      <c r="M64" s="1441"/>
      <c r="N64" s="1466">
        <v>0</v>
      </c>
    </row>
    <row r="65" spans="1:14" ht="17.25" customHeight="1">
      <c r="A65" s="1441"/>
      <c r="B65" s="1441"/>
      <c r="C65" s="1441"/>
      <c r="D65" s="1441"/>
      <c r="E65" s="1441"/>
      <c r="F65" s="1441"/>
      <c r="G65" s="1441"/>
      <c r="H65" s="1441"/>
      <c r="I65" s="1468"/>
      <c r="J65" s="1465"/>
      <c r="K65" s="1465" t="s">
        <v>861</v>
      </c>
      <c r="L65" s="1441"/>
      <c r="M65" s="1441"/>
      <c r="N65" s="1466">
        <v>0</v>
      </c>
    </row>
    <row r="66" spans="1:14" ht="17.25" customHeight="1">
      <c r="A66" s="1441"/>
      <c r="B66" s="1441"/>
      <c r="C66" s="1441"/>
      <c r="D66" s="1441"/>
      <c r="E66" s="1441"/>
      <c r="F66" s="1441"/>
      <c r="G66" s="1441"/>
      <c r="H66" s="1441" t="s">
        <v>1329</v>
      </c>
      <c r="I66" s="1468"/>
      <c r="J66" s="1465"/>
      <c r="K66" s="1465" t="s">
        <v>862</v>
      </c>
      <c r="L66" s="1441"/>
      <c r="M66" s="1441"/>
      <c r="N66" s="1466">
        <f>N63*10%</f>
        <v>286.5</v>
      </c>
    </row>
    <row r="67" spans="1:14" ht="17.25" customHeight="1">
      <c r="A67" s="1441"/>
      <c r="B67" s="1441"/>
      <c r="C67" s="1441"/>
      <c r="D67" s="1441"/>
      <c r="E67" s="1441"/>
      <c r="F67" s="1441"/>
      <c r="G67" s="1441"/>
      <c r="H67" s="1441"/>
      <c r="I67" s="1441"/>
      <c r="J67" s="1465" t="s">
        <v>167</v>
      </c>
      <c r="K67" s="1465" t="s">
        <v>863</v>
      </c>
      <c r="L67" s="1441"/>
      <c r="M67" s="1441"/>
      <c r="N67" s="1466">
        <f>N63+N66</f>
        <v>3151.5</v>
      </c>
    </row>
    <row r="68" spans="1:14" ht="17.25" customHeight="1">
      <c r="A68" s="1441"/>
      <c r="B68" s="1441"/>
      <c r="C68" s="1441"/>
      <c r="D68" s="1441"/>
      <c r="E68" s="1441"/>
      <c r="F68" s="1441"/>
      <c r="G68" s="1441"/>
      <c r="H68" s="1441"/>
      <c r="I68" s="1441"/>
      <c r="J68" s="1441"/>
      <c r="K68" s="1441"/>
      <c r="L68" s="1441"/>
      <c r="M68" s="1441"/>
      <c r="N68" s="1441"/>
    </row>
    <row r="69" spans="1:14" ht="17.25" customHeight="1">
      <c r="A69" s="1441"/>
      <c r="B69" s="1441"/>
      <c r="C69" s="1441"/>
      <c r="D69" s="1441"/>
      <c r="E69" s="1441"/>
      <c r="F69" s="1441"/>
      <c r="G69" s="1441"/>
      <c r="H69" s="1441"/>
      <c r="I69" s="1441"/>
      <c r="J69" s="1441"/>
      <c r="K69" s="1441"/>
      <c r="L69" s="1441"/>
      <c r="M69" s="1441"/>
      <c r="N69" s="1441"/>
    </row>
    <row r="70" spans="1:14" ht="17.25" customHeight="1">
      <c r="A70" s="1441"/>
      <c r="B70" s="1441"/>
      <c r="C70" s="1441"/>
      <c r="D70" s="1441"/>
      <c r="E70" s="1441"/>
      <c r="F70" s="1441"/>
      <c r="G70" s="1441"/>
      <c r="H70" s="1441"/>
      <c r="I70" s="1441"/>
      <c r="J70" s="1441"/>
      <c r="K70" s="1441"/>
      <c r="L70" s="1441"/>
      <c r="M70" s="1441"/>
      <c r="N70" s="1441"/>
    </row>
    <row r="71" spans="1:14" ht="17.25" customHeight="1">
      <c r="A71" s="1441"/>
      <c r="B71" s="1441"/>
      <c r="C71" s="1441"/>
      <c r="D71" s="1441"/>
      <c r="E71" s="1441"/>
      <c r="F71" s="1441"/>
      <c r="G71" s="1441"/>
      <c r="H71" s="1441"/>
      <c r="I71" s="1441"/>
      <c r="J71" s="1441"/>
      <c r="K71" s="1441"/>
      <c r="L71" s="1441"/>
      <c r="M71" s="1441"/>
      <c r="N71" s="1441"/>
    </row>
    <row r="72" spans="1:14" ht="24" customHeight="1">
      <c r="A72" s="1425" t="s">
        <v>864</v>
      </c>
    </row>
  </sheetData>
  <mergeCells count="15">
    <mergeCell ref="D14:E14"/>
    <mergeCell ref="F14:G14"/>
    <mergeCell ref="G9:H9"/>
    <mergeCell ref="F11:G11"/>
    <mergeCell ref="J11:K11"/>
    <mergeCell ref="D12:E12"/>
    <mergeCell ref="F12:H12"/>
    <mergeCell ref="F13:G13"/>
    <mergeCell ref="J13:K13"/>
    <mergeCell ref="G8:H8"/>
    <mergeCell ref="K2:N3"/>
    <mergeCell ref="G6:H6"/>
    <mergeCell ref="M6:N6"/>
    <mergeCell ref="G7:H7"/>
    <mergeCell ref="J7:K7"/>
  </mergeCells>
  <phoneticPr fontId="27"/>
  <pageMargins left="0.70866141732283461" right="0.70866141732283461" top="0.74803149606299213" bottom="0.74803149606299213" header="0.31496062992125984" footer="0.31496062992125984"/>
  <pageSetup paperSize="9" scale="46"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F794-A1F7-4B42-96C4-6798D1DB3F58}">
  <sheetPr codeName="Sheet58">
    <pageSetUpPr fitToPage="1"/>
  </sheetPr>
  <dimension ref="A2:I34"/>
  <sheetViews>
    <sheetView workbookViewId="0">
      <selection activeCell="L4" sqref="L4"/>
    </sheetView>
  </sheetViews>
  <sheetFormatPr defaultColWidth="9.5" defaultRowHeight="14.25" customHeight="1"/>
  <cols>
    <col min="1" max="1" width="18.1640625" style="1469" customWidth="1"/>
    <col min="2" max="2" width="43.6640625" style="1469" customWidth="1"/>
    <col min="3" max="3" width="20" style="1469" customWidth="1"/>
    <col min="4" max="4" width="38.5" style="1469" customWidth="1"/>
    <col min="5" max="5" width="18.6640625" style="1469" customWidth="1"/>
    <col min="6" max="6" width="10.83203125" style="1469" customWidth="1"/>
    <col min="7" max="7" width="9.5" style="1469" customWidth="1"/>
    <col min="8" max="16384" width="9.5" style="1469"/>
  </cols>
  <sheetData>
    <row r="2" spans="1:9" ht="20.25" customHeight="1">
      <c r="G2" s="1470" t="s">
        <v>1158</v>
      </c>
      <c r="H2" s="1470" t="s">
        <v>1159</v>
      </c>
      <c r="I2" s="1470"/>
    </row>
    <row r="3" spans="1:9" ht="20.25" customHeight="1">
      <c r="A3" s="1470"/>
      <c r="B3" s="1470"/>
      <c r="C3" s="2006" t="s">
        <v>301</v>
      </c>
      <c r="D3" s="2006"/>
      <c r="E3" s="1470"/>
      <c r="F3" s="1470"/>
      <c r="G3" s="1470"/>
      <c r="H3" s="1470"/>
      <c r="I3" s="1471" t="s">
        <v>1330</v>
      </c>
    </row>
    <row r="4" spans="1:9" ht="20.25" customHeight="1">
      <c r="A4" s="1470"/>
      <c r="B4" s="1470"/>
      <c r="C4" s="2006"/>
      <c r="D4" s="2006"/>
      <c r="E4" s="1470"/>
      <c r="F4" s="1470"/>
      <c r="G4" s="1470"/>
      <c r="H4" s="1470"/>
      <c r="I4" s="1471" t="s">
        <v>1331</v>
      </c>
    </row>
    <row r="5" spans="1:9" ht="20.25" customHeight="1">
      <c r="A5" s="1470"/>
      <c r="B5" s="1470"/>
      <c r="C5" s="1470"/>
      <c r="D5" s="1470"/>
      <c r="E5" s="1470"/>
      <c r="F5" s="1470"/>
      <c r="G5" s="1470"/>
      <c r="H5" s="1470"/>
      <c r="I5" s="1471" t="s">
        <v>1153</v>
      </c>
    </row>
    <row r="6" spans="1:9" ht="21.75" customHeight="1">
      <c r="A6" s="1470"/>
      <c r="B6" s="1470"/>
      <c r="C6" s="1470"/>
      <c r="D6" s="1470"/>
      <c r="E6" s="1470"/>
      <c r="F6" s="1470"/>
      <c r="I6" s="1471" t="s">
        <v>1332</v>
      </c>
    </row>
    <row r="7" spans="1:9" ht="21.75" customHeight="1">
      <c r="A7" s="1470" t="s">
        <v>1161</v>
      </c>
      <c r="B7" s="1470"/>
      <c r="C7" s="1470" t="s">
        <v>1162</v>
      </c>
      <c r="D7" s="1472">
        <v>90259161</v>
      </c>
      <c r="E7" s="1470"/>
      <c r="F7" s="1470"/>
      <c r="G7" s="1470"/>
      <c r="H7" s="1470"/>
      <c r="I7" s="1470"/>
    </row>
    <row r="8" spans="1:9" ht="24.75" customHeight="1">
      <c r="A8" s="1470" t="s">
        <v>1333</v>
      </c>
      <c r="B8" s="1470" t="s">
        <v>1030</v>
      </c>
      <c r="C8" s="1470"/>
      <c r="D8" s="1470"/>
      <c r="E8" s="1470" t="s">
        <v>1163</v>
      </c>
      <c r="F8" s="2007">
        <v>45405</v>
      </c>
      <c r="G8" s="2007"/>
      <c r="H8" s="1473"/>
      <c r="I8" s="1473"/>
    </row>
    <row r="9" spans="1:9" ht="24.75" customHeight="1">
      <c r="A9" s="1470" t="s">
        <v>1164</v>
      </c>
      <c r="B9" s="1470" t="s">
        <v>1409</v>
      </c>
      <c r="C9" s="1470"/>
      <c r="D9" s="1470"/>
      <c r="E9" s="1470" t="s">
        <v>1165</v>
      </c>
      <c r="F9" s="1470"/>
      <c r="H9" s="1470"/>
      <c r="I9" s="1470"/>
    </row>
    <row r="10" spans="1:9" ht="24.75" customHeight="1">
      <c r="A10" s="1470"/>
      <c r="B10" s="1470" t="s">
        <v>1410</v>
      </c>
      <c r="C10" s="1470"/>
      <c r="D10" s="1470"/>
      <c r="E10" s="1470" t="s">
        <v>1166</v>
      </c>
      <c r="F10" s="1470" t="s">
        <v>1334</v>
      </c>
      <c r="H10" s="1470"/>
      <c r="I10" s="1470"/>
    </row>
    <row r="11" spans="1:9" ht="24.75" customHeight="1">
      <c r="A11" s="1470"/>
      <c r="B11" s="1470" t="s">
        <v>569</v>
      </c>
      <c r="C11" s="1470"/>
      <c r="D11" s="1470"/>
      <c r="E11" s="1470"/>
      <c r="F11" s="1470"/>
      <c r="H11" s="1470"/>
      <c r="I11" s="1470"/>
    </row>
    <row r="12" spans="1:9" ht="21.75" customHeight="1">
      <c r="A12" s="1470"/>
      <c r="B12" s="1470" t="s">
        <v>1167</v>
      </c>
      <c r="C12" s="1470"/>
      <c r="D12" s="1470"/>
      <c r="E12" s="1470"/>
      <c r="F12" s="1470"/>
      <c r="G12" s="1470"/>
      <c r="H12" s="1470"/>
      <c r="I12" s="1470"/>
    </row>
    <row r="14" spans="1:9" ht="24" customHeight="1">
      <c r="A14" s="2008" t="s">
        <v>1168</v>
      </c>
      <c r="B14" s="2009"/>
      <c r="C14" s="2009"/>
      <c r="D14" s="2009"/>
      <c r="E14" s="2009"/>
      <c r="F14" s="2010"/>
      <c r="G14" s="2008" t="s">
        <v>170</v>
      </c>
      <c r="H14" s="2009"/>
      <c r="I14" s="2010"/>
    </row>
    <row r="15" spans="1:9" ht="24" customHeight="1">
      <c r="A15" s="2008" t="s">
        <v>1411</v>
      </c>
      <c r="B15" s="2009"/>
      <c r="C15" s="2009"/>
      <c r="D15" s="2009"/>
      <c r="E15" s="2009"/>
      <c r="F15" s="2010"/>
      <c r="G15" s="2008">
        <v>1</v>
      </c>
      <c r="H15" s="2009"/>
      <c r="I15" s="2010"/>
    </row>
    <row r="16" spans="1:9" ht="24" customHeight="1">
      <c r="A16" s="2008" t="s">
        <v>1412</v>
      </c>
      <c r="B16" s="2009"/>
      <c r="C16" s="2009"/>
      <c r="D16" s="2009"/>
      <c r="E16" s="2009"/>
      <c r="F16" s="2010"/>
      <c r="G16" s="2008">
        <v>2</v>
      </c>
      <c r="H16" s="2009"/>
      <c r="I16" s="2010"/>
    </row>
    <row r="17" spans="1:9" ht="24" customHeight="1">
      <c r="A17" s="2008" t="s">
        <v>1413</v>
      </c>
      <c r="B17" s="2009"/>
      <c r="C17" s="2009"/>
      <c r="D17" s="2009"/>
      <c r="E17" s="2009"/>
      <c r="F17" s="2010"/>
      <c r="G17" s="2008">
        <v>3</v>
      </c>
      <c r="H17" s="2009"/>
      <c r="I17" s="2010"/>
    </row>
    <row r="18" spans="1:9" ht="24" customHeight="1">
      <c r="A18" s="2008" t="s">
        <v>1414</v>
      </c>
      <c r="B18" s="2009"/>
      <c r="C18" s="2009"/>
      <c r="D18" s="2009"/>
      <c r="E18" s="2009"/>
      <c r="F18" s="2010"/>
      <c r="G18" s="2008">
        <v>4</v>
      </c>
      <c r="H18" s="2009"/>
      <c r="I18" s="2010"/>
    </row>
    <row r="19" spans="1:9" ht="24" customHeight="1">
      <c r="A19" s="2008" t="s">
        <v>1415</v>
      </c>
      <c r="B19" s="2009"/>
      <c r="C19" s="2009"/>
      <c r="D19" s="2009"/>
      <c r="E19" s="2009"/>
      <c r="F19" s="2010"/>
      <c r="G19" s="2008">
        <v>5</v>
      </c>
      <c r="H19" s="2009"/>
      <c r="I19" s="2010"/>
    </row>
    <row r="20" spans="1:9" ht="24" customHeight="1">
      <c r="A20" s="2008" t="s">
        <v>1416</v>
      </c>
      <c r="B20" s="2009"/>
      <c r="C20" s="2009"/>
      <c r="D20" s="2009"/>
      <c r="E20" s="2009"/>
      <c r="F20" s="2010"/>
      <c r="G20" s="2008">
        <v>6</v>
      </c>
      <c r="H20" s="2009"/>
      <c r="I20" s="2010"/>
    </row>
    <row r="21" spans="1:9" ht="24" customHeight="1">
      <c r="A21" s="2008" t="s">
        <v>1417</v>
      </c>
      <c r="B21" s="2009"/>
      <c r="C21" s="2009"/>
      <c r="D21" s="2009"/>
      <c r="E21" s="2009"/>
      <c r="F21" s="2010"/>
      <c r="G21" s="2008">
        <v>7</v>
      </c>
      <c r="H21" s="2009"/>
      <c r="I21" s="2010"/>
    </row>
    <row r="22" spans="1:9" ht="24" customHeight="1">
      <c r="A22" s="2008" t="s">
        <v>1418</v>
      </c>
      <c r="B22" s="2009"/>
      <c r="C22" s="2009"/>
      <c r="D22" s="2009"/>
      <c r="E22" s="2009"/>
      <c r="F22" s="2010"/>
      <c r="G22" s="2008">
        <v>8</v>
      </c>
      <c r="H22" s="2009"/>
      <c r="I22" s="2010"/>
    </row>
    <row r="23" spans="1:9" ht="24" customHeight="1">
      <c r="A23" s="2008" t="s">
        <v>1419</v>
      </c>
      <c r="B23" s="2009"/>
      <c r="C23" s="2009"/>
      <c r="D23" s="2009"/>
      <c r="E23" s="2009"/>
      <c r="F23" s="2010"/>
      <c r="G23" s="2008">
        <v>9</v>
      </c>
      <c r="H23" s="2009"/>
      <c r="I23" s="2010"/>
    </row>
    <row r="24" spans="1:9" ht="24" customHeight="1">
      <c r="A24" s="2008" t="s">
        <v>1420</v>
      </c>
      <c r="B24" s="2009"/>
      <c r="C24" s="2009"/>
      <c r="D24" s="2009"/>
      <c r="E24" s="2009"/>
      <c r="F24" s="2010"/>
      <c r="G24" s="2008">
        <v>11</v>
      </c>
      <c r="H24" s="2009"/>
      <c r="I24" s="2010"/>
    </row>
    <row r="25" spans="1:9" ht="24" customHeight="1">
      <c r="A25" s="2008" t="s">
        <v>1421</v>
      </c>
      <c r="B25" s="2009"/>
      <c r="C25" s="2009"/>
      <c r="D25" s="2009"/>
      <c r="E25" s="2009"/>
      <c r="F25" s="2010"/>
      <c r="G25" s="2008">
        <v>12</v>
      </c>
      <c r="H25" s="2009"/>
      <c r="I25" s="2010"/>
    </row>
    <row r="26" spans="1:9" ht="24" customHeight="1">
      <c r="A26" s="2008" t="s">
        <v>1422</v>
      </c>
      <c r="B26" s="2009"/>
      <c r="C26" s="2009"/>
      <c r="D26" s="2009"/>
      <c r="E26" s="2009"/>
      <c r="F26" s="2010"/>
      <c r="G26" s="2008">
        <v>13</v>
      </c>
      <c r="H26" s="2009"/>
      <c r="I26" s="2010"/>
    </row>
    <row r="27" spans="1:9" ht="24" customHeight="1">
      <c r="A27" s="2008" t="s">
        <v>1423</v>
      </c>
      <c r="B27" s="2009"/>
      <c r="C27" s="2009"/>
      <c r="D27" s="2009"/>
      <c r="E27" s="2009"/>
      <c r="F27" s="2010"/>
      <c r="G27" s="2008">
        <v>14</v>
      </c>
      <c r="H27" s="2009"/>
      <c r="I27" s="2010"/>
    </row>
    <row r="28" spans="1:9" ht="24" customHeight="1">
      <c r="A28" s="2008" t="s">
        <v>1424</v>
      </c>
      <c r="B28" s="2009"/>
      <c r="C28" s="2009"/>
      <c r="D28" s="2009"/>
      <c r="E28" s="2009"/>
      <c r="F28" s="2010"/>
      <c r="G28" s="2008">
        <v>15</v>
      </c>
      <c r="H28" s="2009"/>
      <c r="I28" s="2010"/>
    </row>
    <row r="29" spans="1:9" ht="24" customHeight="1">
      <c r="A29" s="2008" t="s">
        <v>1425</v>
      </c>
      <c r="B29" s="2009"/>
      <c r="C29" s="2009"/>
      <c r="D29" s="2009"/>
      <c r="E29" s="2009"/>
      <c r="F29" s="2010"/>
      <c r="G29" s="2008">
        <v>16</v>
      </c>
      <c r="H29" s="2009"/>
      <c r="I29" s="2010"/>
    </row>
    <row r="30" spans="1:9" ht="24" customHeight="1">
      <c r="A30" s="2008" t="s">
        <v>1426</v>
      </c>
      <c r="B30" s="2009"/>
      <c r="C30" s="2009"/>
      <c r="D30" s="2009"/>
      <c r="E30" s="2009"/>
      <c r="F30" s="2010"/>
      <c r="G30" s="2008">
        <v>17</v>
      </c>
      <c r="H30" s="2009"/>
      <c r="I30" s="2010"/>
    </row>
    <row r="31" spans="1:9" ht="24" customHeight="1">
      <c r="F31" s="1470" t="s">
        <v>1169</v>
      </c>
      <c r="G31" s="2011">
        <f>SUM(G15:I30)</f>
        <v>143</v>
      </c>
      <c r="H31" s="2011"/>
      <c r="I31" s="2011"/>
    </row>
    <row r="32" spans="1:9" ht="18.75" customHeight="1">
      <c r="G32" s="1474"/>
      <c r="H32" s="1474"/>
      <c r="I32" s="1474"/>
    </row>
    <row r="33" spans="1:9" ht="24.75" customHeight="1">
      <c r="A33" s="2012" t="s">
        <v>1170</v>
      </c>
      <c r="B33" s="2012"/>
      <c r="C33" s="2012"/>
      <c r="D33" s="2012"/>
      <c r="E33" s="2012"/>
      <c r="F33" s="2012"/>
      <c r="G33" s="2012"/>
      <c r="H33" s="2012"/>
      <c r="I33" s="2012"/>
    </row>
    <row r="34" spans="1:9" ht="24.75" customHeight="1">
      <c r="A34" s="2012" t="s">
        <v>1171</v>
      </c>
      <c r="B34" s="2012"/>
      <c r="C34" s="2012"/>
      <c r="D34" s="2012"/>
      <c r="E34" s="2012"/>
      <c r="F34" s="2012"/>
      <c r="G34" s="2012"/>
      <c r="H34" s="2012"/>
      <c r="I34" s="2012"/>
    </row>
  </sheetData>
  <mergeCells count="39">
    <mergeCell ref="G31:I31"/>
    <mergeCell ref="A33:I33"/>
    <mergeCell ref="A34:I34"/>
    <mergeCell ref="A28:F28"/>
    <mergeCell ref="G28:I28"/>
    <mergeCell ref="A29:F29"/>
    <mergeCell ref="G29:I29"/>
    <mergeCell ref="A30:F30"/>
    <mergeCell ref="G30:I30"/>
    <mergeCell ref="A25:F25"/>
    <mergeCell ref="G25:I25"/>
    <mergeCell ref="A26:F26"/>
    <mergeCell ref="G26:I26"/>
    <mergeCell ref="A27:F27"/>
    <mergeCell ref="G27:I27"/>
    <mergeCell ref="A22:F22"/>
    <mergeCell ref="G22:I22"/>
    <mergeCell ref="A23:F23"/>
    <mergeCell ref="G23:I23"/>
    <mergeCell ref="A24:F24"/>
    <mergeCell ref="G24:I24"/>
    <mergeCell ref="A19:F19"/>
    <mergeCell ref="G19:I19"/>
    <mergeCell ref="A20:F20"/>
    <mergeCell ref="G20:I20"/>
    <mergeCell ref="A21:F21"/>
    <mergeCell ref="G21:I21"/>
    <mergeCell ref="A16:F16"/>
    <mergeCell ref="G16:I16"/>
    <mergeCell ref="A17:F17"/>
    <mergeCell ref="G17:I17"/>
    <mergeCell ref="A18:F18"/>
    <mergeCell ref="G18:I18"/>
    <mergeCell ref="C3:D4"/>
    <mergeCell ref="F8:G8"/>
    <mergeCell ref="A14:F14"/>
    <mergeCell ref="G14:I14"/>
    <mergeCell ref="A15:F15"/>
    <mergeCell ref="G15:I15"/>
  </mergeCells>
  <phoneticPr fontId="27"/>
  <pageMargins left="0.70866141732283461" right="0.70866141732283461" top="0.74803149606299213" bottom="0.74803149606299213" header="0.31496062992125984" footer="0.31496062992125984"/>
  <pageSetup paperSize="9" scale="54"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BFE80-EAFC-4905-B4FB-DE429919F732}">
  <sheetPr codeName="Sheet59">
    <pageSetUpPr fitToPage="1"/>
  </sheetPr>
  <dimension ref="A2:Y72"/>
  <sheetViews>
    <sheetView zoomScaleNormal="100" zoomScaleSheetLayoutView="80" workbookViewId="0">
      <selection activeCell="Q3" sqref="Q3"/>
    </sheetView>
  </sheetViews>
  <sheetFormatPr defaultColWidth="7.6640625" defaultRowHeight="13.5"/>
  <cols>
    <col min="1" max="1" width="13.5" style="1554" customWidth="1"/>
    <col min="2" max="2" width="38.33203125" style="1554" customWidth="1"/>
    <col min="3" max="4" width="9.1640625" style="1554" customWidth="1"/>
    <col min="5" max="5" width="14.6640625" style="1554" customWidth="1"/>
    <col min="6" max="6" width="48.6640625" style="1554" customWidth="1"/>
    <col min="7" max="7" width="11" style="1554" customWidth="1"/>
    <col min="8" max="8" width="7.6640625" style="1554" customWidth="1"/>
    <col min="9" max="9" width="14.5" style="1554" customWidth="1"/>
    <col min="10" max="10" width="12.1640625" style="1554" customWidth="1"/>
    <col min="11" max="11" width="12.6640625" style="1554" customWidth="1"/>
    <col min="12" max="12" width="14" style="1554" customWidth="1"/>
    <col min="13" max="13" width="5.6640625" style="1554" customWidth="1"/>
    <col min="14" max="14" width="9.5" style="1554" customWidth="1"/>
    <col min="15" max="15" width="20.1640625" style="1554" customWidth="1"/>
    <col min="16" max="16" width="17.33203125" style="1554" customWidth="1"/>
    <col min="17" max="18" width="7.6640625" style="1554"/>
    <col min="19" max="19" width="12" style="1554" customWidth="1"/>
    <col min="20" max="20" width="27.1640625" style="1554" customWidth="1"/>
    <col min="21" max="21" width="10.1640625" style="1554" customWidth="1"/>
    <col min="22" max="22" width="28.5" style="1554" customWidth="1"/>
    <col min="23" max="23" width="12.1640625" style="1555" customWidth="1"/>
    <col min="24" max="24" width="22.1640625" style="1554" customWidth="1"/>
    <col min="25" max="25" width="17.6640625" style="1554" customWidth="1"/>
    <col min="26" max="16384" width="7.6640625" style="1554"/>
  </cols>
  <sheetData>
    <row r="2" spans="3:25" ht="24" customHeight="1">
      <c r="E2" s="1631" t="s">
        <v>1315</v>
      </c>
      <c r="L2" s="2013" t="s">
        <v>821</v>
      </c>
      <c r="M2" s="2013"/>
      <c r="N2" s="2013"/>
      <c r="O2" s="2013"/>
    </row>
    <row r="3" spans="3:25" ht="24" customHeight="1">
      <c r="E3" s="1570" t="s">
        <v>1152</v>
      </c>
      <c r="L3" s="2013"/>
      <c r="M3" s="2013"/>
      <c r="N3" s="2013"/>
      <c r="O3" s="2013"/>
      <c r="P3" s="1572"/>
      <c r="S3" s="1571"/>
      <c r="T3" s="1571" t="s">
        <v>1406</v>
      </c>
    </row>
    <row r="4" spans="3:25" ht="24" customHeight="1">
      <c r="E4" s="1570" t="s">
        <v>1153</v>
      </c>
      <c r="M4" s="1570"/>
      <c r="N4" s="1570"/>
      <c r="O4" s="1570"/>
      <c r="S4" s="1561" t="s">
        <v>1371</v>
      </c>
      <c r="T4" s="1561">
        <v>105</v>
      </c>
    </row>
    <row r="5" spans="3:25">
      <c r="E5" s="1569"/>
      <c r="N5" s="1568"/>
      <c r="S5" s="1561"/>
      <c r="T5" s="1561"/>
    </row>
    <row r="6" spans="3:25" s="1560" customFormat="1" ht="23.25" customHeight="1">
      <c r="H6" s="2014" t="s">
        <v>824</v>
      </c>
      <c r="I6" s="2015"/>
      <c r="J6" s="1632"/>
      <c r="K6" s="1633" t="s">
        <v>1316</v>
      </c>
      <c r="L6" s="1634"/>
      <c r="M6" s="1635"/>
      <c r="N6" s="1658" t="s">
        <v>1317</v>
      </c>
      <c r="O6" s="1645"/>
      <c r="S6" s="1563"/>
      <c r="T6" s="1563"/>
      <c r="W6" s="1567"/>
    </row>
    <row r="7" spans="3:25" s="1560" customFormat="1" ht="23.25" customHeight="1">
      <c r="H7" s="2016">
        <v>87482297</v>
      </c>
      <c r="I7" s="2017"/>
      <c r="J7" s="1636"/>
      <c r="K7" s="2018">
        <v>45762</v>
      </c>
      <c r="L7" s="2018"/>
      <c r="M7" s="1637"/>
      <c r="N7" s="1638" t="s">
        <v>827</v>
      </c>
      <c r="O7" s="1636"/>
      <c r="W7" s="1567"/>
    </row>
    <row r="8" spans="3:25" s="1560" customFormat="1" ht="23.25" customHeight="1">
      <c r="E8" s="1614" t="s">
        <v>828</v>
      </c>
      <c r="H8" s="2027" t="s">
        <v>829</v>
      </c>
      <c r="I8" s="2028"/>
      <c r="J8" s="1639"/>
      <c r="K8" s="1640"/>
      <c r="L8" s="1641" t="s">
        <v>830</v>
      </c>
      <c r="M8" s="1634"/>
      <c r="N8" s="1634"/>
      <c r="O8" s="1632"/>
      <c r="S8" s="1566" t="s">
        <v>1231</v>
      </c>
      <c r="T8" s="1566"/>
      <c r="U8" s="1563"/>
      <c r="V8" s="1563" t="s">
        <v>405</v>
      </c>
      <c r="W8" s="1564"/>
      <c r="X8" s="1563" t="s">
        <v>1318</v>
      </c>
    </row>
    <row r="9" spans="3:25" s="1560" customFormat="1" ht="23.25" customHeight="1">
      <c r="H9" s="2016" t="s">
        <v>831</v>
      </c>
      <c r="I9" s="2017"/>
      <c r="J9" s="1642"/>
      <c r="K9" s="1643"/>
      <c r="L9" s="1644"/>
      <c r="M9" s="1642"/>
      <c r="N9" s="1642"/>
      <c r="O9" s="1636"/>
      <c r="S9" s="1563">
        <v>1</v>
      </c>
      <c r="T9" s="1565">
        <v>89</v>
      </c>
      <c r="U9" s="1563" t="s">
        <v>1319</v>
      </c>
      <c r="V9" s="1563" t="s">
        <v>968</v>
      </c>
      <c r="W9" s="1564" t="s">
        <v>1373</v>
      </c>
      <c r="X9" s="1563">
        <v>619659201579</v>
      </c>
      <c r="Y9" s="1560" t="s">
        <v>1375</v>
      </c>
    </row>
    <row r="10" spans="3:25" ht="11.25" customHeight="1">
      <c r="S10" s="1561">
        <v>2</v>
      </c>
      <c r="T10" s="1565">
        <v>114</v>
      </c>
      <c r="U10" s="1563" t="s">
        <v>1319</v>
      </c>
      <c r="V10" s="1563" t="s">
        <v>907</v>
      </c>
      <c r="W10" s="1564" t="s">
        <v>1373</v>
      </c>
      <c r="X10" s="1563">
        <v>619659201555</v>
      </c>
      <c r="Y10" s="1560" t="s">
        <v>1375</v>
      </c>
    </row>
    <row r="11" spans="3:25" ht="23.25" customHeight="1">
      <c r="C11" s="1659"/>
      <c r="D11" s="1660"/>
      <c r="E11" s="1633" t="s">
        <v>1320</v>
      </c>
      <c r="F11" s="1645"/>
      <c r="G11" s="2014" t="s">
        <v>1154</v>
      </c>
      <c r="H11" s="2015"/>
      <c r="I11" s="1646"/>
      <c r="J11" s="1645"/>
      <c r="K11" s="2015" t="s">
        <v>760</v>
      </c>
      <c r="L11" s="2015"/>
      <c r="M11" s="1646"/>
      <c r="N11" s="1616"/>
      <c r="O11" s="1615"/>
      <c r="S11" s="1561">
        <v>3</v>
      </c>
      <c r="T11" s="1565">
        <v>167</v>
      </c>
      <c r="U11" s="1563" t="s">
        <v>1319</v>
      </c>
      <c r="V11" s="1563" t="s">
        <v>915</v>
      </c>
      <c r="W11" s="1564" t="s">
        <v>1373</v>
      </c>
      <c r="X11" s="1563">
        <v>619659197940</v>
      </c>
      <c r="Y11" s="1560" t="s">
        <v>1375</v>
      </c>
    </row>
    <row r="12" spans="3:25" ht="23.25" customHeight="1">
      <c r="C12" s="1661"/>
      <c r="D12" s="1662"/>
      <c r="E12" s="2029" t="s">
        <v>1321</v>
      </c>
      <c r="F12" s="2030"/>
      <c r="G12" s="2035">
        <f>K7</f>
        <v>45762</v>
      </c>
      <c r="H12" s="2036"/>
      <c r="I12" s="2036"/>
      <c r="J12" s="1647"/>
      <c r="K12" s="1570"/>
      <c r="L12" s="1570"/>
      <c r="M12" s="1570"/>
      <c r="N12" s="1614"/>
      <c r="O12" s="1617"/>
      <c r="S12" s="1561">
        <v>4</v>
      </c>
      <c r="T12" s="1565">
        <v>179</v>
      </c>
      <c r="U12" s="1563" t="s">
        <v>1319</v>
      </c>
      <c r="V12" s="1563" t="s">
        <v>977</v>
      </c>
      <c r="W12" s="1564" t="s">
        <v>1373</v>
      </c>
      <c r="X12" s="1563" t="s">
        <v>1539</v>
      </c>
      <c r="Y12" s="1560" t="s">
        <v>1375</v>
      </c>
    </row>
    <row r="13" spans="3:25" ht="23.25" customHeight="1">
      <c r="C13" s="1659"/>
      <c r="D13" s="1660"/>
      <c r="E13" s="1633" t="s">
        <v>1322</v>
      </c>
      <c r="F13" s="1645"/>
      <c r="G13" s="2014" t="s">
        <v>1155</v>
      </c>
      <c r="H13" s="2015"/>
      <c r="I13" s="1646"/>
      <c r="J13" s="1645"/>
      <c r="K13" s="2015" t="s">
        <v>1323</v>
      </c>
      <c r="L13" s="2015"/>
      <c r="M13" s="1646"/>
      <c r="N13" s="1616"/>
      <c r="O13" s="1615"/>
      <c r="S13" s="1563">
        <v>5</v>
      </c>
      <c r="T13" s="1565">
        <v>197</v>
      </c>
      <c r="U13" s="1563" t="s">
        <v>1319</v>
      </c>
      <c r="V13" s="1563" t="s">
        <v>919</v>
      </c>
      <c r="W13" s="1564" t="s">
        <v>1373</v>
      </c>
      <c r="X13" s="1563" t="s">
        <v>1540</v>
      </c>
      <c r="Y13" s="1560" t="s">
        <v>1375</v>
      </c>
    </row>
    <row r="14" spans="3:25" ht="23.25" customHeight="1">
      <c r="C14" s="1661"/>
      <c r="D14" s="1662"/>
      <c r="E14" s="2029" t="s">
        <v>1324</v>
      </c>
      <c r="F14" s="2030"/>
      <c r="G14" s="2016" t="s">
        <v>840</v>
      </c>
      <c r="H14" s="2017"/>
      <c r="I14" s="1648"/>
      <c r="J14" s="1649"/>
      <c r="K14" s="1648"/>
      <c r="L14" s="1648"/>
      <c r="M14" s="1648"/>
      <c r="N14" s="1618"/>
      <c r="O14" s="1619"/>
      <c r="S14" s="1561">
        <v>6</v>
      </c>
      <c r="T14" s="1565">
        <v>212</v>
      </c>
      <c r="U14" s="1563" t="s">
        <v>1319</v>
      </c>
      <c r="V14" s="1563" t="s">
        <v>980</v>
      </c>
      <c r="W14" s="1564" t="s">
        <v>1373</v>
      </c>
      <c r="X14" s="1563" t="s">
        <v>1603</v>
      </c>
      <c r="Y14" s="1560" t="s">
        <v>1375</v>
      </c>
    </row>
    <row r="15" spans="3:25" ht="24" customHeight="1">
      <c r="E15" s="1614" t="s">
        <v>841</v>
      </c>
      <c r="F15" s="1614" t="s">
        <v>843</v>
      </c>
      <c r="G15" s="1614"/>
      <c r="H15" s="1614"/>
      <c r="I15" s="1614"/>
      <c r="J15" s="1614" t="s">
        <v>842</v>
      </c>
      <c r="K15" s="1614" t="str">
        <f>F15</f>
        <v>OT91990</v>
      </c>
      <c r="L15" s="1614"/>
      <c r="M15" s="1556"/>
      <c r="N15" s="1556"/>
      <c r="O15" s="1556"/>
      <c r="S15" s="1561">
        <v>7</v>
      </c>
      <c r="T15" s="1565">
        <v>287</v>
      </c>
      <c r="U15" s="1563" t="s">
        <v>1319</v>
      </c>
      <c r="V15" s="1563" t="s">
        <v>927</v>
      </c>
      <c r="W15" s="1564" t="s">
        <v>1373</v>
      </c>
      <c r="X15" s="1563">
        <v>619659197704</v>
      </c>
      <c r="Y15" s="1560" t="s">
        <v>1375</v>
      </c>
    </row>
    <row r="16" spans="3:25" ht="24" customHeight="1">
      <c r="E16" s="1614" t="s">
        <v>1325</v>
      </c>
      <c r="F16" s="1614"/>
      <c r="G16" s="1614"/>
      <c r="H16" s="1614"/>
      <c r="I16" s="1614"/>
      <c r="J16" s="1614" t="str">
        <f>E16</f>
        <v>東映無線株式会社</v>
      </c>
      <c r="K16" s="1614"/>
      <c r="L16" s="1614"/>
      <c r="M16" s="1556"/>
      <c r="N16" s="1556"/>
      <c r="O16" s="1556"/>
      <c r="S16" s="1561">
        <v>8</v>
      </c>
      <c r="T16" s="1565">
        <v>292</v>
      </c>
      <c r="U16" s="1563" t="s">
        <v>1319</v>
      </c>
      <c r="V16" s="1563" t="s">
        <v>929</v>
      </c>
      <c r="W16" s="1564" t="s">
        <v>1373</v>
      </c>
      <c r="X16" s="1563" t="s">
        <v>1531</v>
      </c>
      <c r="Y16" s="1560" t="s">
        <v>1375</v>
      </c>
    </row>
    <row r="17" spans="1:25" ht="24" customHeight="1">
      <c r="E17" s="1614" t="s">
        <v>1326</v>
      </c>
      <c r="F17" s="1614"/>
      <c r="G17" s="1614"/>
      <c r="H17" s="1614"/>
      <c r="I17" s="1614"/>
      <c r="J17" s="1614" t="str">
        <f>E17</f>
        <v>101-0021　東京都千代田区</v>
      </c>
      <c r="K17" s="1614"/>
      <c r="L17" s="1614"/>
      <c r="M17" s="1556"/>
      <c r="N17" s="1556"/>
      <c r="O17" s="1556"/>
      <c r="S17" s="1563">
        <v>9</v>
      </c>
      <c r="T17" s="1565">
        <v>297</v>
      </c>
      <c r="U17" s="1563" t="s">
        <v>1319</v>
      </c>
      <c r="V17" s="1563" t="s">
        <v>562</v>
      </c>
      <c r="W17" s="1564" t="s">
        <v>1373</v>
      </c>
      <c r="X17" s="1563" t="s">
        <v>1532</v>
      </c>
      <c r="Y17" s="1560" t="s">
        <v>1375</v>
      </c>
    </row>
    <row r="18" spans="1:25" ht="24" customHeight="1">
      <c r="E18" s="1614" t="s">
        <v>1327</v>
      </c>
      <c r="F18" s="1614"/>
      <c r="G18" s="1614"/>
      <c r="H18" s="1614"/>
      <c r="I18" s="1614"/>
      <c r="J18" s="1614" t="str">
        <f>E18</f>
        <v>外神田1丁目10番11号</v>
      </c>
      <c r="K18" s="1614"/>
      <c r="L18" s="1614"/>
      <c r="M18" s="1556"/>
      <c r="N18" s="1556"/>
      <c r="O18" s="1556"/>
      <c r="S18" s="1561">
        <v>10</v>
      </c>
      <c r="T18" s="1565">
        <v>302</v>
      </c>
      <c r="U18" s="1563" t="s">
        <v>1319</v>
      </c>
      <c r="V18" s="1563" t="s">
        <v>932</v>
      </c>
      <c r="W18" s="1564" t="s">
        <v>1373</v>
      </c>
      <c r="X18" s="1563">
        <v>619659198930</v>
      </c>
      <c r="Y18" s="1560" t="s">
        <v>1375</v>
      </c>
    </row>
    <row r="19" spans="1:25" ht="24" customHeight="1">
      <c r="E19" s="1614" t="s">
        <v>1328</v>
      </c>
      <c r="F19" s="1614"/>
      <c r="G19" s="1614"/>
      <c r="H19" s="1614"/>
      <c r="I19" s="1614"/>
      <c r="J19" s="1614" t="str">
        <f>E19</f>
        <v>東京ラジオデパート</v>
      </c>
      <c r="K19" s="1614"/>
      <c r="L19" s="1614"/>
      <c r="M19" s="1556"/>
      <c r="N19" s="1556"/>
      <c r="O19" s="1556"/>
      <c r="S19" s="1561">
        <v>11</v>
      </c>
      <c r="T19" s="1565">
        <v>365</v>
      </c>
      <c r="U19" s="1563" t="s">
        <v>1319</v>
      </c>
      <c r="V19" s="1563" t="s">
        <v>1135</v>
      </c>
      <c r="W19" s="1564" t="s">
        <v>1373</v>
      </c>
      <c r="X19" s="1563" t="s">
        <v>1536</v>
      </c>
      <c r="Y19" s="1560" t="s">
        <v>1375</v>
      </c>
    </row>
    <row r="20" spans="1:25" ht="24" customHeight="1">
      <c r="E20" s="1614" t="s">
        <v>848</v>
      </c>
      <c r="F20" s="1614"/>
      <c r="G20" s="1614"/>
      <c r="H20" s="1614"/>
      <c r="I20" s="1614"/>
      <c r="J20" s="1614" t="str">
        <f>E20</f>
        <v>日本国</v>
      </c>
      <c r="K20" s="1614"/>
      <c r="L20" s="1614"/>
      <c r="M20" s="1556"/>
      <c r="N20" s="1556"/>
      <c r="O20" s="1556"/>
      <c r="S20" s="1561">
        <v>12</v>
      </c>
      <c r="T20" s="1565">
        <v>373</v>
      </c>
      <c r="U20" s="1563" t="s">
        <v>1319</v>
      </c>
      <c r="V20" s="1563" t="s">
        <v>1099</v>
      </c>
      <c r="W20" s="1564" t="s">
        <v>1373</v>
      </c>
      <c r="X20" s="1563" t="s">
        <v>1537</v>
      </c>
      <c r="Y20" s="1560" t="s">
        <v>1375</v>
      </c>
    </row>
    <row r="21" spans="1:25" ht="17.25" customHeight="1">
      <c r="E21" s="1557"/>
      <c r="S21" s="1563">
        <v>13</v>
      </c>
      <c r="T21" s="1565">
        <v>380</v>
      </c>
      <c r="U21" s="1563" t="s">
        <v>1319</v>
      </c>
      <c r="V21" s="1563" t="s">
        <v>1101</v>
      </c>
      <c r="W21" s="1564" t="s">
        <v>1373</v>
      </c>
      <c r="X21" s="1563" t="s">
        <v>1538</v>
      </c>
      <c r="Y21" s="1560" t="s">
        <v>1375</v>
      </c>
    </row>
    <row r="22" spans="1:25" s="1614" customFormat="1" ht="17.25" customHeight="1">
      <c r="S22" s="1621">
        <v>14</v>
      </c>
      <c r="T22" s="1622">
        <v>407</v>
      </c>
      <c r="U22" s="1623" t="s">
        <v>1319</v>
      </c>
      <c r="V22" s="1623" t="s">
        <v>958</v>
      </c>
      <c r="W22" s="1624" t="s">
        <v>1373</v>
      </c>
      <c r="X22" s="1623" t="s">
        <v>1604</v>
      </c>
      <c r="Y22" s="1620" t="s">
        <v>1375</v>
      </c>
    </row>
    <row r="23" spans="1:25" s="1614" customFormat="1" ht="18.75">
      <c r="S23" s="1621">
        <v>15</v>
      </c>
      <c r="T23" s="1622">
        <v>419</v>
      </c>
      <c r="U23" s="1623" t="s">
        <v>1319</v>
      </c>
      <c r="V23" s="1623" t="s">
        <v>960</v>
      </c>
      <c r="W23" s="1624" t="s">
        <v>1373</v>
      </c>
      <c r="X23" s="1623" t="s">
        <v>1605</v>
      </c>
      <c r="Y23" s="1620" t="s">
        <v>1375</v>
      </c>
    </row>
    <row r="24" spans="1:25" s="1614" customFormat="1" ht="27" customHeight="1">
      <c r="A24" s="2019" t="s">
        <v>1380</v>
      </c>
      <c r="B24" s="2021" t="s">
        <v>1379</v>
      </c>
      <c r="C24" s="2022"/>
      <c r="D24" s="2022"/>
      <c r="E24" s="2022"/>
      <c r="F24" s="2023"/>
      <c r="G24" s="2022" t="s">
        <v>29</v>
      </c>
      <c r="H24" s="2022"/>
      <c r="I24" s="2031" t="s">
        <v>30</v>
      </c>
      <c r="J24" s="2022" t="s">
        <v>1378</v>
      </c>
      <c r="K24" s="2022"/>
      <c r="L24" s="2022"/>
      <c r="M24" s="2021" t="s">
        <v>1377</v>
      </c>
      <c r="N24" s="2022"/>
      <c r="O24" s="2033"/>
      <c r="S24" s="1621">
        <v>16</v>
      </c>
      <c r="T24" s="1622">
        <v>434</v>
      </c>
      <c r="U24" s="1623" t="s">
        <v>1319</v>
      </c>
      <c r="V24" s="1623" t="s">
        <v>1606</v>
      </c>
      <c r="W24" s="1624" t="s">
        <v>1373</v>
      </c>
      <c r="X24" s="1623">
        <v>619659201494</v>
      </c>
      <c r="Y24" s="1620" t="s">
        <v>1375</v>
      </c>
    </row>
    <row r="25" spans="1:25" s="1614" customFormat="1" ht="27" customHeight="1">
      <c r="A25" s="2020"/>
      <c r="B25" s="2024" t="s">
        <v>1376</v>
      </c>
      <c r="C25" s="2025"/>
      <c r="D25" s="2025"/>
      <c r="E25" s="2025"/>
      <c r="F25" s="2026"/>
      <c r="G25" s="2025"/>
      <c r="H25" s="2025"/>
      <c r="I25" s="2032"/>
      <c r="J25" s="2025"/>
      <c r="K25" s="2025"/>
      <c r="L25" s="2025"/>
      <c r="M25" s="2024"/>
      <c r="N25" s="2025"/>
      <c r="O25" s="2034"/>
      <c r="S25" s="1621">
        <v>17</v>
      </c>
      <c r="T25" s="1621">
        <v>437</v>
      </c>
      <c r="U25" s="1621" t="s">
        <v>1319</v>
      </c>
      <c r="V25" s="1621" t="s">
        <v>1607</v>
      </c>
      <c r="W25" s="1625" t="s">
        <v>1373</v>
      </c>
      <c r="X25" s="1621">
        <v>619659201500</v>
      </c>
      <c r="Y25" s="1620" t="s">
        <v>1375</v>
      </c>
    </row>
    <row r="26" spans="1:25" s="1614" customFormat="1" ht="35.25" customHeight="1">
      <c r="A26" s="1558">
        <v>1</v>
      </c>
      <c r="B26" s="1558" t="str">
        <f>Y9&amp;"　"&amp;W9&amp;X9&amp;"　　"&amp;U9&amp;V9</f>
        <v>SanDisk　コード：619659201579　　型番：SDSQUAB-128G-GH3MA</v>
      </c>
      <c r="G26" s="1558"/>
      <c r="H26" s="1626">
        <v>150</v>
      </c>
      <c r="I26" s="1627" t="s">
        <v>854</v>
      </c>
      <c r="J26" s="1628" t="s">
        <v>167</v>
      </c>
      <c r="L26" s="1629">
        <v>70</v>
      </c>
      <c r="M26" s="1558"/>
      <c r="O26" s="1630">
        <f t="shared" ref="O26:O52" si="0">L26*H26</f>
        <v>10500</v>
      </c>
      <c r="S26" s="1621">
        <v>18</v>
      </c>
      <c r="T26" s="1621">
        <v>180</v>
      </c>
      <c r="U26" s="1621" t="s">
        <v>1319</v>
      </c>
      <c r="V26" s="1621" t="s">
        <v>1530</v>
      </c>
      <c r="W26" s="1625" t="s">
        <v>1373</v>
      </c>
      <c r="X26" s="1621">
        <v>619659169770</v>
      </c>
      <c r="Y26" s="1620" t="s">
        <v>1375</v>
      </c>
    </row>
    <row r="27" spans="1:25" s="1614" customFormat="1" ht="35.25" customHeight="1">
      <c r="A27" s="1558">
        <v>2</v>
      </c>
      <c r="B27" s="1558" t="str">
        <f t="shared" ref="B27:B52" si="1">Y10&amp;"　"&amp;W10&amp;X10&amp;"　　"&amp;U10&amp;V10</f>
        <v>SanDisk　コード：619659201555　　型番：SDSQUAC-256G-GH3MA</v>
      </c>
      <c r="G27" s="1558"/>
      <c r="H27" s="1626">
        <v>550</v>
      </c>
      <c r="I27" s="1627" t="s">
        <v>854</v>
      </c>
      <c r="J27" s="1628" t="s">
        <v>167</v>
      </c>
      <c r="L27" s="1629">
        <v>0</v>
      </c>
      <c r="M27" s="1558"/>
      <c r="O27" s="1630">
        <f t="shared" si="0"/>
        <v>0</v>
      </c>
      <c r="S27" s="1621">
        <v>19</v>
      </c>
      <c r="T27" s="1621">
        <v>199</v>
      </c>
      <c r="U27" s="1621" t="s">
        <v>1319</v>
      </c>
      <c r="V27" s="1621" t="s">
        <v>1192</v>
      </c>
      <c r="W27" s="1625" t="s">
        <v>1373</v>
      </c>
      <c r="X27" s="1621">
        <v>619659180034</v>
      </c>
      <c r="Y27" s="1620" t="s">
        <v>1375</v>
      </c>
    </row>
    <row r="28" spans="1:25" s="1614" customFormat="1" ht="35.25" customHeight="1">
      <c r="A28" s="1558">
        <v>3</v>
      </c>
      <c r="B28" s="1558" t="str">
        <f t="shared" si="1"/>
        <v>SanDisk　コード：619659197940　　型番：SDSQXAT-032G-GH3MA</v>
      </c>
      <c r="G28" s="1558"/>
      <c r="H28" s="1626">
        <v>50</v>
      </c>
      <c r="I28" s="1627" t="s">
        <v>854</v>
      </c>
      <c r="J28" s="1628" t="s">
        <v>167</v>
      </c>
      <c r="L28" s="1629">
        <v>0</v>
      </c>
      <c r="M28" s="1558"/>
      <c r="O28" s="1630">
        <f t="shared" si="0"/>
        <v>0</v>
      </c>
      <c r="S28" s="1621">
        <v>20</v>
      </c>
      <c r="T28" s="1621">
        <v>214</v>
      </c>
      <c r="U28" s="1621" t="s">
        <v>1319</v>
      </c>
      <c r="V28" s="1621" t="s">
        <v>1131</v>
      </c>
      <c r="W28" s="1625" t="s">
        <v>1373</v>
      </c>
      <c r="X28" s="1621">
        <v>619659180041</v>
      </c>
      <c r="Y28" s="1620" t="s">
        <v>1375</v>
      </c>
    </row>
    <row r="29" spans="1:25" s="1614" customFormat="1" ht="35.25" customHeight="1">
      <c r="A29" s="1558">
        <v>4</v>
      </c>
      <c r="B29" s="1558" t="str">
        <f t="shared" si="1"/>
        <v>SanDisk　コード：619659197933　　型番：SDSQXAH-064G-GH3MA</v>
      </c>
      <c r="G29" s="1558"/>
      <c r="H29" s="1626">
        <v>80</v>
      </c>
      <c r="I29" s="1627" t="s">
        <v>854</v>
      </c>
      <c r="J29" s="1628" t="s">
        <v>167</v>
      </c>
      <c r="L29" s="1629">
        <v>60</v>
      </c>
      <c r="M29" s="1558"/>
      <c r="O29" s="1630">
        <f t="shared" si="0"/>
        <v>4800</v>
      </c>
      <c r="S29" s="1621">
        <v>21</v>
      </c>
      <c r="T29" s="1621">
        <v>168</v>
      </c>
      <c r="U29" s="1621" t="s">
        <v>1319</v>
      </c>
      <c r="V29" s="1621" t="s">
        <v>1562</v>
      </c>
      <c r="W29" s="1625" t="s">
        <v>1373</v>
      </c>
      <c r="X29" s="1621" t="s">
        <v>1563</v>
      </c>
      <c r="Y29" s="1620" t="s">
        <v>1375</v>
      </c>
    </row>
    <row r="30" spans="1:25" s="1614" customFormat="1" ht="35.25" customHeight="1">
      <c r="A30" s="1558">
        <v>5</v>
      </c>
      <c r="B30" s="1558" t="str">
        <f t="shared" si="1"/>
        <v>SanDisk　コード：619659197926　　型番：SDSQXAA-128G-GH3MA</v>
      </c>
      <c r="G30" s="1558"/>
      <c r="H30" s="1626">
        <v>150</v>
      </c>
      <c r="I30" s="1627" t="s">
        <v>854</v>
      </c>
      <c r="J30" s="1628" t="s">
        <v>167</v>
      </c>
      <c r="L30" s="1629">
        <v>150</v>
      </c>
      <c r="M30" s="1558"/>
      <c r="O30" s="1630">
        <f t="shared" si="0"/>
        <v>22500</v>
      </c>
      <c r="S30" s="1621">
        <v>22</v>
      </c>
      <c r="T30" s="1621">
        <v>195</v>
      </c>
      <c r="U30" s="1621" t="s">
        <v>1319</v>
      </c>
      <c r="V30" s="1621" t="s">
        <v>1193</v>
      </c>
      <c r="W30" s="1625" t="s">
        <v>1373</v>
      </c>
      <c r="X30" s="1621" t="s">
        <v>1533</v>
      </c>
      <c r="Y30" s="1620" t="s">
        <v>1375</v>
      </c>
    </row>
    <row r="31" spans="1:25" s="1614" customFormat="1" ht="35.25" customHeight="1">
      <c r="A31" s="1558">
        <v>6</v>
      </c>
      <c r="B31" s="1558" t="str">
        <f t="shared" si="1"/>
        <v>SanDisk　コード：619659197964　　型番：SDSQXAV-256G-GH3MA</v>
      </c>
      <c r="G31" s="1558"/>
      <c r="H31" s="1626">
        <v>70</v>
      </c>
      <c r="I31" s="1627" t="s">
        <v>854</v>
      </c>
      <c r="J31" s="1628" t="s">
        <v>167</v>
      </c>
      <c r="L31" s="1629">
        <v>35</v>
      </c>
      <c r="M31" s="1558"/>
      <c r="O31" s="1630">
        <f t="shared" si="0"/>
        <v>2450</v>
      </c>
      <c r="S31" s="1621">
        <v>23</v>
      </c>
      <c r="T31" s="1621">
        <v>198</v>
      </c>
      <c r="U31" s="1621" t="s">
        <v>1319</v>
      </c>
      <c r="V31" s="1621" t="s">
        <v>1133</v>
      </c>
      <c r="W31" s="1625" t="s">
        <v>1373</v>
      </c>
      <c r="X31" s="1621" t="s">
        <v>1534</v>
      </c>
      <c r="Y31" s="1620" t="s">
        <v>1375</v>
      </c>
    </row>
    <row r="32" spans="1:25" s="1614" customFormat="1" ht="35.25" customHeight="1">
      <c r="A32" s="1558">
        <v>7</v>
      </c>
      <c r="B32" s="1558" t="str">
        <f t="shared" si="1"/>
        <v>SanDisk　コード：619659197704　　型番：SDSQQNR-032G-GH3IA</v>
      </c>
      <c r="G32" s="1558"/>
      <c r="H32" s="1626">
        <v>35</v>
      </c>
      <c r="I32" s="1627" t="s">
        <v>854</v>
      </c>
      <c r="J32" s="1628" t="s">
        <v>167</v>
      </c>
      <c r="L32" s="1629">
        <v>0</v>
      </c>
      <c r="M32" s="1558"/>
      <c r="O32" s="1630">
        <f t="shared" si="0"/>
        <v>0</v>
      </c>
      <c r="S32" s="1621">
        <v>24</v>
      </c>
      <c r="T32" s="1621">
        <v>213</v>
      </c>
      <c r="U32" s="1621" t="s">
        <v>1319</v>
      </c>
      <c r="V32" s="1621" t="s">
        <v>1134</v>
      </c>
      <c r="W32" s="1625" t="s">
        <v>1373</v>
      </c>
      <c r="X32" s="1621" t="s">
        <v>1535</v>
      </c>
      <c r="Y32" s="1620" t="s">
        <v>1375</v>
      </c>
    </row>
    <row r="33" spans="1:25" s="1614" customFormat="1" ht="35.25" customHeight="1">
      <c r="A33" s="1558">
        <v>8</v>
      </c>
      <c r="B33" s="1558" t="str">
        <f t="shared" si="1"/>
        <v>SanDisk　コード：619659197711　　型番：SDSQQNR-064G-GH3IA</v>
      </c>
      <c r="G33" s="1558"/>
      <c r="H33" s="1626">
        <v>40</v>
      </c>
      <c r="I33" s="1627" t="s">
        <v>854</v>
      </c>
      <c r="J33" s="1628" t="s">
        <v>167</v>
      </c>
      <c r="L33" s="1629">
        <v>0</v>
      </c>
      <c r="M33" s="1558"/>
      <c r="O33" s="1630">
        <f t="shared" si="0"/>
        <v>0</v>
      </c>
      <c r="S33" s="1621">
        <v>25</v>
      </c>
      <c r="T33" s="1621">
        <v>63</v>
      </c>
      <c r="U33" s="1621" t="s">
        <v>1319</v>
      </c>
      <c r="V33" s="1621" t="s">
        <v>1558</v>
      </c>
      <c r="W33" s="1625" t="s">
        <v>1373</v>
      </c>
      <c r="X33" s="1621">
        <v>619659200473</v>
      </c>
      <c r="Y33" s="1620" t="s">
        <v>1375</v>
      </c>
    </row>
    <row r="34" spans="1:25" s="1614" customFormat="1" ht="35.25" customHeight="1">
      <c r="A34" s="1558">
        <v>9</v>
      </c>
      <c r="B34" s="1558" t="str">
        <f t="shared" si="1"/>
        <v>SanDisk　コード：619659198923　　型番：SDSQQNR-128G-GH3IA</v>
      </c>
      <c r="G34" s="1558"/>
      <c r="H34" s="1626">
        <v>70</v>
      </c>
      <c r="I34" s="1627" t="s">
        <v>854</v>
      </c>
      <c r="J34" s="1628" t="s">
        <v>167</v>
      </c>
      <c r="L34" s="1629">
        <v>0</v>
      </c>
      <c r="M34" s="1558"/>
      <c r="O34" s="1630">
        <f t="shared" si="0"/>
        <v>0</v>
      </c>
      <c r="S34" s="1621">
        <v>26</v>
      </c>
      <c r="T34" s="1621">
        <v>90</v>
      </c>
      <c r="U34" s="1621" t="s">
        <v>1319</v>
      </c>
      <c r="V34" s="1621" t="s">
        <v>1559</v>
      </c>
      <c r="W34" s="1625" t="s">
        <v>1373</v>
      </c>
      <c r="X34" s="1621">
        <v>619659200480</v>
      </c>
      <c r="Y34" s="1620" t="s">
        <v>1375</v>
      </c>
    </row>
    <row r="35" spans="1:25" s="1614" customFormat="1" ht="35.25" customHeight="1">
      <c r="A35" s="1558">
        <v>10</v>
      </c>
      <c r="B35" s="1558" t="str">
        <f t="shared" si="1"/>
        <v>SanDisk　コード：619659198930　　型番：SDSQQNR-256G-GH3IA</v>
      </c>
      <c r="G35" s="1558"/>
      <c r="H35" s="1626">
        <v>25</v>
      </c>
      <c r="I35" s="1627" t="s">
        <v>854</v>
      </c>
      <c r="J35" s="1628" t="s">
        <v>167</v>
      </c>
      <c r="L35" s="1629">
        <v>0</v>
      </c>
      <c r="M35" s="1558"/>
      <c r="O35" s="1630">
        <f t="shared" si="0"/>
        <v>0</v>
      </c>
      <c r="S35" s="1621">
        <v>27</v>
      </c>
      <c r="T35" s="1621">
        <v>115</v>
      </c>
      <c r="U35" s="1621" t="s">
        <v>1319</v>
      </c>
      <c r="V35" s="1621" t="s">
        <v>1560</v>
      </c>
      <c r="W35" s="1625" t="s">
        <v>1373</v>
      </c>
      <c r="X35" s="1621">
        <v>619659200497</v>
      </c>
      <c r="Y35" s="1620" t="s">
        <v>1375</v>
      </c>
    </row>
    <row r="36" spans="1:25" s="1614" customFormat="1" ht="35.25" customHeight="1">
      <c r="A36" s="1558">
        <v>11</v>
      </c>
      <c r="B36" s="1558" t="str">
        <f t="shared" si="1"/>
        <v>SanDisk　コード：619659197834　　型番：SDSDXV2-064G-GHJIN</v>
      </c>
      <c r="G36" s="1558"/>
      <c r="H36" s="1626">
        <v>50</v>
      </c>
      <c r="I36" s="1627" t="s">
        <v>854</v>
      </c>
      <c r="J36" s="1628" t="s">
        <v>167</v>
      </c>
      <c r="L36" s="1629">
        <v>0</v>
      </c>
      <c r="M36" s="1558"/>
      <c r="O36" s="1630">
        <f t="shared" si="0"/>
        <v>0</v>
      </c>
      <c r="S36" s="1621">
        <v>28</v>
      </c>
      <c r="T36" s="1621"/>
      <c r="U36" s="1621" t="s">
        <v>1319</v>
      </c>
      <c r="V36" s="1621" t="e">
        <v>#N/A</v>
      </c>
      <c r="W36" s="1625" t="s">
        <v>1373</v>
      </c>
      <c r="X36" s="1621" t="e">
        <v>#N/A</v>
      </c>
      <c r="Y36" s="1620" t="s">
        <v>1375</v>
      </c>
    </row>
    <row r="37" spans="1:25" s="1614" customFormat="1" ht="35.25" customHeight="1">
      <c r="A37" s="1558">
        <v>12</v>
      </c>
      <c r="B37" s="1558" t="str">
        <f t="shared" si="1"/>
        <v>SanDisk　コード：619659197841　　型番：SDSDXVA-128G-GHJIN</v>
      </c>
      <c r="G37" s="1558"/>
      <c r="H37" s="1626">
        <v>650</v>
      </c>
      <c r="I37" s="1627" t="s">
        <v>854</v>
      </c>
      <c r="J37" s="1628" t="s">
        <v>167</v>
      </c>
      <c r="L37" s="1629">
        <v>50</v>
      </c>
      <c r="M37" s="1558"/>
      <c r="O37" s="1630">
        <f t="shared" si="0"/>
        <v>32500</v>
      </c>
      <c r="S37" s="1621">
        <v>29</v>
      </c>
      <c r="T37" s="1621"/>
      <c r="U37" s="1621" t="s">
        <v>1319</v>
      </c>
      <c r="V37" s="1621" t="e">
        <v>#N/A</v>
      </c>
      <c r="W37" s="1625" t="s">
        <v>1373</v>
      </c>
      <c r="X37" s="1621" t="e">
        <v>#N/A</v>
      </c>
      <c r="Y37" s="1620" t="s">
        <v>1375</v>
      </c>
    </row>
    <row r="38" spans="1:25" s="1614" customFormat="1" ht="35.25" customHeight="1">
      <c r="A38" s="1558">
        <v>13</v>
      </c>
      <c r="B38" s="1558" t="str">
        <f t="shared" si="1"/>
        <v>SanDisk　コード：619659197858　　型番：SDSDXVV-256G-GHJIN</v>
      </c>
      <c r="G38" s="1558"/>
      <c r="H38" s="1626">
        <v>250</v>
      </c>
      <c r="I38" s="1627" t="s">
        <v>854</v>
      </c>
      <c r="J38" s="1628" t="s">
        <v>167</v>
      </c>
      <c r="L38" s="1629">
        <v>0</v>
      </c>
      <c r="M38" s="1558"/>
      <c r="O38" s="1630">
        <f t="shared" si="0"/>
        <v>0</v>
      </c>
      <c r="S38" s="1621">
        <v>30</v>
      </c>
      <c r="T38" s="1621"/>
      <c r="U38" s="1621" t="s">
        <v>1319</v>
      </c>
      <c r="V38" s="1621" t="e">
        <v>#N/A</v>
      </c>
      <c r="W38" s="1625" t="s">
        <v>1373</v>
      </c>
      <c r="X38" s="1621" t="e">
        <v>#N/A</v>
      </c>
      <c r="Y38" s="1620" t="s">
        <v>1375</v>
      </c>
    </row>
    <row r="39" spans="1:25" s="1614" customFormat="1" ht="35.25" customHeight="1">
      <c r="A39" s="1558">
        <v>14</v>
      </c>
      <c r="B39" s="1558" t="str">
        <f t="shared" si="1"/>
        <v>SanDisk　コード：619659197889　　型番：SDSDXXD-128G-GHJIN</v>
      </c>
      <c r="G39" s="1558"/>
      <c r="H39" s="1626">
        <v>350</v>
      </c>
      <c r="I39" s="1627" t="s">
        <v>854</v>
      </c>
      <c r="J39" s="1628" t="s">
        <v>167</v>
      </c>
      <c r="L39" s="1629">
        <v>0</v>
      </c>
      <c r="M39" s="1558"/>
      <c r="O39" s="1630">
        <f t="shared" si="0"/>
        <v>0</v>
      </c>
      <c r="W39" s="1657"/>
    </row>
    <row r="40" spans="1:25" s="1614" customFormat="1" ht="35.25" customHeight="1">
      <c r="A40" s="1558">
        <v>15</v>
      </c>
      <c r="B40" s="1558" t="str">
        <f t="shared" si="1"/>
        <v>SanDisk　コード：619659197896　　型番：SDSDXXD-256G-GHJIN</v>
      </c>
      <c r="G40" s="1558"/>
      <c r="H40" s="1626">
        <v>100</v>
      </c>
      <c r="I40" s="1627" t="s">
        <v>854</v>
      </c>
      <c r="J40" s="1628" t="s">
        <v>167</v>
      </c>
      <c r="L40" s="1629">
        <v>0</v>
      </c>
      <c r="M40" s="1558"/>
      <c r="O40" s="1630">
        <f t="shared" si="0"/>
        <v>0</v>
      </c>
      <c r="W40" s="1657"/>
    </row>
    <row r="41" spans="1:25" s="1614" customFormat="1" ht="35.25" customHeight="1">
      <c r="A41" s="1558">
        <v>16</v>
      </c>
      <c r="B41" s="1558" t="str">
        <f t="shared" si="1"/>
        <v>SanDisk　コード：619659201494　　型番：SDSDXEP-064G-GHJIN</v>
      </c>
      <c r="G41" s="1558"/>
      <c r="H41" s="1626">
        <v>20</v>
      </c>
      <c r="I41" s="1627" t="s">
        <v>854</v>
      </c>
      <c r="J41" s="1628" t="s">
        <v>167</v>
      </c>
      <c r="L41" s="1629">
        <v>0</v>
      </c>
      <c r="M41" s="1558"/>
      <c r="O41" s="1630">
        <f t="shared" si="0"/>
        <v>0</v>
      </c>
      <c r="W41" s="1657"/>
    </row>
    <row r="42" spans="1:25" s="1614" customFormat="1" ht="35.25" customHeight="1">
      <c r="A42" s="1558">
        <v>17</v>
      </c>
      <c r="B42" s="1558" t="str">
        <f t="shared" si="1"/>
        <v>SanDisk　コード：619659201500　　型番：SDSDXEP-128G-GHJIN</v>
      </c>
      <c r="G42" s="1558"/>
      <c r="H42" s="1626">
        <v>15</v>
      </c>
      <c r="I42" s="1627" t="s">
        <v>854</v>
      </c>
      <c r="J42" s="1628" t="s">
        <v>167</v>
      </c>
      <c r="L42" s="1629">
        <v>9999</v>
      </c>
      <c r="M42" s="1558"/>
      <c r="O42" s="1630">
        <f t="shared" si="0"/>
        <v>149985</v>
      </c>
      <c r="W42" s="1657"/>
    </row>
    <row r="43" spans="1:25" s="1614" customFormat="1" ht="35.25" customHeight="1">
      <c r="A43" s="1558">
        <v>18</v>
      </c>
      <c r="B43" s="1558" t="str">
        <f t="shared" si="1"/>
        <v>SanDisk　コード：619659169770　　型番：SDSQXA2-064G-GN6MA</v>
      </c>
      <c r="G43" s="1558"/>
      <c r="H43" s="1626">
        <v>300</v>
      </c>
      <c r="I43" s="1627" t="s">
        <v>854</v>
      </c>
      <c r="J43" s="1628" t="s">
        <v>167</v>
      </c>
      <c r="L43" s="1629">
        <v>0</v>
      </c>
      <c r="M43" s="1558"/>
      <c r="O43" s="1630">
        <f t="shared" si="0"/>
        <v>0</v>
      </c>
      <c r="W43" s="1657"/>
    </row>
    <row r="44" spans="1:25" s="1614" customFormat="1" ht="35.25" customHeight="1">
      <c r="A44" s="1558">
        <v>19</v>
      </c>
      <c r="B44" s="1558" t="str">
        <f t="shared" si="1"/>
        <v>SanDisk　コード：619659180034　　型番：SDSQXA1-128G-GN6MN</v>
      </c>
      <c r="G44" s="1558"/>
      <c r="H44" s="1626">
        <v>350</v>
      </c>
      <c r="I44" s="1627" t="s">
        <v>854</v>
      </c>
      <c r="J44" s="1628" t="s">
        <v>167</v>
      </c>
      <c r="L44" s="1629">
        <v>0</v>
      </c>
      <c r="M44" s="1558"/>
      <c r="O44" s="1630">
        <f t="shared" si="0"/>
        <v>0</v>
      </c>
      <c r="W44" s="1657"/>
    </row>
    <row r="45" spans="1:25" s="1614" customFormat="1" ht="35.25" customHeight="1">
      <c r="A45" s="1558">
        <v>20</v>
      </c>
      <c r="B45" s="1558" t="str">
        <f t="shared" si="1"/>
        <v>SanDisk　コード：619659180041　　型番：SDSQXA1-256G-GN6MN</v>
      </c>
      <c r="G45" s="1558"/>
      <c r="H45" s="1626">
        <v>150</v>
      </c>
      <c r="I45" s="1627" t="s">
        <v>854</v>
      </c>
      <c r="J45" s="1628" t="s">
        <v>167</v>
      </c>
      <c r="L45" s="1629">
        <v>0</v>
      </c>
      <c r="M45" s="1558"/>
      <c r="O45" s="1630">
        <f t="shared" si="0"/>
        <v>0</v>
      </c>
      <c r="W45" s="1657"/>
    </row>
    <row r="46" spans="1:25" s="1614" customFormat="1" ht="35.25" customHeight="1">
      <c r="A46" s="1558">
        <v>21</v>
      </c>
      <c r="B46" s="1558" t="str">
        <f t="shared" si="1"/>
        <v>SanDisk　コード：619659177416　　型番：SDSQXAF-032G-GN6MN</v>
      </c>
      <c r="G46" s="1558"/>
      <c r="H46" s="1626">
        <v>80</v>
      </c>
      <c r="I46" s="1627" t="s">
        <v>854</v>
      </c>
      <c r="J46" s="1628" t="s">
        <v>167</v>
      </c>
      <c r="L46" s="1629">
        <v>0</v>
      </c>
      <c r="M46" s="1558"/>
      <c r="O46" s="1630">
        <f t="shared" si="0"/>
        <v>0</v>
      </c>
      <c r="W46" s="1657"/>
    </row>
    <row r="47" spans="1:25" s="1614" customFormat="1" ht="35.25" customHeight="1">
      <c r="A47" s="1558">
        <v>22</v>
      </c>
      <c r="B47" s="1558" t="str">
        <f t="shared" si="1"/>
        <v>SanDisk　コード：619659193416　　型番：SDSQXAH-064G-GN6MN</v>
      </c>
      <c r="G47" s="1558"/>
      <c r="H47" s="1626">
        <v>90</v>
      </c>
      <c r="I47" s="1627" t="s">
        <v>854</v>
      </c>
      <c r="J47" s="1628" t="s">
        <v>167</v>
      </c>
      <c r="L47" s="1629">
        <v>100</v>
      </c>
      <c r="M47" s="1558"/>
      <c r="O47" s="1630">
        <f t="shared" si="0"/>
        <v>9000</v>
      </c>
      <c r="W47" s="1657"/>
    </row>
    <row r="48" spans="1:25" s="1614" customFormat="1" ht="35.25" customHeight="1">
      <c r="A48" s="1558">
        <v>23</v>
      </c>
      <c r="B48" s="1558" t="str">
        <f t="shared" si="1"/>
        <v>SanDisk　コード：619659188467　　型番：SDSQXAA-128G-GN6MN</v>
      </c>
      <c r="G48" s="1558"/>
      <c r="H48" s="1626">
        <v>400</v>
      </c>
      <c r="I48" s="1627" t="s">
        <v>854</v>
      </c>
      <c r="J48" s="1628" t="s">
        <v>167</v>
      </c>
      <c r="L48" s="1629">
        <v>125</v>
      </c>
      <c r="M48" s="1558"/>
      <c r="O48" s="1630">
        <f t="shared" si="0"/>
        <v>50000</v>
      </c>
      <c r="W48" s="1657"/>
    </row>
    <row r="49" spans="1:23" s="1614" customFormat="1" ht="35.25" customHeight="1">
      <c r="A49" s="1558">
        <v>24</v>
      </c>
      <c r="B49" s="1558" t="str">
        <f t="shared" si="1"/>
        <v>SanDisk　コード：619659188511　　型番：SDSQXAV-256G-GN6MN</v>
      </c>
      <c r="G49" s="1558"/>
      <c r="H49" s="1626">
        <v>390</v>
      </c>
      <c r="I49" s="1627" t="s">
        <v>854</v>
      </c>
      <c r="J49" s="1628" t="s">
        <v>167</v>
      </c>
      <c r="L49" s="1629">
        <v>40</v>
      </c>
      <c r="M49" s="1558"/>
      <c r="O49" s="1630">
        <f t="shared" si="0"/>
        <v>15600</v>
      </c>
      <c r="W49" s="1657"/>
    </row>
    <row r="50" spans="1:23" s="1614" customFormat="1" ht="35.25" customHeight="1">
      <c r="A50" s="1558">
        <v>25</v>
      </c>
      <c r="B50" s="1558" t="str">
        <f t="shared" si="1"/>
        <v>SanDisk　コード：619659200473　　型番：SDSQUAB-064G-GN6MN</v>
      </c>
      <c r="G50" s="1558"/>
      <c r="H50" s="1626">
        <v>70</v>
      </c>
      <c r="I50" s="1627" t="s">
        <v>854</v>
      </c>
      <c r="J50" s="1628" t="s">
        <v>167</v>
      </c>
      <c r="L50" s="1629">
        <v>0</v>
      </c>
      <c r="M50" s="1558"/>
      <c r="O50" s="1630">
        <f t="shared" si="0"/>
        <v>0</v>
      </c>
      <c r="W50" s="1657"/>
    </row>
    <row r="51" spans="1:23" s="1614" customFormat="1" ht="35.25" customHeight="1">
      <c r="A51" s="1558">
        <v>26</v>
      </c>
      <c r="B51" s="1558" t="str">
        <f t="shared" si="1"/>
        <v>SanDisk　コード：619659200480　　型番：SDSQUAB-128G-GN6MN</v>
      </c>
      <c r="G51" s="1558"/>
      <c r="H51" s="1626">
        <v>150</v>
      </c>
      <c r="I51" s="1627" t="s">
        <v>854</v>
      </c>
      <c r="J51" s="1628" t="s">
        <v>167</v>
      </c>
      <c r="L51" s="1629">
        <v>55</v>
      </c>
      <c r="M51" s="1558"/>
      <c r="O51" s="1630">
        <f t="shared" si="0"/>
        <v>8250</v>
      </c>
      <c r="W51" s="1657"/>
    </row>
    <row r="52" spans="1:23" s="1614" customFormat="1" ht="35.25" customHeight="1">
      <c r="A52" s="1558">
        <v>27</v>
      </c>
      <c r="B52" s="1558" t="str">
        <f t="shared" si="1"/>
        <v>SanDisk　コード：619659200497　　型番：SDSQUAC-256G-GN6MN</v>
      </c>
      <c r="G52" s="1558"/>
      <c r="H52" s="1626">
        <v>20</v>
      </c>
      <c r="I52" s="1627" t="s">
        <v>854</v>
      </c>
      <c r="J52" s="1628" t="s">
        <v>167</v>
      </c>
      <c r="L52" s="1629">
        <v>0</v>
      </c>
      <c r="M52" s="1558"/>
      <c r="O52" s="1630">
        <f t="shared" si="0"/>
        <v>0</v>
      </c>
      <c r="W52" s="1657"/>
    </row>
    <row r="53" spans="1:23" s="1614" customFormat="1" ht="27" customHeight="1">
      <c r="A53" s="1558"/>
      <c r="B53" s="1558"/>
      <c r="G53" s="1558"/>
      <c r="H53" s="1650"/>
      <c r="I53" s="1627"/>
      <c r="J53" s="1628"/>
      <c r="M53" s="1558"/>
      <c r="O53" s="1630"/>
      <c r="W53" s="1657"/>
    </row>
    <row r="54" spans="1:23" s="1614" customFormat="1" ht="27" customHeight="1">
      <c r="A54" s="1558"/>
      <c r="B54" s="1558" t="s">
        <v>856</v>
      </c>
      <c r="G54" s="1558"/>
      <c r="H54" s="1650"/>
      <c r="I54" s="1651"/>
      <c r="M54" s="1558"/>
      <c r="O54" s="1630"/>
      <c r="W54" s="1657"/>
    </row>
    <row r="55" spans="1:23" s="1614" customFormat="1" ht="27" customHeight="1">
      <c r="A55" s="1558"/>
      <c r="B55" s="1558" t="s">
        <v>1374</v>
      </c>
      <c r="G55" s="1558"/>
      <c r="H55" s="1650"/>
      <c r="I55" s="1651"/>
      <c r="M55" s="1558"/>
      <c r="O55" s="1630"/>
      <c r="W55" s="1657"/>
    </row>
    <row r="56" spans="1:23" s="1614" customFormat="1" ht="27" customHeight="1">
      <c r="A56" s="1558"/>
      <c r="B56" s="1558"/>
      <c r="G56" s="1558"/>
      <c r="H56" s="1650"/>
      <c r="I56" s="1651"/>
      <c r="M56" s="1558"/>
      <c r="O56" s="1630"/>
      <c r="W56" s="1657"/>
    </row>
    <row r="57" spans="1:23" s="1614" customFormat="1" ht="27" customHeight="1">
      <c r="A57" s="1558"/>
      <c r="B57" s="1558"/>
      <c r="G57" s="1558"/>
      <c r="H57" s="1650"/>
      <c r="I57" s="1651"/>
      <c r="M57" s="1558"/>
      <c r="O57" s="1630"/>
      <c r="W57" s="1657"/>
    </row>
    <row r="58" spans="1:23" s="1614" customFormat="1" ht="27" customHeight="1">
      <c r="A58" s="1558"/>
      <c r="B58" s="1558"/>
      <c r="G58" s="1558"/>
      <c r="H58" s="1650"/>
      <c r="I58" s="1651" t="s">
        <v>1399</v>
      </c>
      <c r="J58" s="1652" t="s">
        <v>1400</v>
      </c>
      <c r="K58" s="1628" t="s">
        <v>167</v>
      </c>
      <c r="L58" s="1628" t="s">
        <v>859</v>
      </c>
      <c r="M58" s="1558"/>
      <c r="O58" s="1630">
        <f>SUM(O26:O54)</f>
        <v>305585</v>
      </c>
      <c r="W58" s="1657"/>
    </row>
    <row r="59" spans="1:23" s="1614" customFormat="1" ht="27" customHeight="1">
      <c r="A59" s="1558"/>
      <c r="B59" s="1558"/>
      <c r="G59" s="1558"/>
      <c r="H59" s="1650"/>
      <c r="I59" s="1651"/>
      <c r="J59" s="1652"/>
      <c r="K59" s="1628"/>
      <c r="L59" s="1628" t="s">
        <v>860</v>
      </c>
      <c r="M59" s="1558"/>
      <c r="O59" s="1630">
        <v>0</v>
      </c>
      <c r="W59" s="1657"/>
    </row>
    <row r="60" spans="1:23" s="1614" customFormat="1" ht="27" customHeight="1">
      <c r="A60" s="1558"/>
      <c r="B60" s="1558"/>
      <c r="G60" s="1558"/>
      <c r="H60" s="1650"/>
      <c r="I60" s="1651"/>
      <c r="J60" s="1652"/>
      <c r="K60" s="1628"/>
      <c r="L60" s="1628" t="s">
        <v>861</v>
      </c>
      <c r="M60" s="1558"/>
      <c r="O60" s="1630">
        <v>0</v>
      </c>
      <c r="W60" s="1657"/>
    </row>
    <row r="61" spans="1:23" s="1614" customFormat="1" ht="27" customHeight="1">
      <c r="A61" s="1558"/>
      <c r="B61" s="1558"/>
      <c r="G61" s="1558"/>
      <c r="H61" s="1650"/>
      <c r="I61" s="1651" t="s">
        <v>1399</v>
      </c>
      <c r="J61" s="1652" t="s">
        <v>1400</v>
      </c>
      <c r="K61" s="1628"/>
      <c r="L61" s="1628" t="s">
        <v>862</v>
      </c>
      <c r="M61" s="1558"/>
      <c r="O61" s="1630">
        <f>O58*10%</f>
        <v>30558.5</v>
      </c>
      <c r="W61" s="1657"/>
    </row>
    <row r="62" spans="1:23" s="1614" customFormat="1" ht="27" customHeight="1">
      <c r="A62" s="1558"/>
      <c r="B62" s="1558"/>
      <c r="G62" s="1558"/>
      <c r="H62" s="1650"/>
      <c r="I62" s="1651"/>
      <c r="K62" s="1628" t="s">
        <v>167</v>
      </c>
      <c r="L62" s="1628" t="s">
        <v>863</v>
      </c>
      <c r="M62" s="1558"/>
      <c r="O62" s="1630">
        <f>O58+O61</f>
        <v>336143.5</v>
      </c>
      <c r="W62" s="1657"/>
    </row>
    <row r="63" spans="1:23" s="1614" customFormat="1" ht="27" customHeight="1">
      <c r="A63" s="1653"/>
      <c r="B63" s="1653"/>
      <c r="C63" s="1654"/>
      <c r="D63" s="1654"/>
      <c r="E63" s="1654"/>
      <c r="F63" s="1654"/>
      <c r="G63" s="1653"/>
      <c r="H63" s="1655"/>
      <c r="I63" s="1656"/>
      <c r="J63" s="1654"/>
      <c r="K63" s="1654"/>
      <c r="L63" s="1654"/>
      <c r="M63" s="1653"/>
      <c r="N63" s="1654"/>
      <c r="O63" s="1655"/>
      <c r="W63" s="1657"/>
    </row>
    <row r="64" spans="1:23" s="1614" customFormat="1" ht="27" customHeight="1">
      <c r="W64" s="1657"/>
    </row>
    <row r="65" spans="1:23" s="1614" customFormat="1" ht="27" customHeight="1">
      <c r="A65" s="1614" t="s">
        <v>864</v>
      </c>
      <c r="W65" s="1657"/>
    </row>
    <row r="66" spans="1:23" s="1614" customFormat="1" ht="27" customHeight="1">
      <c r="W66" s="1657"/>
    </row>
    <row r="67" spans="1:23" s="1614" customFormat="1" ht="27" customHeight="1">
      <c r="W67" s="1657"/>
    </row>
    <row r="68" spans="1:23" ht="27" customHeight="1"/>
    <row r="69" spans="1:23" ht="27" customHeight="1"/>
    <row r="70" spans="1:23" ht="27" customHeight="1"/>
    <row r="71" spans="1:23" ht="17.25" customHeight="1"/>
    <row r="72" spans="1:23" ht="24" customHeight="1"/>
  </sheetData>
  <mergeCells count="21">
    <mergeCell ref="E12:F12"/>
    <mergeCell ref="G12:I12"/>
    <mergeCell ref="G13:H13"/>
    <mergeCell ref="K13:L13"/>
    <mergeCell ref="G11:H11"/>
    <mergeCell ref="L2:O3"/>
    <mergeCell ref="H6:I6"/>
    <mergeCell ref="H7:I7"/>
    <mergeCell ref="K7:L7"/>
    <mergeCell ref="A24:A25"/>
    <mergeCell ref="B24:F24"/>
    <mergeCell ref="B25:F25"/>
    <mergeCell ref="G24:H25"/>
    <mergeCell ref="H8:I8"/>
    <mergeCell ref="E14:F14"/>
    <mergeCell ref="G14:H14"/>
    <mergeCell ref="H9:I9"/>
    <mergeCell ref="I24:I25"/>
    <mergeCell ref="J24:L25"/>
    <mergeCell ref="M24:O25"/>
    <mergeCell ref="K11:L11"/>
  </mergeCells>
  <phoneticPr fontId="27"/>
  <printOptions horizontalCentered="1" verticalCentered="1"/>
  <pageMargins left="0" right="0" top="0" bottom="0" header="0" footer="0"/>
  <pageSetup paperSize="9" scale="44"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9E589-672F-456C-94BC-1330277413A9}">
  <sheetPr codeName="Sheet60">
    <pageSetUpPr fitToPage="1"/>
  </sheetPr>
  <dimension ref="B2:Y70"/>
  <sheetViews>
    <sheetView zoomScaleNormal="100" zoomScaleSheetLayoutView="80" workbookViewId="0">
      <selection activeCell="Q3" sqref="Q3"/>
    </sheetView>
  </sheetViews>
  <sheetFormatPr defaultColWidth="7.6640625" defaultRowHeight="13.5"/>
  <cols>
    <col min="1" max="1" width="7.6640625" style="1424"/>
    <col min="2" max="2" width="13.5" style="1424" customWidth="1"/>
    <col min="3" max="3" width="38.33203125" style="1424" customWidth="1"/>
    <col min="4" max="4" width="2" style="1424" customWidth="1"/>
    <col min="5" max="5" width="12.1640625" style="1424" customWidth="1"/>
    <col min="6" max="6" width="43" style="1424" customWidth="1"/>
    <col min="7" max="7" width="11" style="1424" customWidth="1"/>
    <col min="8" max="8" width="7.6640625" style="1424" customWidth="1"/>
    <col min="9" max="9" width="14.5" style="1424" customWidth="1"/>
    <col min="10" max="10" width="12.1640625" style="1424" customWidth="1"/>
    <col min="11" max="11" width="11.1640625" style="1424" customWidth="1"/>
    <col min="12" max="12" width="14" style="1424" customWidth="1"/>
    <col min="13" max="13" width="14.5" style="1424" customWidth="1"/>
    <col min="14" max="14" width="10.33203125" style="1424" customWidth="1"/>
    <col min="15" max="15" width="18" style="1424" customWidth="1"/>
    <col min="16" max="16" width="17.33203125" style="1424" customWidth="1"/>
    <col min="17" max="18" width="7.6640625" style="1424"/>
    <col min="19" max="19" width="12" style="1424" customWidth="1"/>
    <col min="20" max="20" width="27.1640625" style="1424" customWidth="1"/>
    <col min="21" max="21" width="10.1640625" style="1424" customWidth="1"/>
    <col min="22" max="22" width="28.5" style="1424" customWidth="1"/>
    <col min="23" max="23" width="12.1640625" style="1426" customWidth="1"/>
    <col min="24" max="24" width="22.1640625" style="1424" customWidth="1"/>
    <col min="25" max="25" width="17.6640625" style="1424" customWidth="1"/>
    <col min="26" max="16384" width="7.6640625" style="1424"/>
  </cols>
  <sheetData>
    <row r="2" spans="4:25" ht="18.75" customHeight="1">
      <c r="E2" s="1425" t="s">
        <v>1315</v>
      </c>
      <c r="L2" s="1992" t="s">
        <v>821</v>
      </c>
      <c r="M2" s="1992"/>
      <c r="N2" s="1992"/>
      <c r="O2" s="1992"/>
    </row>
    <row r="3" spans="4:25" ht="24.75" customHeight="1">
      <c r="E3" s="1425" t="s">
        <v>1152</v>
      </c>
      <c r="L3" s="1992"/>
      <c r="M3" s="1992"/>
      <c r="N3" s="1992"/>
      <c r="O3" s="1992"/>
      <c r="P3" s="1427"/>
      <c r="S3" s="1538"/>
      <c r="T3" s="1538" t="s">
        <v>1371</v>
      </c>
    </row>
    <row r="4" spans="4:25" ht="19.5" customHeight="1">
      <c r="E4" s="1425" t="s">
        <v>1153</v>
      </c>
      <c r="M4" s="1428"/>
      <c r="N4" s="1428"/>
      <c r="O4" s="1428"/>
      <c r="S4" s="1450" t="s">
        <v>1369</v>
      </c>
      <c r="T4" s="1450"/>
    </row>
    <row r="5" spans="4:25">
      <c r="E5" s="1429"/>
      <c r="N5" s="1430"/>
      <c r="S5" s="1450" t="s">
        <v>1370</v>
      </c>
      <c r="T5" s="1450"/>
    </row>
    <row r="6" spans="4:25" s="1431" customFormat="1" ht="23.25" customHeight="1">
      <c r="H6" s="1954" t="s">
        <v>824</v>
      </c>
      <c r="I6" s="1954"/>
      <c r="J6" s="1550"/>
      <c r="K6" s="1434" t="s">
        <v>1316</v>
      </c>
      <c r="L6" s="1435"/>
      <c r="M6" s="1433"/>
      <c r="N6" s="1993" t="s">
        <v>1317</v>
      </c>
      <c r="O6" s="1994"/>
      <c r="S6" s="1446"/>
      <c r="T6" s="1446"/>
      <c r="W6" s="1436"/>
    </row>
    <row r="7" spans="4:25" s="1431" customFormat="1" ht="23.25" customHeight="1">
      <c r="H7" s="2045">
        <v>87482297</v>
      </c>
      <c r="I7" s="2045"/>
      <c r="J7" s="1551"/>
      <c r="K7" s="2046">
        <v>45762</v>
      </c>
      <c r="L7" s="2046"/>
      <c r="M7" s="1547"/>
      <c r="N7" s="1548" t="s">
        <v>827</v>
      </c>
      <c r="O7" s="1549"/>
      <c r="W7" s="1436"/>
    </row>
    <row r="8" spans="4:25" s="1431" customFormat="1" ht="23.25" customHeight="1">
      <c r="E8" s="1441" t="s">
        <v>828</v>
      </c>
      <c r="H8" s="1954" t="s">
        <v>829</v>
      </c>
      <c r="I8" s="1954"/>
      <c r="J8" s="1435"/>
      <c r="K8" s="1433"/>
      <c r="L8" s="1552" t="s">
        <v>830</v>
      </c>
      <c r="M8" s="1553"/>
      <c r="N8" s="1553"/>
      <c r="O8" s="1553"/>
      <c r="S8" s="1445" t="s">
        <v>1231</v>
      </c>
      <c r="T8" s="1445"/>
      <c r="U8" s="1446"/>
      <c r="V8" s="1446" t="s">
        <v>405</v>
      </c>
      <c r="W8" s="1447"/>
      <c r="X8" s="1446" t="s">
        <v>1318</v>
      </c>
    </row>
    <row r="9" spans="4:25" s="1431" customFormat="1" ht="23.25" customHeight="1">
      <c r="H9" s="1954" t="s">
        <v>831</v>
      </c>
      <c r="I9" s="1954"/>
      <c r="J9" s="1435"/>
      <c r="K9" s="1433"/>
      <c r="L9" s="1448"/>
      <c r="M9" s="1435"/>
      <c r="N9" s="1435"/>
      <c r="O9" s="1435"/>
      <c r="S9" s="1446">
        <v>1</v>
      </c>
      <c r="T9" s="1449">
        <v>89</v>
      </c>
      <c r="U9" s="1446" t="s">
        <v>1319</v>
      </c>
      <c r="V9" s="1446" t="s">
        <v>968</v>
      </c>
      <c r="W9" s="1447" t="s">
        <v>1373</v>
      </c>
      <c r="X9" s="1446">
        <v>619659201579</v>
      </c>
      <c r="Y9" s="1431" t="s">
        <v>1375</v>
      </c>
    </row>
    <row r="10" spans="4:25" ht="11.25" customHeight="1">
      <c r="S10" s="1450">
        <v>2</v>
      </c>
      <c r="T10" s="1449">
        <v>114</v>
      </c>
      <c r="U10" s="1446" t="s">
        <v>1319</v>
      </c>
      <c r="V10" s="1446" t="s">
        <v>907</v>
      </c>
      <c r="W10" s="1447" t="s">
        <v>1373</v>
      </c>
      <c r="X10" s="1446">
        <v>619659201555</v>
      </c>
      <c r="Y10" s="1431" t="s">
        <v>1375</v>
      </c>
    </row>
    <row r="11" spans="4:25" ht="23.25" customHeight="1">
      <c r="D11" s="1451"/>
      <c r="E11" s="1434" t="s">
        <v>1320</v>
      </c>
      <c r="F11" s="1541"/>
      <c r="G11" s="2038" t="s">
        <v>1154</v>
      </c>
      <c r="H11" s="1954"/>
      <c r="I11" s="1425"/>
      <c r="J11" s="1541"/>
      <c r="K11" s="1954" t="s">
        <v>760</v>
      </c>
      <c r="L11" s="1954"/>
      <c r="M11" s="1425"/>
      <c r="N11" s="1425"/>
      <c r="O11" s="1425"/>
      <c r="S11" s="1450">
        <v>3</v>
      </c>
      <c r="T11" s="1449">
        <v>167</v>
      </c>
      <c r="U11" s="1446" t="s">
        <v>1319</v>
      </c>
      <c r="V11" s="1446" t="s">
        <v>915</v>
      </c>
      <c r="W11" s="1447" t="s">
        <v>1373</v>
      </c>
      <c r="X11" s="1446">
        <v>619659197940</v>
      </c>
      <c r="Y11" s="1431" t="s">
        <v>1375</v>
      </c>
    </row>
    <row r="12" spans="4:25" ht="23.25" customHeight="1">
      <c r="D12" s="1542"/>
      <c r="E12" s="2039" t="s">
        <v>1321</v>
      </c>
      <c r="F12" s="2040"/>
      <c r="G12" s="2041">
        <f>K7</f>
        <v>45762</v>
      </c>
      <c r="H12" s="2042"/>
      <c r="I12" s="2042"/>
      <c r="J12" s="1541"/>
      <c r="K12" s="1425"/>
      <c r="L12" s="1425"/>
      <c r="M12" s="1425"/>
      <c r="N12" s="1425"/>
      <c r="O12" s="1425"/>
      <c r="S12" s="1450">
        <v>4</v>
      </c>
      <c r="T12" s="1449">
        <v>179</v>
      </c>
      <c r="U12" s="1446" t="s">
        <v>1319</v>
      </c>
      <c r="V12" s="1446" t="s">
        <v>977</v>
      </c>
      <c r="W12" s="1447" t="s">
        <v>1373</v>
      </c>
      <c r="X12" s="1446" t="s">
        <v>1539</v>
      </c>
      <c r="Y12" s="1431" t="s">
        <v>1375</v>
      </c>
    </row>
    <row r="13" spans="4:25" ht="23.25" customHeight="1">
      <c r="D13" s="1543"/>
      <c r="E13" s="1544" t="s">
        <v>1322</v>
      </c>
      <c r="F13" s="1545"/>
      <c r="G13" s="2043" t="s">
        <v>1155</v>
      </c>
      <c r="H13" s="2044"/>
      <c r="I13" s="1546"/>
      <c r="J13" s="1545"/>
      <c r="K13" s="2044" t="s">
        <v>1323</v>
      </c>
      <c r="L13" s="2044"/>
      <c r="M13" s="1546"/>
      <c r="N13" s="1546"/>
      <c r="O13" s="1546"/>
      <c r="S13" s="1446">
        <v>5</v>
      </c>
      <c r="T13" s="1449">
        <v>197</v>
      </c>
      <c r="U13" s="1446" t="s">
        <v>1319</v>
      </c>
      <c r="V13" s="1446" t="s">
        <v>919</v>
      </c>
      <c r="W13" s="1447" t="s">
        <v>1373</v>
      </c>
      <c r="X13" s="1446" t="s">
        <v>1540</v>
      </c>
      <c r="Y13" s="1431" t="s">
        <v>1375</v>
      </c>
    </row>
    <row r="14" spans="4:25" ht="23.25" customHeight="1">
      <c r="D14" s="1460"/>
      <c r="E14" s="1998" t="s">
        <v>1324</v>
      </c>
      <c r="F14" s="2037"/>
      <c r="G14" s="2038" t="s">
        <v>840</v>
      </c>
      <c r="H14" s="1954"/>
      <c r="I14" s="1425"/>
      <c r="J14" s="1541"/>
      <c r="K14" s="1425"/>
      <c r="L14" s="1425"/>
      <c r="M14" s="1425"/>
      <c r="N14" s="1425"/>
      <c r="O14" s="1425"/>
      <c r="S14" s="1450">
        <v>6</v>
      </c>
      <c r="T14" s="1449">
        <v>212</v>
      </c>
      <c r="U14" s="1446" t="s">
        <v>1319</v>
      </c>
      <c r="V14" s="1446" t="s">
        <v>980</v>
      </c>
      <c r="W14" s="1447" t="s">
        <v>1373</v>
      </c>
      <c r="X14" s="1446" t="s">
        <v>1603</v>
      </c>
      <c r="Y14" s="1431" t="s">
        <v>1375</v>
      </c>
    </row>
    <row r="15" spans="4:25" ht="21.75" customHeight="1">
      <c r="E15" s="1425" t="s">
        <v>841</v>
      </c>
      <c r="F15" s="1425" t="s">
        <v>843</v>
      </c>
      <c r="G15" s="1425"/>
      <c r="H15" s="1425"/>
      <c r="I15" s="1425"/>
      <c r="J15" s="1425" t="s">
        <v>842</v>
      </c>
      <c r="K15" s="1425" t="str">
        <f>F15</f>
        <v>OT91990</v>
      </c>
      <c r="M15" s="1425"/>
      <c r="N15" s="1425"/>
      <c r="O15" s="1425"/>
      <c r="S15" s="1450">
        <v>7</v>
      </c>
      <c r="T15" s="1449">
        <v>287</v>
      </c>
      <c r="U15" s="1446" t="s">
        <v>1319</v>
      </c>
      <c r="V15" s="1446" t="s">
        <v>927</v>
      </c>
      <c r="W15" s="1447" t="s">
        <v>1373</v>
      </c>
      <c r="X15" s="1446">
        <v>619659197704</v>
      </c>
      <c r="Y15" s="1431" t="s">
        <v>1375</v>
      </c>
    </row>
    <row r="16" spans="4:25" ht="21.75" customHeight="1">
      <c r="E16" s="1425" t="s">
        <v>1325</v>
      </c>
      <c r="F16" s="1425"/>
      <c r="G16" s="1425"/>
      <c r="H16" s="1425"/>
      <c r="I16" s="1425"/>
      <c r="J16" s="1425" t="str">
        <f>E16</f>
        <v>東映無線株式会社</v>
      </c>
      <c r="K16" s="1425"/>
      <c r="L16" s="1425"/>
      <c r="M16" s="1425"/>
      <c r="N16" s="1425"/>
      <c r="O16" s="1425"/>
      <c r="S16" s="1450">
        <v>8</v>
      </c>
      <c r="T16" s="1449">
        <v>292</v>
      </c>
      <c r="U16" s="1446" t="s">
        <v>1319</v>
      </c>
      <c r="V16" s="1446" t="s">
        <v>929</v>
      </c>
      <c r="W16" s="1447" t="s">
        <v>1373</v>
      </c>
      <c r="X16" s="1446" t="s">
        <v>1531</v>
      </c>
      <c r="Y16" s="1431" t="s">
        <v>1375</v>
      </c>
    </row>
    <row r="17" spans="2:25" ht="21.75" customHeight="1">
      <c r="E17" s="1425" t="s">
        <v>1326</v>
      </c>
      <c r="F17" s="1425"/>
      <c r="G17" s="1425"/>
      <c r="H17" s="1425"/>
      <c r="I17" s="1425"/>
      <c r="J17" s="1425" t="str">
        <f t="shared" ref="J17:J19" si="0">E17</f>
        <v>101-0021　東京都千代田区</v>
      </c>
      <c r="K17" s="1425"/>
      <c r="L17" s="1425"/>
      <c r="M17" s="1425"/>
      <c r="N17" s="1425"/>
      <c r="O17" s="1425"/>
      <c r="S17" s="1446">
        <v>9</v>
      </c>
      <c r="T17" s="1449">
        <v>297</v>
      </c>
      <c r="U17" s="1446" t="s">
        <v>1319</v>
      </c>
      <c r="V17" s="1446" t="s">
        <v>562</v>
      </c>
      <c r="W17" s="1447" t="s">
        <v>1373</v>
      </c>
      <c r="X17" s="1446" t="s">
        <v>1532</v>
      </c>
      <c r="Y17" s="1431" t="s">
        <v>1375</v>
      </c>
    </row>
    <row r="18" spans="2:25" ht="21.75" customHeight="1">
      <c r="E18" s="1425" t="s">
        <v>1327</v>
      </c>
      <c r="F18" s="1425"/>
      <c r="G18" s="1425"/>
      <c r="H18" s="1425"/>
      <c r="I18" s="1425"/>
      <c r="J18" s="1425" t="str">
        <f t="shared" si="0"/>
        <v>外神田1丁目10番11号</v>
      </c>
      <c r="K18" s="1425"/>
      <c r="L18" s="1425"/>
      <c r="M18" s="1425"/>
      <c r="N18" s="1425"/>
      <c r="O18" s="1425"/>
      <c r="S18" s="1450">
        <v>10</v>
      </c>
      <c r="T18" s="1449">
        <v>302</v>
      </c>
      <c r="U18" s="1446" t="s">
        <v>1319</v>
      </c>
      <c r="V18" s="1446" t="s">
        <v>932</v>
      </c>
      <c r="W18" s="1447" t="s">
        <v>1373</v>
      </c>
      <c r="X18" s="1446">
        <v>619659198930</v>
      </c>
      <c r="Y18" s="1431" t="s">
        <v>1375</v>
      </c>
    </row>
    <row r="19" spans="2:25" ht="21.75" customHeight="1">
      <c r="E19" s="1425" t="s">
        <v>1328</v>
      </c>
      <c r="F19" s="1425"/>
      <c r="G19" s="1425"/>
      <c r="H19" s="1425"/>
      <c r="I19" s="1425"/>
      <c r="J19" s="1425" t="str">
        <f t="shared" si="0"/>
        <v>東京ラジオデパート</v>
      </c>
      <c r="K19" s="1425"/>
      <c r="L19" s="1425"/>
      <c r="M19" s="1425"/>
      <c r="N19" s="1425"/>
      <c r="O19" s="1425"/>
      <c r="S19" s="1450">
        <v>11</v>
      </c>
      <c r="T19" s="1449">
        <v>365</v>
      </c>
      <c r="U19" s="1446" t="s">
        <v>1319</v>
      </c>
      <c r="V19" s="1446" t="s">
        <v>1135</v>
      </c>
      <c r="W19" s="1447" t="s">
        <v>1373</v>
      </c>
      <c r="X19" s="1446" t="s">
        <v>1536</v>
      </c>
      <c r="Y19" s="1431" t="s">
        <v>1375</v>
      </c>
    </row>
    <row r="20" spans="2:25" ht="17.25" customHeight="1">
      <c r="E20" s="1425" t="s">
        <v>848</v>
      </c>
      <c r="F20" s="1425"/>
      <c r="G20" s="1425"/>
      <c r="H20" s="1425"/>
      <c r="I20" s="1425"/>
      <c r="J20" s="1425" t="str">
        <f>E20</f>
        <v>日本国</v>
      </c>
      <c r="K20" s="1425"/>
      <c r="L20" s="1425"/>
      <c r="M20" s="1425"/>
      <c r="N20" s="1425"/>
      <c r="O20" s="1425"/>
      <c r="S20" s="1450">
        <v>12</v>
      </c>
      <c r="T20" s="1449">
        <v>373</v>
      </c>
      <c r="U20" s="1446" t="s">
        <v>1319</v>
      </c>
      <c r="V20" s="1446" t="s">
        <v>1099</v>
      </c>
      <c r="W20" s="1447" t="s">
        <v>1373</v>
      </c>
      <c r="X20" s="1446" t="s">
        <v>1537</v>
      </c>
      <c r="Y20" s="1431" t="s">
        <v>1375</v>
      </c>
    </row>
    <row r="21" spans="2:25" ht="17.25" customHeight="1">
      <c r="E21" s="1441"/>
      <c r="S21" s="1446">
        <v>13</v>
      </c>
      <c r="T21" s="1449">
        <v>380</v>
      </c>
      <c r="U21" s="1446" t="s">
        <v>1319</v>
      </c>
      <c r="V21" s="1446" t="s">
        <v>1101</v>
      </c>
      <c r="W21" s="1447" t="s">
        <v>1373</v>
      </c>
      <c r="X21" s="1446" t="s">
        <v>1538</v>
      </c>
      <c r="Y21" s="1431" t="s">
        <v>1375</v>
      </c>
    </row>
    <row r="22" spans="2:25" ht="17.25" customHeight="1">
      <c r="E22" s="1441"/>
      <c r="S22" s="1450">
        <v>14</v>
      </c>
      <c r="T22" s="1449">
        <v>407</v>
      </c>
      <c r="U22" s="1446" t="s">
        <v>1319</v>
      </c>
      <c r="V22" s="1446" t="s">
        <v>958</v>
      </c>
      <c r="W22" s="1447" t="s">
        <v>1373</v>
      </c>
      <c r="X22" s="1446" t="s">
        <v>1604</v>
      </c>
      <c r="Y22" s="1431" t="s">
        <v>1375</v>
      </c>
    </row>
    <row r="23" spans="2:25">
      <c r="S23" s="1450">
        <v>15</v>
      </c>
      <c r="T23" s="1449">
        <v>419</v>
      </c>
      <c r="U23" s="1446" t="s">
        <v>1319</v>
      </c>
      <c r="V23" s="1446" t="s">
        <v>960</v>
      </c>
      <c r="W23" s="1447" t="s">
        <v>1373</v>
      </c>
      <c r="X23" s="1446" t="s">
        <v>1605</v>
      </c>
      <c r="Y23" s="1431" t="s">
        <v>1375</v>
      </c>
    </row>
    <row r="24" spans="2:25" ht="25.5" customHeight="1">
      <c r="B24" s="1461" t="s">
        <v>96</v>
      </c>
      <c r="C24" s="1461"/>
      <c r="D24" s="1461"/>
      <c r="E24" s="1461"/>
      <c r="F24" s="1461"/>
      <c r="G24" s="1461"/>
      <c r="H24" s="1461"/>
      <c r="I24" s="1461"/>
      <c r="J24" s="1461"/>
      <c r="K24" s="1461"/>
      <c r="L24" s="1461"/>
      <c r="M24" s="1461"/>
      <c r="N24" s="1461"/>
      <c r="O24" s="1461"/>
      <c r="S24" s="1450">
        <v>16</v>
      </c>
      <c r="T24" s="1449">
        <v>434</v>
      </c>
      <c r="U24" s="1446" t="s">
        <v>1319</v>
      </c>
      <c r="V24" s="1446" t="s">
        <v>1606</v>
      </c>
      <c r="W24" s="1447" t="s">
        <v>1373</v>
      </c>
      <c r="X24" s="1446">
        <v>619659201494</v>
      </c>
      <c r="Y24" s="1431" t="s">
        <v>1375</v>
      </c>
    </row>
    <row r="25" spans="2:25" ht="25.5" customHeight="1">
      <c r="B25" s="1461"/>
      <c r="C25" s="1461"/>
      <c r="D25" s="1461"/>
      <c r="E25" s="1461"/>
      <c r="F25" s="1461"/>
      <c r="G25" s="1461"/>
      <c r="H25" s="1461"/>
      <c r="I25" s="1461"/>
      <c r="J25" s="1461"/>
      <c r="K25" s="1461"/>
      <c r="L25" s="1461"/>
      <c r="M25" s="1461"/>
      <c r="N25" s="1461"/>
      <c r="O25" s="1461"/>
      <c r="S25" s="1450">
        <v>17</v>
      </c>
      <c r="T25" s="1450">
        <v>437</v>
      </c>
      <c r="U25" s="1450" t="s">
        <v>1319</v>
      </c>
      <c r="V25" s="1450" t="s">
        <v>1607</v>
      </c>
      <c r="W25" s="1539" t="s">
        <v>1373</v>
      </c>
      <c r="X25" s="1450">
        <v>619659201500</v>
      </c>
      <c r="Y25" s="1431" t="s">
        <v>1375</v>
      </c>
    </row>
    <row r="26" spans="2:25" ht="23.25" customHeight="1">
      <c r="B26" s="1425">
        <v>1</v>
      </c>
      <c r="C26" s="1425" t="str">
        <f>Y9&amp;"　"&amp;W9&amp;X9&amp;"　　"&amp;U9&amp;V9</f>
        <v>SanDisk　コード：619659201579　　型番：SDSQUAB-128G-GH3MA</v>
      </c>
      <c r="D26" s="1425"/>
      <c r="E26" s="1425"/>
      <c r="F26" s="1425"/>
      <c r="G26" s="1425"/>
      <c r="H26" s="1462">
        <v>150</v>
      </c>
      <c r="I26" s="1432" t="s">
        <v>854</v>
      </c>
      <c r="J26" s="1462" t="s">
        <v>167</v>
      </c>
      <c r="K26" s="1425"/>
      <c r="L26" s="1463">
        <v>70</v>
      </c>
      <c r="M26" s="1425"/>
      <c r="N26" s="1425"/>
      <c r="O26" s="1463">
        <f t="shared" ref="O26:O41" si="1">L26*H26</f>
        <v>10500</v>
      </c>
      <c r="S26" s="1450">
        <v>18</v>
      </c>
      <c r="T26" s="1450">
        <v>180</v>
      </c>
      <c r="U26" s="1450" t="s">
        <v>1319</v>
      </c>
      <c r="V26" s="1450" t="s">
        <v>1530</v>
      </c>
      <c r="W26" s="1539" t="s">
        <v>1373</v>
      </c>
      <c r="X26" s="1450">
        <v>619659169770</v>
      </c>
      <c r="Y26" s="1431" t="s">
        <v>1375</v>
      </c>
    </row>
    <row r="27" spans="2:25" ht="23.25" customHeight="1">
      <c r="B27" s="1425">
        <v>2</v>
      </c>
      <c r="C27" s="1425" t="str">
        <f t="shared" ref="C27:C52" si="2">Y10&amp;"　"&amp;W10&amp;X10&amp;"　　"&amp;U10&amp;V10</f>
        <v>SanDisk　コード：619659201555　　型番：SDSQUAC-256G-GH3MA</v>
      </c>
      <c r="D27" s="1425"/>
      <c r="E27" s="1425"/>
      <c r="F27" s="1425"/>
      <c r="G27" s="1425"/>
      <c r="H27" s="1462">
        <v>550</v>
      </c>
      <c r="I27" s="1432" t="s">
        <v>854</v>
      </c>
      <c r="J27" s="1462" t="s">
        <v>167</v>
      </c>
      <c r="K27" s="1425"/>
      <c r="L27" s="1463">
        <v>0</v>
      </c>
      <c r="M27" s="1425"/>
      <c r="N27" s="1425"/>
      <c r="O27" s="1463">
        <f t="shared" si="1"/>
        <v>0</v>
      </c>
      <c r="S27" s="1450">
        <v>19</v>
      </c>
      <c r="T27" s="1450">
        <v>199</v>
      </c>
      <c r="U27" s="1450" t="s">
        <v>1319</v>
      </c>
      <c r="V27" s="1450" t="s">
        <v>1192</v>
      </c>
      <c r="W27" s="1539" t="s">
        <v>1373</v>
      </c>
      <c r="X27" s="1450">
        <v>619659180034</v>
      </c>
      <c r="Y27" s="1431" t="s">
        <v>1375</v>
      </c>
    </row>
    <row r="28" spans="2:25" ht="23.25" customHeight="1">
      <c r="B28" s="1425">
        <v>3</v>
      </c>
      <c r="C28" s="1425" t="str">
        <f t="shared" si="2"/>
        <v>SanDisk　コード：619659197940　　型番：SDSQXAT-032G-GH3MA</v>
      </c>
      <c r="D28" s="1425"/>
      <c r="E28" s="1425"/>
      <c r="F28" s="1425"/>
      <c r="G28" s="1425"/>
      <c r="H28" s="1462">
        <v>50</v>
      </c>
      <c r="I28" s="1432" t="s">
        <v>854</v>
      </c>
      <c r="J28" s="1462" t="s">
        <v>167</v>
      </c>
      <c r="K28" s="1425"/>
      <c r="L28" s="1463">
        <v>0</v>
      </c>
      <c r="M28" s="1425"/>
      <c r="N28" s="1425"/>
      <c r="O28" s="1463">
        <f t="shared" si="1"/>
        <v>0</v>
      </c>
      <c r="S28" s="1450">
        <v>20</v>
      </c>
      <c r="T28" s="1450">
        <v>214</v>
      </c>
      <c r="U28" s="1450" t="s">
        <v>1319</v>
      </c>
      <c r="V28" s="1450" t="s">
        <v>1131</v>
      </c>
      <c r="W28" s="1539" t="s">
        <v>1373</v>
      </c>
      <c r="X28" s="1450">
        <v>619659180041</v>
      </c>
      <c r="Y28" s="1431" t="s">
        <v>1375</v>
      </c>
    </row>
    <row r="29" spans="2:25" ht="23.25" customHeight="1">
      <c r="B29" s="1425">
        <v>4</v>
      </c>
      <c r="C29" s="1425" t="str">
        <f t="shared" si="2"/>
        <v>SanDisk　コード：619659197933　　型番：SDSQXAH-064G-GH3MA</v>
      </c>
      <c r="D29" s="1425"/>
      <c r="E29" s="1425"/>
      <c r="F29" s="1425"/>
      <c r="G29" s="1425"/>
      <c r="H29" s="1462">
        <v>80</v>
      </c>
      <c r="I29" s="1432" t="s">
        <v>854</v>
      </c>
      <c r="J29" s="1462" t="s">
        <v>167</v>
      </c>
      <c r="K29" s="1425"/>
      <c r="L29" s="1463">
        <v>60</v>
      </c>
      <c r="M29" s="1425"/>
      <c r="N29" s="1425"/>
      <c r="O29" s="1463">
        <f t="shared" si="1"/>
        <v>4800</v>
      </c>
      <c r="S29" s="1450">
        <v>21</v>
      </c>
      <c r="T29" s="1450">
        <v>168</v>
      </c>
      <c r="U29" s="1450" t="s">
        <v>1319</v>
      </c>
      <c r="V29" s="1450" t="s">
        <v>1562</v>
      </c>
      <c r="W29" s="1539" t="s">
        <v>1373</v>
      </c>
      <c r="X29" s="1450" t="s">
        <v>1563</v>
      </c>
      <c r="Y29" s="1431" t="s">
        <v>1375</v>
      </c>
    </row>
    <row r="30" spans="2:25" ht="23.25" customHeight="1">
      <c r="B30" s="1425">
        <v>5</v>
      </c>
      <c r="C30" s="1425" t="str">
        <f t="shared" si="2"/>
        <v>SanDisk　コード：619659197926　　型番：SDSQXAA-128G-GH3MA</v>
      </c>
      <c r="D30" s="1425"/>
      <c r="E30" s="1425"/>
      <c r="F30" s="1425"/>
      <c r="G30" s="1425"/>
      <c r="H30" s="1462">
        <v>150</v>
      </c>
      <c r="I30" s="1432" t="s">
        <v>854</v>
      </c>
      <c r="J30" s="1462" t="s">
        <v>167</v>
      </c>
      <c r="K30" s="1425"/>
      <c r="L30" s="1463">
        <v>150</v>
      </c>
      <c r="M30" s="1425"/>
      <c r="N30" s="1425"/>
      <c r="O30" s="1463">
        <f t="shared" si="1"/>
        <v>22500</v>
      </c>
      <c r="S30" s="1450">
        <v>22</v>
      </c>
      <c r="T30" s="1450">
        <v>195</v>
      </c>
      <c r="U30" s="1450" t="s">
        <v>1319</v>
      </c>
      <c r="V30" s="1450" t="s">
        <v>1193</v>
      </c>
      <c r="W30" s="1539" t="s">
        <v>1373</v>
      </c>
      <c r="X30" s="1450" t="s">
        <v>1533</v>
      </c>
      <c r="Y30" s="1431" t="s">
        <v>1375</v>
      </c>
    </row>
    <row r="31" spans="2:25" ht="23.25" customHeight="1">
      <c r="B31" s="1425">
        <v>6</v>
      </c>
      <c r="C31" s="1425" t="str">
        <f t="shared" si="2"/>
        <v>SanDisk　コード：619659197964　　型番：SDSQXAV-256G-GH3MA</v>
      </c>
      <c r="D31" s="1425"/>
      <c r="E31" s="1425"/>
      <c r="F31" s="1425"/>
      <c r="G31" s="1425"/>
      <c r="H31" s="1462">
        <v>70</v>
      </c>
      <c r="I31" s="1432" t="s">
        <v>854</v>
      </c>
      <c r="J31" s="1462" t="s">
        <v>167</v>
      </c>
      <c r="K31" s="1425"/>
      <c r="L31" s="1463">
        <v>35</v>
      </c>
      <c r="M31" s="1425"/>
      <c r="N31" s="1425"/>
      <c r="O31" s="1463">
        <f t="shared" si="1"/>
        <v>2450</v>
      </c>
      <c r="S31" s="1450">
        <v>23</v>
      </c>
      <c r="T31" s="1450">
        <v>198</v>
      </c>
      <c r="U31" s="1450" t="s">
        <v>1319</v>
      </c>
      <c r="V31" s="1450" t="s">
        <v>1133</v>
      </c>
      <c r="W31" s="1539" t="s">
        <v>1373</v>
      </c>
      <c r="X31" s="1450" t="s">
        <v>1534</v>
      </c>
      <c r="Y31" s="1431" t="s">
        <v>1375</v>
      </c>
    </row>
    <row r="32" spans="2:25" ht="23.25" customHeight="1">
      <c r="B32" s="1425">
        <v>7</v>
      </c>
      <c r="C32" s="1425" t="str">
        <f t="shared" si="2"/>
        <v>SanDisk　コード：619659197704　　型番：SDSQQNR-032G-GH3IA</v>
      </c>
      <c r="D32" s="1425"/>
      <c r="E32" s="1425"/>
      <c r="F32" s="1425"/>
      <c r="G32" s="1425"/>
      <c r="H32" s="1462">
        <v>35</v>
      </c>
      <c r="I32" s="1432" t="s">
        <v>854</v>
      </c>
      <c r="J32" s="1462" t="s">
        <v>167</v>
      </c>
      <c r="K32" s="1425"/>
      <c r="L32" s="1463">
        <v>0</v>
      </c>
      <c r="M32" s="1425"/>
      <c r="N32" s="1425"/>
      <c r="O32" s="1463">
        <f t="shared" si="1"/>
        <v>0</v>
      </c>
      <c r="S32" s="1450">
        <v>24</v>
      </c>
      <c r="T32" s="1450">
        <v>213</v>
      </c>
      <c r="U32" s="1450" t="s">
        <v>1319</v>
      </c>
      <c r="V32" s="1450" t="s">
        <v>1134</v>
      </c>
      <c r="W32" s="1539" t="s">
        <v>1373</v>
      </c>
      <c r="X32" s="1450" t="s">
        <v>1535</v>
      </c>
      <c r="Y32" s="1431" t="s">
        <v>1375</v>
      </c>
    </row>
    <row r="33" spans="2:25" ht="23.25" customHeight="1">
      <c r="B33" s="1425">
        <v>8</v>
      </c>
      <c r="C33" s="1425" t="str">
        <f t="shared" si="2"/>
        <v>SanDisk　コード：619659197711　　型番：SDSQQNR-064G-GH3IA</v>
      </c>
      <c r="D33" s="1425"/>
      <c r="E33" s="1425"/>
      <c r="F33" s="1425"/>
      <c r="G33" s="1425"/>
      <c r="H33" s="1462">
        <v>40</v>
      </c>
      <c r="I33" s="1432" t="s">
        <v>854</v>
      </c>
      <c r="J33" s="1462" t="s">
        <v>167</v>
      </c>
      <c r="K33" s="1425"/>
      <c r="L33" s="1463">
        <v>0</v>
      </c>
      <c r="M33" s="1425"/>
      <c r="N33" s="1425"/>
      <c r="O33" s="1463">
        <f t="shared" si="1"/>
        <v>0</v>
      </c>
      <c r="S33" s="1450">
        <v>25</v>
      </c>
      <c r="T33" s="1450">
        <v>63</v>
      </c>
      <c r="U33" s="1450" t="s">
        <v>1319</v>
      </c>
      <c r="V33" s="1450" t="s">
        <v>1558</v>
      </c>
      <c r="W33" s="1539" t="s">
        <v>1373</v>
      </c>
      <c r="X33" s="1450">
        <v>619659200473</v>
      </c>
      <c r="Y33" s="1431" t="s">
        <v>1375</v>
      </c>
    </row>
    <row r="34" spans="2:25" ht="23.25" customHeight="1">
      <c r="B34" s="1425">
        <v>9</v>
      </c>
      <c r="C34" s="1425" t="str">
        <f t="shared" si="2"/>
        <v>SanDisk　コード：619659198923　　型番：SDSQQNR-128G-GH3IA</v>
      </c>
      <c r="D34" s="1425"/>
      <c r="E34" s="1425"/>
      <c r="F34" s="1425"/>
      <c r="G34" s="1425"/>
      <c r="H34" s="1462">
        <v>70</v>
      </c>
      <c r="I34" s="1432" t="s">
        <v>854</v>
      </c>
      <c r="J34" s="1462" t="s">
        <v>167</v>
      </c>
      <c r="K34" s="1425"/>
      <c r="L34" s="1463">
        <v>0</v>
      </c>
      <c r="M34" s="1425"/>
      <c r="N34" s="1425"/>
      <c r="O34" s="1463">
        <f t="shared" si="1"/>
        <v>0</v>
      </c>
      <c r="S34" s="1450">
        <v>26</v>
      </c>
      <c r="T34" s="1450">
        <v>90</v>
      </c>
      <c r="U34" s="1450" t="s">
        <v>1319</v>
      </c>
      <c r="V34" s="1450" t="s">
        <v>1559</v>
      </c>
      <c r="W34" s="1539" t="s">
        <v>1373</v>
      </c>
      <c r="X34" s="1450">
        <v>619659200480</v>
      </c>
      <c r="Y34" s="1431" t="s">
        <v>1375</v>
      </c>
    </row>
    <row r="35" spans="2:25" ht="23.25" customHeight="1">
      <c r="B35" s="1425">
        <v>10</v>
      </c>
      <c r="C35" s="1425" t="str">
        <f t="shared" si="2"/>
        <v>SanDisk　コード：619659198930　　型番：SDSQQNR-256G-GH3IA</v>
      </c>
      <c r="D35" s="1425"/>
      <c r="E35" s="1425"/>
      <c r="F35" s="1425"/>
      <c r="G35" s="1425"/>
      <c r="H35" s="1462">
        <v>25</v>
      </c>
      <c r="I35" s="1432" t="s">
        <v>854</v>
      </c>
      <c r="J35" s="1462" t="s">
        <v>167</v>
      </c>
      <c r="K35" s="1425"/>
      <c r="L35" s="1463">
        <v>0</v>
      </c>
      <c r="M35" s="1425"/>
      <c r="N35" s="1425"/>
      <c r="O35" s="1463">
        <f t="shared" si="1"/>
        <v>0</v>
      </c>
      <c r="S35" s="1450">
        <v>27</v>
      </c>
      <c r="T35" s="1450">
        <v>115</v>
      </c>
      <c r="U35" s="1450" t="s">
        <v>1319</v>
      </c>
      <c r="V35" s="1450" t="s">
        <v>1560</v>
      </c>
      <c r="W35" s="1539" t="s">
        <v>1373</v>
      </c>
      <c r="X35" s="1450">
        <v>619659200497</v>
      </c>
      <c r="Y35" s="1431" t="s">
        <v>1375</v>
      </c>
    </row>
    <row r="36" spans="2:25" ht="23.25" customHeight="1">
      <c r="B36" s="1425">
        <v>11</v>
      </c>
      <c r="C36" s="1425" t="str">
        <f t="shared" si="2"/>
        <v>SanDisk　コード：619659197834　　型番：SDSDXV2-064G-GHJIN</v>
      </c>
      <c r="D36" s="1425"/>
      <c r="E36" s="1425"/>
      <c r="F36" s="1425"/>
      <c r="G36" s="1425"/>
      <c r="H36" s="1462">
        <v>50</v>
      </c>
      <c r="I36" s="1432" t="s">
        <v>854</v>
      </c>
      <c r="J36" s="1462" t="s">
        <v>167</v>
      </c>
      <c r="K36" s="1425"/>
      <c r="L36" s="1463">
        <v>0</v>
      </c>
      <c r="M36" s="1425"/>
      <c r="N36" s="1425"/>
      <c r="O36" s="1463">
        <f t="shared" si="1"/>
        <v>0</v>
      </c>
      <c r="S36" s="1450">
        <v>28</v>
      </c>
      <c r="T36" s="1450"/>
      <c r="U36" s="1450" t="s">
        <v>1319</v>
      </c>
      <c r="V36" s="1450" t="e">
        <v>#N/A</v>
      </c>
      <c r="W36" s="1539" t="s">
        <v>1373</v>
      </c>
      <c r="X36" s="1450" t="e">
        <v>#N/A</v>
      </c>
      <c r="Y36" s="1431" t="s">
        <v>1375</v>
      </c>
    </row>
    <row r="37" spans="2:25" ht="23.25" customHeight="1">
      <c r="B37" s="1425">
        <v>12</v>
      </c>
      <c r="C37" s="1425" t="str">
        <f t="shared" si="2"/>
        <v>SanDisk　コード：619659197841　　型番：SDSDXVA-128G-GHJIN</v>
      </c>
      <c r="D37" s="1425"/>
      <c r="E37" s="1425"/>
      <c r="F37" s="1425"/>
      <c r="G37" s="1425"/>
      <c r="H37" s="1462">
        <v>650</v>
      </c>
      <c r="I37" s="1432" t="s">
        <v>854</v>
      </c>
      <c r="J37" s="1462" t="s">
        <v>167</v>
      </c>
      <c r="K37" s="1425"/>
      <c r="L37" s="1463">
        <v>50</v>
      </c>
      <c r="M37" s="1425"/>
      <c r="N37" s="1425"/>
      <c r="O37" s="1463">
        <f t="shared" si="1"/>
        <v>32500</v>
      </c>
      <c r="S37" s="1450">
        <v>29</v>
      </c>
      <c r="T37" s="1450"/>
      <c r="U37" s="1450" t="s">
        <v>1319</v>
      </c>
      <c r="V37" s="1450" t="e">
        <v>#N/A</v>
      </c>
      <c r="W37" s="1539" t="s">
        <v>1373</v>
      </c>
      <c r="X37" s="1450" t="e">
        <v>#N/A</v>
      </c>
      <c r="Y37" s="1431" t="s">
        <v>1375</v>
      </c>
    </row>
    <row r="38" spans="2:25" ht="23.25" customHeight="1">
      <c r="B38" s="1425">
        <v>13</v>
      </c>
      <c r="C38" s="1425" t="str">
        <f t="shared" si="2"/>
        <v>SanDisk　コード：619659197858　　型番：SDSDXVV-256G-GHJIN</v>
      </c>
      <c r="D38" s="1425"/>
      <c r="E38" s="1425"/>
      <c r="F38" s="1425"/>
      <c r="G38" s="1425"/>
      <c r="H38" s="1462">
        <v>250</v>
      </c>
      <c r="I38" s="1432" t="s">
        <v>854</v>
      </c>
      <c r="J38" s="1462" t="s">
        <v>167</v>
      </c>
      <c r="K38" s="1425"/>
      <c r="L38" s="1463">
        <v>0</v>
      </c>
      <c r="M38" s="1425"/>
      <c r="N38" s="1425"/>
      <c r="O38" s="1463">
        <f t="shared" si="1"/>
        <v>0</v>
      </c>
      <c r="S38" s="1450">
        <v>30</v>
      </c>
      <c r="T38" s="1450"/>
      <c r="U38" s="1450" t="s">
        <v>1319</v>
      </c>
      <c r="V38" s="1450" t="e">
        <v>#N/A</v>
      </c>
      <c r="W38" s="1539" t="s">
        <v>1373</v>
      </c>
      <c r="X38" s="1450" t="e">
        <v>#N/A</v>
      </c>
      <c r="Y38" s="1431" t="s">
        <v>1375</v>
      </c>
    </row>
    <row r="39" spans="2:25" ht="23.25" customHeight="1">
      <c r="B39" s="1425">
        <v>14</v>
      </c>
      <c r="C39" s="1425" t="str">
        <f t="shared" si="2"/>
        <v>SanDisk　コード：619659197889　　型番：SDSDXXD-128G-GHJIN</v>
      </c>
      <c r="D39" s="1425"/>
      <c r="E39" s="1425"/>
      <c r="F39" s="1425"/>
      <c r="G39" s="1425"/>
      <c r="H39" s="1462">
        <v>350</v>
      </c>
      <c r="I39" s="1432" t="s">
        <v>854</v>
      </c>
      <c r="J39" s="1462" t="s">
        <v>167</v>
      </c>
      <c r="K39" s="1425"/>
      <c r="L39" s="1463">
        <v>0</v>
      </c>
      <c r="M39" s="1425"/>
      <c r="N39" s="1425"/>
      <c r="O39" s="1463">
        <f t="shared" si="1"/>
        <v>0</v>
      </c>
    </row>
    <row r="40" spans="2:25" ht="23.25" customHeight="1">
      <c r="B40" s="1425">
        <v>15</v>
      </c>
      <c r="C40" s="1425" t="str">
        <f t="shared" si="2"/>
        <v>SanDisk　コード：619659197896　　型番：SDSDXXD-256G-GHJIN</v>
      </c>
      <c r="D40" s="1425"/>
      <c r="E40" s="1425"/>
      <c r="F40" s="1425"/>
      <c r="G40" s="1425"/>
      <c r="H40" s="1462">
        <v>100</v>
      </c>
      <c r="I40" s="1432" t="s">
        <v>854</v>
      </c>
      <c r="J40" s="1462" t="s">
        <v>167</v>
      </c>
      <c r="K40" s="1425"/>
      <c r="L40" s="1463">
        <v>0</v>
      </c>
      <c r="M40" s="1425"/>
      <c r="N40" s="1425"/>
      <c r="O40" s="1463">
        <f t="shared" si="1"/>
        <v>0</v>
      </c>
    </row>
    <row r="41" spans="2:25" ht="23.25" customHeight="1">
      <c r="B41" s="1425">
        <v>16</v>
      </c>
      <c r="C41" s="1425" t="str">
        <f t="shared" si="2"/>
        <v>SanDisk　コード：619659201494　　型番：SDSDXEP-064G-GHJIN</v>
      </c>
      <c r="D41" s="1425"/>
      <c r="E41" s="1425"/>
      <c r="F41" s="1425"/>
      <c r="G41" s="1425"/>
      <c r="H41" s="1462">
        <v>20</v>
      </c>
      <c r="I41" s="1432" t="s">
        <v>854</v>
      </c>
      <c r="J41" s="1462" t="s">
        <v>167</v>
      </c>
      <c r="K41" s="1425"/>
      <c r="L41" s="1463">
        <v>0</v>
      </c>
      <c r="M41" s="1425"/>
      <c r="N41" s="1425"/>
      <c r="O41" s="1463">
        <f t="shared" si="1"/>
        <v>0</v>
      </c>
    </row>
    <row r="42" spans="2:25" ht="23.25" customHeight="1">
      <c r="B42" s="1425">
        <v>17</v>
      </c>
      <c r="C42" s="1425" t="str">
        <f t="shared" si="2"/>
        <v>SanDisk　コード：619659201500　　型番：SDSDXEP-128G-GHJIN</v>
      </c>
      <c r="D42" s="1425"/>
      <c r="E42" s="1425"/>
      <c r="F42" s="1425"/>
      <c r="G42" s="1425"/>
      <c r="H42" s="1462">
        <v>15</v>
      </c>
      <c r="I42" s="1432" t="s">
        <v>854</v>
      </c>
      <c r="J42" s="1462" t="s">
        <v>167</v>
      </c>
      <c r="K42" s="1425"/>
      <c r="L42" s="1463">
        <v>9999</v>
      </c>
      <c r="M42" s="1425"/>
      <c r="N42" s="1425"/>
      <c r="O42" s="1463">
        <f t="shared" ref="O42:O52" si="3">L42*H42</f>
        <v>149985</v>
      </c>
    </row>
    <row r="43" spans="2:25" ht="23.25" customHeight="1">
      <c r="B43" s="1425">
        <v>18</v>
      </c>
      <c r="C43" s="1425" t="str">
        <f t="shared" si="2"/>
        <v>SanDisk　コード：619659169770　　型番：SDSQXA2-064G-GN6MA</v>
      </c>
      <c r="D43" s="1425"/>
      <c r="E43" s="1425"/>
      <c r="F43" s="1425"/>
      <c r="G43" s="1425"/>
      <c r="H43" s="1462">
        <v>300</v>
      </c>
      <c r="I43" s="1432" t="s">
        <v>854</v>
      </c>
      <c r="J43" s="1462" t="s">
        <v>167</v>
      </c>
      <c r="K43" s="1425"/>
      <c r="L43" s="1463">
        <v>0</v>
      </c>
      <c r="M43" s="1425"/>
      <c r="N43" s="1425"/>
      <c r="O43" s="1463">
        <f t="shared" si="3"/>
        <v>0</v>
      </c>
    </row>
    <row r="44" spans="2:25" ht="23.25" customHeight="1">
      <c r="B44" s="1425">
        <v>19</v>
      </c>
      <c r="C44" s="1425" t="str">
        <f t="shared" si="2"/>
        <v>SanDisk　コード：619659180034　　型番：SDSQXA1-128G-GN6MN</v>
      </c>
      <c r="D44" s="1425"/>
      <c r="E44" s="1425"/>
      <c r="F44" s="1425"/>
      <c r="G44" s="1425"/>
      <c r="H44" s="1462">
        <v>350</v>
      </c>
      <c r="I44" s="1432" t="s">
        <v>854</v>
      </c>
      <c r="J44" s="1462" t="s">
        <v>167</v>
      </c>
      <c r="K44" s="1425"/>
      <c r="L44" s="1463">
        <v>0</v>
      </c>
      <c r="M44" s="1425"/>
      <c r="N44" s="1425"/>
      <c r="O44" s="1463">
        <f t="shared" si="3"/>
        <v>0</v>
      </c>
    </row>
    <row r="45" spans="2:25" ht="23.25" customHeight="1">
      <c r="B45" s="1425">
        <v>20</v>
      </c>
      <c r="C45" s="1425" t="str">
        <f t="shared" si="2"/>
        <v>SanDisk　コード：619659180041　　型番：SDSQXA1-256G-GN6MN</v>
      </c>
      <c r="D45" s="1425"/>
      <c r="E45" s="1425"/>
      <c r="F45" s="1425"/>
      <c r="G45" s="1425"/>
      <c r="H45" s="1462">
        <v>150</v>
      </c>
      <c r="I45" s="1432" t="s">
        <v>854</v>
      </c>
      <c r="J45" s="1462" t="s">
        <v>167</v>
      </c>
      <c r="K45" s="1425"/>
      <c r="L45" s="1463">
        <v>0</v>
      </c>
      <c r="M45" s="1425"/>
      <c r="N45" s="1425"/>
      <c r="O45" s="1463">
        <f t="shared" si="3"/>
        <v>0</v>
      </c>
    </row>
    <row r="46" spans="2:25" ht="23.25" customHeight="1">
      <c r="B46" s="1425">
        <v>21</v>
      </c>
      <c r="C46" s="1425" t="str">
        <f t="shared" si="2"/>
        <v>SanDisk　コード：619659177416　　型番：SDSQXAF-032G-GN6MN</v>
      </c>
      <c r="D46" s="1425"/>
      <c r="E46" s="1425"/>
      <c r="F46" s="1425"/>
      <c r="G46" s="1425"/>
      <c r="H46" s="1462">
        <v>80</v>
      </c>
      <c r="I46" s="1432" t="s">
        <v>854</v>
      </c>
      <c r="J46" s="1462" t="s">
        <v>167</v>
      </c>
      <c r="K46" s="1425"/>
      <c r="L46" s="1463">
        <v>0</v>
      </c>
      <c r="M46" s="1425"/>
      <c r="N46" s="1425"/>
      <c r="O46" s="1463">
        <f t="shared" si="3"/>
        <v>0</v>
      </c>
    </row>
    <row r="47" spans="2:25" ht="23.25" customHeight="1">
      <c r="B47" s="1425">
        <v>22</v>
      </c>
      <c r="C47" s="1425" t="str">
        <f t="shared" si="2"/>
        <v>SanDisk　コード：619659193416　　型番：SDSQXAH-064G-GN6MN</v>
      </c>
      <c r="D47" s="1425"/>
      <c r="E47" s="1425"/>
      <c r="F47" s="1425"/>
      <c r="G47" s="1425"/>
      <c r="H47" s="1462">
        <v>90</v>
      </c>
      <c r="I47" s="1432" t="s">
        <v>854</v>
      </c>
      <c r="J47" s="1462" t="s">
        <v>167</v>
      </c>
      <c r="K47" s="1425"/>
      <c r="L47" s="1463">
        <v>100</v>
      </c>
      <c r="M47" s="1425"/>
      <c r="N47" s="1425"/>
      <c r="O47" s="1463">
        <f t="shared" si="3"/>
        <v>9000</v>
      </c>
    </row>
    <row r="48" spans="2:25" ht="23.25" customHeight="1">
      <c r="B48" s="1425">
        <v>23</v>
      </c>
      <c r="C48" s="1425" t="str">
        <f t="shared" si="2"/>
        <v>SanDisk　コード：619659188467　　型番：SDSQXAA-128G-GN6MN</v>
      </c>
      <c r="D48" s="1425"/>
      <c r="E48" s="1425"/>
      <c r="F48" s="1425"/>
      <c r="G48" s="1425"/>
      <c r="H48" s="1462">
        <v>400</v>
      </c>
      <c r="I48" s="1432" t="s">
        <v>854</v>
      </c>
      <c r="J48" s="1462" t="s">
        <v>167</v>
      </c>
      <c r="K48" s="1425"/>
      <c r="L48" s="1463">
        <v>125</v>
      </c>
      <c r="M48" s="1425"/>
      <c r="N48" s="1425"/>
      <c r="O48" s="1463">
        <f t="shared" si="3"/>
        <v>50000</v>
      </c>
    </row>
    <row r="49" spans="2:15" ht="23.25" customHeight="1">
      <c r="B49" s="1425">
        <v>24</v>
      </c>
      <c r="C49" s="1425" t="str">
        <f t="shared" si="2"/>
        <v>SanDisk　コード：619659188511　　型番：SDSQXAV-256G-GN6MN</v>
      </c>
      <c r="D49" s="1425"/>
      <c r="E49" s="1425"/>
      <c r="F49" s="1425"/>
      <c r="G49" s="1425"/>
      <c r="H49" s="1462">
        <v>390</v>
      </c>
      <c r="I49" s="1432" t="s">
        <v>854</v>
      </c>
      <c r="J49" s="1462" t="s">
        <v>167</v>
      </c>
      <c r="K49" s="1425"/>
      <c r="L49" s="1463">
        <v>40</v>
      </c>
      <c r="M49" s="1425"/>
      <c r="N49" s="1425"/>
      <c r="O49" s="1463">
        <f t="shared" si="3"/>
        <v>15600</v>
      </c>
    </row>
    <row r="50" spans="2:15" ht="23.25" customHeight="1">
      <c r="B50" s="1425">
        <v>25</v>
      </c>
      <c r="C50" s="1425" t="str">
        <f t="shared" si="2"/>
        <v>SanDisk　コード：619659200473　　型番：SDSQUAB-064G-GN6MN</v>
      </c>
      <c r="D50" s="1425"/>
      <c r="E50" s="1425"/>
      <c r="F50" s="1425"/>
      <c r="G50" s="1425"/>
      <c r="H50" s="1462">
        <v>70</v>
      </c>
      <c r="I50" s="1432" t="s">
        <v>854</v>
      </c>
      <c r="J50" s="1462" t="s">
        <v>167</v>
      </c>
      <c r="K50" s="1425"/>
      <c r="L50" s="1463">
        <v>0</v>
      </c>
      <c r="M50" s="1425"/>
      <c r="N50" s="1425"/>
      <c r="O50" s="1463">
        <f t="shared" si="3"/>
        <v>0</v>
      </c>
    </row>
    <row r="51" spans="2:15" ht="23.25" customHeight="1">
      <c r="B51" s="1425">
        <v>26</v>
      </c>
      <c r="C51" s="1425" t="str">
        <f t="shared" si="2"/>
        <v>SanDisk　コード：619659200480　　型番：SDSQUAB-128G-GN6MN</v>
      </c>
      <c r="D51" s="1425"/>
      <c r="E51" s="1425"/>
      <c r="F51" s="1425"/>
      <c r="G51" s="1425"/>
      <c r="H51" s="1462">
        <v>150</v>
      </c>
      <c r="I51" s="1432" t="s">
        <v>854</v>
      </c>
      <c r="J51" s="1462" t="s">
        <v>167</v>
      </c>
      <c r="K51" s="1425"/>
      <c r="L51" s="1463">
        <v>55</v>
      </c>
      <c r="M51" s="1425"/>
      <c r="N51" s="1425"/>
      <c r="O51" s="1463">
        <f t="shared" si="3"/>
        <v>8250</v>
      </c>
    </row>
    <row r="52" spans="2:15" ht="23.25" customHeight="1">
      <c r="B52" s="1425">
        <v>27</v>
      </c>
      <c r="C52" s="1425" t="str">
        <f t="shared" si="2"/>
        <v>SanDisk　コード：619659200497　　型番：SDSQUAC-256G-GN6MN</v>
      </c>
      <c r="D52" s="1425"/>
      <c r="E52" s="1425"/>
      <c r="F52" s="1425"/>
      <c r="G52" s="1425"/>
      <c r="H52" s="1462">
        <v>20</v>
      </c>
      <c r="I52" s="1432" t="s">
        <v>854</v>
      </c>
      <c r="J52" s="1462" t="s">
        <v>167</v>
      </c>
      <c r="K52" s="1425"/>
      <c r="L52" s="1463">
        <v>0</v>
      </c>
      <c r="M52" s="1425"/>
      <c r="N52" s="1425"/>
      <c r="O52" s="1463">
        <f t="shared" si="3"/>
        <v>0</v>
      </c>
    </row>
    <row r="53" spans="2:15" ht="23.25" customHeight="1">
      <c r="B53" s="1425">
        <v>28</v>
      </c>
      <c r="C53" s="1425"/>
      <c r="D53" s="1425"/>
      <c r="E53" s="1425"/>
      <c r="F53" s="1425"/>
      <c r="G53" s="1425"/>
      <c r="H53" s="1462"/>
      <c r="I53" s="1432"/>
      <c r="J53" s="1462"/>
      <c r="K53" s="1425"/>
      <c r="L53" s="1463"/>
      <c r="M53" s="1425"/>
      <c r="N53" s="1425"/>
      <c r="O53" s="1463"/>
    </row>
    <row r="54" spans="2:15" ht="23.25" customHeight="1">
      <c r="B54" s="1425">
        <v>29</v>
      </c>
      <c r="C54" s="1425"/>
      <c r="D54" s="1425"/>
      <c r="E54" s="1425"/>
      <c r="F54" s="1425"/>
      <c r="G54" s="1425"/>
      <c r="H54" s="1462"/>
      <c r="I54" s="1432"/>
      <c r="J54" s="1462"/>
      <c r="K54" s="1425"/>
      <c r="L54" s="1463"/>
      <c r="M54" s="1425"/>
      <c r="N54" s="1425"/>
      <c r="O54" s="1463"/>
    </row>
    <row r="55" spans="2:15" ht="23.25" customHeight="1">
      <c r="B55" s="1425">
        <v>30</v>
      </c>
      <c r="C55" s="1425"/>
      <c r="D55" s="1425"/>
      <c r="E55" s="1425"/>
      <c r="F55" s="1425"/>
      <c r="G55" s="1425"/>
      <c r="H55" s="1462"/>
      <c r="I55" s="1432"/>
      <c r="J55" s="1462"/>
      <c r="K55" s="1425"/>
      <c r="L55" s="1463"/>
      <c r="M55" s="1425"/>
      <c r="N55" s="1425"/>
      <c r="O55" s="1463"/>
    </row>
    <row r="56" spans="2:15" ht="17.25" customHeight="1">
      <c r="B56" s="1441"/>
      <c r="C56" s="1441"/>
      <c r="D56" s="1441"/>
      <c r="E56" s="1441"/>
      <c r="F56" s="1441"/>
      <c r="G56" s="1441"/>
      <c r="H56" s="1441"/>
      <c r="I56" s="1464"/>
      <c r="J56" s="1465"/>
      <c r="K56" s="1441"/>
      <c r="L56" s="1441"/>
      <c r="M56" s="1441"/>
      <c r="N56" s="1441"/>
      <c r="O56" s="1466"/>
    </row>
    <row r="57" spans="2:15" ht="17.25" customHeight="1">
      <c r="B57" s="1441"/>
      <c r="C57" s="1467" t="s">
        <v>856</v>
      </c>
      <c r="D57" s="1441"/>
      <c r="E57" s="1441"/>
      <c r="F57" s="1441"/>
      <c r="G57" s="1441"/>
      <c r="H57" s="1441"/>
      <c r="I57" s="1441"/>
      <c r="J57" s="1441"/>
      <c r="K57" s="1441"/>
      <c r="L57" s="1441"/>
      <c r="M57" s="1441"/>
      <c r="N57" s="1441"/>
      <c r="O57" s="1466"/>
    </row>
    <row r="58" spans="2:15" ht="17.25" customHeight="1">
      <c r="B58" s="1441"/>
      <c r="C58" s="1467" t="s">
        <v>1374</v>
      </c>
      <c r="D58" s="1441"/>
      <c r="E58" s="1441"/>
      <c r="F58" s="1441"/>
      <c r="G58" s="1441"/>
      <c r="H58" s="1441"/>
      <c r="I58" s="1441"/>
      <c r="J58" s="1441"/>
      <c r="K58" s="1441"/>
      <c r="L58" s="1441"/>
      <c r="M58" s="1441"/>
      <c r="N58" s="1441"/>
      <c r="O58" s="1466"/>
    </row>
    <row r="59" spans="2:15" ht="17.25" customHeight="1">
      <c r="B59" s="1441"/>
      <c r="C59" s="1441"/>
      <c r="D59" s="1441"/>
      <c r="E59" s="1441"/>
      <c r="F59" s="1441"/>
      <c r="G59" s="1441"/>
      <c r="H59" s="1425"/>
      <c r="I59" s="1425"/>
      <c r="J59" s="1425"/>
      <c r="K59" s="1425"/>
      <c r="L59" s="1425"/>
      <c r="M59" s="1425"/>
      <c r="N59" s="1425"/>
      <c r="O59" s="1463"/>
    </row>
    <row r="60" spans="2:15" ht="17.25" customHeight="1">
      <c r="B60" s="1441"/>
      <c r="C60" s="1441"/>
      <c r="D60" s="1441"/>
      <c r="E60" s="1441"/>
      <c r="F60" s="1441"/>
      <c r="G60" s="1441"/>
      <c r="H60" s="1425"/>
      <c r="I60" s="1425"/>
      <c r="J60" s="1425"/>
      <c r="K60" s="1425"/>
      <c r="L60" s="1425"/>
      <c r="M60" s="1425"/>
      <c r="N60" s="1425"/>
      <c r="O60" s="1463"/>
    </row>
    <row r="61" spans="2:15" ht="17.25" customHeight="1">
      <c r="B61" s="1441"/>
      <c r="C61" s="1441"/>
      <c r="D61" s="1441"/>
      <c r="E61" s="1441"/>
      <c r="F61" s="1441"/>
      <c r="G61" s="1441"/>
      <c r="H61" s="1425"/>
      <c r="I61" s="1425" t="s">
        <v>1329</v>
      </c>
      <c r="J61" s="1434"/>
      <c r="K61" s="1462" t="s">
        <v>167</v>
      </c>
      <c r="L61" s="1462" t="s">
        <v>859</v>
      </c>
      <c r="M61" s="1425"/>
      <c r="N61" s="1425"/>
      <c r="O61" s="1463">
        <f>SUM(O26:O57)</f>
        <v>305585</v>
      </c>
    </row>
    <row r="62" spans="2:15" ht="17.25" customHeight="1">
      <c r="B62" s="1441"/>
      <c r="C62" s="1441"/>
      <c r="D62" s="1441"/>
      <c r="E62" s="1441"/>
      <c r="F62" s="1441"/>
      <c r="G62" s="1441"/>
      <c r="H62" s="1425"/>
      <c r="I62" s="1425"/>
      <c r="J62" s="1434"/>
      <c r="K62" s="1462"/>
      <c r="L62" s="1462" t="s">
        <v>860</v>
      </c>
      <c r="M62" s="1425"/>
      <c r="N62" s="1425"/>
      <c r="O62" s="1463">
        <v>0</v>
      </c>
    </row>
    <row r="63" spans="2:15" ht="17.25" customHeight="1">
      <c r="B63" s="1441"/>
      <c r="C63" s="1441"/>
      <c r="D63" s="1441"/>
      <c r="E63" s="1441"/>
      <c r="F63" s="1441"/>
      <c r="G63" s="1441"/>
      <c r="H63" s="1425"/>
      <c r="I63" s="1425"/>
      <c r="J63" s="1434"/>
      <c r="K63" s="1462"/>
      <c r="L63" s="1462" t="s">
        <v>861</v>
      </c>
      <c r="M63" s="1425"/>
      <c r="N63" s="1425"/>
      <c r="O63" s="1463">
        <v>0</v>
      </c>
    </row>
    <row r="64" spans="2:15" ht="17.25" customHeight="1">
      <c r="B64" s="1441"/>
      <c r="C64" s="1441"/>
      <c r="D64" s="1441"/>
      <c r="E64" s="1441"/>
      <c r="F64" s="1441"/>
      <c r="G64" s="1441"/>
      <c r="H64" s="1425"/>
      <c r="I64" s="1425" t="s">
        <v>1329</v>
      </c>
      <c r="J64" s="1434"/>
      <c r="K64" s="1462"/>
      <c r="L64" s="1462" t="s">
        <v>862</v>
      </c>
      <c r="M64" s="1425"/>
      <c r="N64" s="1425"/>
      <c r="O64" s="1463">
        <f>O61*10%</f>
        <v>30558.5</v>
      </c>
    </row>
    <row r="65" spans="2:15" ht="17.25" customHeight="1">
      <c r="B65" s="1441"/>
      <c r="C65" s="1441"/>
      <c r="D65" s="1441"/>
      <c r="E65" s="1441"/>
      <c r="F65" s="1441"/>
      <c r="G65" s="1441"/>
      <c r="H65" s="1425"/>
      <c r="I65" s="1425"/>
      <c r="J65" s="1425"/>
      <c r="K65" s="1462" t="s">
        <v>167</v>
      </c>
      <c r="L65" s="1462" t="s">
        <v>863</v>
      </c>
      <c r="M65" s="1425"/>
      <c r="N65" s="1425"/>
      <c r="O65" s="1463">
        <f>O61+O64</f>
        <v>336143.5</v>
      </c>
    </row>
    <row r="66" spans="2:15" ht="17.25" customHeight="1">
      <c r="B66" s="1441"/>
      <c r="C66" s="1441"/>
      <c r="D66" s="1441"/>
      <c r="E66" s="1441"/>
      <c r="F66" s="1441"/>
      <c r="G66" s="1441"/>
      <c r="H66" s="1425"/>
      <c r="I66" s="1425"/>
      <c r="J66" s="1425"/>
      <c r="K66" s="1425"/>
      <c r="L66" s="1425"/>
      <c r="M66" s="1425"/>
      <c r="N66" s="1425"/>
      <c r="O66" s="1425"/>
    </row>
    <row r="67" spans="2:15" ht="17.25" customHeight="1">
      <c r="B67" s="1441"/>
      <c r="C67" s="1441"/>
      <c r="D67" s="1441"/>
      <c r="E67" s="1441"/>
      <c r="F67" s="1441"/>
      <c r="G67" s="1441"/>
      <c r="H67" s="1425"/>
      <c r="I67" s="1425"/>
      <c r="J67" s="1425"/>
      <c r="K67" s="1425"/>
      <c r="L67" s="1425"/>
      <c r="M67" s="1425"/>
      <c r="N67" s="1425"/>
      <c r="O67" s="1425"/>
    </row>
    <row r="68" spans="2:15" ht="17.25" customHeight="1">
      <c r="B68" s="1441"/>
      <c r="C68" s="1441"/>
      <c r="D68" s="1441"/>
      <c r="E68" s="1441"/>
      <c r="F68" s="1441"/>
      <c r="G68" s="1441"/>
      <c r="H68" s="1441"/>
      <c r="I68" s="1441"/>
      <c r="J68" s="1441"/>
      <c r="K68" s="1441"/>
      <c r="L68" s="1441"/>
      <c r="M68" s="1441"/>
      <c r="N68" s="1441"/>
      <c r="O68" s="1441"/>
    </row>
    <row r="69" spans="2:15" ht="17.25" customHeight="1">
      <c r="B69" s="1441"/>
      <c r="C69" s="1441"/>
      <c r="D69" s="1441"/>
      <c r="E69" s="1441"/>
      <c r="F69" s="1441"/>
      <c r="G69" s="1441"/>
      <c r="H69" s="1441"/>
      <c r="I69" s="1441"/>
      <c r="J69" s="1441"/>
      <c r="K69" s="1441"/>
      <c r="L69" s="1441"/>
      <c r="M69" s="1441"/>
      <c r="N69" s="1441"/>
      <c r="O69" s="1441"/>
    </row>
    <row r="70" spans="2:15" ht="24" customHeight="1">
      <c r="B70" s="1425" t="s">
        <v>864</v>
      </c>
    </row>
  </sheetData>
  <mergeCells count="15">
    <mergeCell ref="H8:I8"/>
    <mergeCell ref="L2:O3"/>
    <mergeCell ref="H6:I6"/>
    <mergeCell ref="N6:O6"/>
    <mergeCell ref="H7:I7"/>
    <mergeCell ref="K7:L7"/>
    <mergeCell ref="E14:F14"/>
    <mergeCell ref="G14:H14"/>
    <mergeCell ref="H9:I9"/>
    <mergeCell ref="G11:H11"/>
    <mergeCell ref="K11:L11"/>
    <mergeCell ref="E12:F12"/>
    <mergeCell ref="G12:I12"/>
    <mergeCell ref="G13:H13"/>
    <mergeCell ref="K13:L13"/>
  </mergeCells>
  <phoneticPr fontId="27"/>
  <pageMargins left="0.70866141732283461" right="0.70866141732283461" top="0.74803149606299213" bottom="0.74803149606299213" header="0.31496062992125984" footer="0.31496062992125984"/>
  <pageSetup paperSize="9" scale="43" orientation="portrait"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EC67B-DA33-4E28-97BC-59B8B486F138}">
  <sheetPr codeName="Sheet61">
    <pageSetUpPr fitToPage="1"/>
  </sheetPr>
  <dimension ref="A2:I48"/>
  <sheetViews>
    <sheetView workbookViewId="0">
      <selection activeCell="N3" sqref="N3"/>
    </sheetView>
  </sheetViews>
  <sheetFormatPr defaultColWidth="9.5" defaultRowHeight="14.25" customHeight="1"/>
  <cols>
    <col min="1" max="1" width="18.1640625" style="1469" customWidth="1"/>
    <col min="2" max="2" width="43.6640625" style="1469" customWidth="1"/>
    <col min="3" max="3" width="20" style="1469" customWidth="1"/>
    <col min="4" max="4" width="38.5" style="1469" customWidth="1"/>
    <col min="5" max="5" width="18.6640625" style="1469" customWidth="1"/>
    <col min="6" max="6" width="10.83203125" style="1469" customWidth="1"/>
    <col min="7" max="7" width="9.5" style="1469" customWidth="1"/>
    <col min="8" max="16384" width="9.5" style="1469"/>
  </cols>
  <sheetData>
    <row r="2" spans="1:9" ht="20.25" customHeight="1">
      <c r="G2" s="1470" t="s">
        <v>1158</v>
      </c>
      <c r="H2" s="1470" t="s">
        <v>1159</v>
      </c>
      <c r="I2" s="1470"/>
    </row>
    <row r="3" spans="1:9" ht="20.25" customHeight="1">
      <c r="A3" s="1470"/>
      <c r="B3" s="1470"/>
      <c r="C3" s="2006" t="s">
        <v>301</v>
      </c>
      <c r="D3" s="2006"/>
      <c r="E3" s="1470"/>
      <c r="F3" s="1470"/>
      <c r="G3" s="1470"/>
      <c r="H3" s="1470"/>
      <c r="I3" s="1471" t="s">
        <v>1330</v>
      </c>
    </row>
    <row r="4" spans="1:9" ht="20.25" customHeight="1">
      <c r="A4" s="1470"/>
      <c r="B4" s="1470"/>
      <c r="C4" s="2006"/>
      <c r="D4" s="2006"/>
      <c r="E4" s="1470"/>
      <c r="F4" s="1470"/>
      <c r="G4" s="1470"/>
      <c r="H4" s="1470"/>
      <c r="I4" s="1471" t="s">
        <v>1331</v>
      </c>
    </row>
    <row r="5" spans="1:9" ht="20.25" customHeight="1">
      <c r="A5" s="1470"/>
      <c r="B5" s="1470"/>
      <c r="C5" s="1470"/>
      <c r="D5" s="1470"/>
      <c r="E5" s="1470"/>
      <c r="F5" s="1470"/>
      <c r="G5" s="1470"/>
      <c r="H5" s="1470"/>
      <c r="I5" s="1471" t="s">
        <v>1153</v>
      </c>
    </row>
    <row r="6" spans="1:9" ht="21.75" customHeight="1">
      <c r="A6" s="1470"/>
      <c r="B6" s="1470"/>
      <c r="C6" s="1470"/>
      <c r="D6" s="1470"/>
      <c r="E6" s="1470"/>
      <c r="F6" s="1470"/>
      <c r="I6" s="1471" t="s">
        <v>1332</v>
      </c>
    </row>
    <row r="7" spans="1:9" ht="21.75" customHeight="1">
      <c r="A7" s="1470" t="s">
        <v>1161</v>
      </c>
      <c r="B7" s="1470"/>
      <c r="C7" s="1470" t="s">
        <v>1162</v>
      </c>
      <c r="D7" s="1472">
        <v>90259161</v>
      </c>
      <c r="E7" s="1470"/>
      <c r="F7" s="1470"/>
      <c r="G7" s="1470"/>
      <c r="H7" s="1470"/>
      <c r="I7" s="1470"/>
    </row>
    <row r="8" spans="1:9" ht="24.75" customHeight="1">
      <c r="A8" s="1470" t="s">
        <v>1333</v>
      </c>
      <c r="B8" s="1470" t="str">
        <f>'1_2_請求書兼領収書 ウエスタンデジタル'!E16</f>
        <v>東映無線株式会社</v>
      </c>
      <c r="C8" s="1470"/>
      <c r="D8" s="1470"/>
      <c r="E8" s="1470" t="s">
        <v>1163</v>
      </c>
      <c r="F8" s="2007">
        <f>'1_2_請求書兼領収書 ウエスタンデジタル'!K7</f>
        <v>45762</v>
      </c>
      <c r="G8" s="2007"/>
      <c r="H8" s="1473"/>
      <c r="I8" s="1473"/>
    </row>
    <row r="9" spans="1:9" ht="24.75" customHeight="1">
      <c r="A9" s="1470" t="s">
        <v>1164</v>
      </c>
      <c r="B9" s="1470" t="str">
        <f>'1_2_請求書兼領収書 ウエスタンデジタル'!E18</f>
        <v>外神田1丁目10番11号</v>
      </c>
      <c r="C9" s="1470"/>
      <c r="D9" s="1470"/>
      <c r="E9" s="1470" t="s">
        <v>1165</v>
      </c>
      <c r="F9" s="1470"/>
      <c r="H9" s="1470"/>
      <c r="I9" s="1470"/>
    </row>
    <row r="10" spans="1:9" ht="24.75" customHeight="1">
      <c r="A10" s="1470"/>
      <c r="B10" s="1470" t="str">
        <f>'1_2_請求書兼領収書 ウエスタンデジタル'!E19</f>
        <v>東京ラジオデパート</v>
      </c>
      <c r="C10" s="1470"/>
      <c r="D10" s="1470"/>
      <c r="E10" s="1470" t="s">
        <v>1166</v>
      </c>
      <c r="F10" s="1470" t="s">
        <v>1334</v>
      </c>
      <c r="H10" s="1470"/>
      <c r="I10" s="1470"/>
    </row>
    <row r="11" spans="1:9" ht="24.75" customHeight="1">
      <c r="A11" s="1470"/>
      <c r="B11" s="1470" t="str">
        <f>"〒"&amp;LEFT('1_2_請求書兼領収書 ウエスタンデジタル'!E17,8)</f>
        <v>〒101-0021</v>
      </c>
      <c r="C11" s="1470"/>
      <c r="D11" s="1470"/>
      <c r="E11" s="1470"/>
      <c r="F11" s="1470"/>
      <c r="H11" s="1470"/>
      <c r="I11" s="1470"/>
    </row>
    <row r="12" spans="1:9" ht="21.75" customHeight="1">
      <c r="A12" s="1470"/>
      <c r="B12" s="1470" t="s">
        <v>1167</v>
      </c>
      <c r="C12" s="1470"/>
      <c r="D12" s="1470"/>
      <c r="E12" s="1470"/>
      <c r="F12" s="1470"/>
      <c r="G12" s="1470"/>
      <c r="H12" s="1470"/>
      <c r="I12" s="1470"/>
    </row>
    <row r="14" spans="1:9" ht="24" customHeight="1">
      <c r="A14" s="2008" t="s">
        <v>1168</v>
      </c>
      <c r="B14" s="2009"/>
      <c r="C14" s="2009"/>
      <c r="D14" s="2009"/>
      <c r="E14" s="2009"/>
      <c r="F14" s="2010"/>
      <c r="G14" s="2008" t="s">
        <v>170</v>
      </c>
      <c r="H14" s="2009"/>
      <c r="I14" s="2010"/>
    </row>
    <row r="15" spans="1:9" ht="24" customHeight="1">
      <c r="A15" s="2008" t="str">
        <f>'1_2_請求書兼領収書 ウエスタンデジタル'!C26</f>
        <v>SanDisk　コード：619659201579　　型番：SDSQUAB-128G-GH3MA</v>
      </c>
      <c r="B15" s="2009"/>
      <c r="C15" s="2009"/>
      <c r="D15" s="2009"/>
      <c r="E15" s="2009"/>
      <c r="F15" s="2010"/>
      <c r="G15" s="2008">
        <f>'1_2_請求書兼領収書 ウエスタンデジタル'!H26</f>
        <v>150</v>
      </c>
      <c r="H15" s="2009"/>
      <c r="I15" s="2010"/>
    </row>
    <row r="16" spans="1:9" ht="24" customHeight="1">
      <c r="A16" s="2008" t="str">
        <f>'1_2_請求書兼領収書 ウエスタンデジタル'!C27</f>
        <v>SanDisk　コード：619659201555　　型番：SDSQUAC-256G-GH3MA</v>
      </c>
      <c r="B16" s="2009"/>
      <c r="C16" s="2009"/>
      <c r="D16" s="2009"/>
      <c r="E16" s="2009"/>
      <c r="F16" s="2010"/>
      <c r="G16" s="2008">
        <f>'1_2_請求書兼領収書 ウエスタンデジタル'!H27</f>
        <v>550</v>
      </c>
      <c r="H16" s="2009"/>
      <c r="I16" s="2010"/>
    </row>
    <row r="17" spans="1:9" ht="24" customHeight="1">
      <c r="A17" s="2008" t="str">
        <f>'1_2_請求書兼領収書 ウエスタンデジタル'!C28</f>
        <v>SanDisk　コード：619659197940　　型番：SDSQXAT-032G-GH3MA</v>
      </c>
      <c r="B17" s="2009"/>
      <c r="C17" s="2009"/>
      <c r="D17" s="2009"/>
      <c r="E17" s="2009"/>
      <c r="F17" s="2010"/>
      <c r="G17" s="2008">
        <f>'1_2_請求書兼領収書 ウエスタンデジタル'!H28</f>
        <v>50</v>
      </c>
      <c r="H17" s="2009"/>
      <c r="I17" s="2010"/>
    </row>
    <row r="18" spans="1:9" ht="24" customHeight="1">
      <c r="A18" s="2008" t="str">
        <f>'1_2_請求書兼領収書 ウエスタンデジタル'!C29</f>
        <v>SanDisk　コード：619659197933　　型番：SDSQXAH-064G-GH3MA</v>
      </c>
      <c r="B18" s="2009"/>
      <c r="C18" s="2009"/>
      <c r="D18" s="2009"/>
      <c r="E18" s="2009"/>
      <c r="F18" s="2010"/>
      <c r="G18" s="2008">
        <f>'1_2_請求書兼領収書 ウエスタンデジタル'!H29</f>
        <v>80</v>
      </c>
      <c r="H18" s="2009"/>
      <c r="I18" s="2010"/>
    </row>
    <row r="19" spans="1:9" ht="24" customHeight="1">
      <c r="A19" s="2008" t="str">
        <f>'1_2_請求書兼領収書 ウエスタンデジタル'!C30</f>
        <v>SanDisk　コード：619659197926　　型番：SDSQXAA-128G-GH3MA</v>
      </c>
      <c r="B19" s="2009"/>
      <c r="C19" s="2009"/>
      <c r="D19" s="2009"/>
      <c r="E19" s="2009"/>
      <c r="F19" s="2010"/>
      <c r="G19" s="2008">
        <f>'1_2_請求書兼領収書 ウエスタンデジタル'!H30</f>
        <v>150</v>
      </c>
      <c r="H19" s="2009"/>
      <c r="I19" s="2010"/>
    </row>
    <row r="20" spans="1:9" ht="24" customHeight="1">
      <c r="A20" s="2008" t="str">
        <f>'1_2_請求書兼領収書 ウエスタンデジタル'!C31</f>
        <v>SanDisk　コード：619659197964　　型番：SDSQXAV-256G-GH3MA</v>
      </c>
      <c r="B20" s="2009"/>
      <c r="C20" s="2009"/>
      <c r="D20" s="2009"/>
      <c r="E20" s="2009"/>
      <c r="F20" s="2010"/>
      <c r="G20" s="2008">
        <f>'1_2_請求書兼領収書 ウエスタンデジタル'!H31</f>
        <v>70</v>
      </c>
      <c r="H20" s="2009"/>
      <c r="I20" s="2010"/>
    </row>
    <row r="21" spans="1:9" ht="24" customHeight="1">
      <c r="A21" s="2008" t="str">
        <f>'1_2_請求書兼領収書 ウエスタンデジタル'!C32</f>
        <v>SanDisk　コード：619659197704　　型番：SDSQQNR-032G-GH3IA</v>
      </c>
      <c r="B21" s="2009"/>
      <c r="C21" s="2009"/>
      <c r="D21" s="2009"/>
      <c r="E21" s="2009"/>
      <c r="F21" s="2010"/>
      <c r="G21" s="2008">
        <f>'1_2_請求書兼領収書 ウエスタンデジタル'!H32</f>
        <v>35</v>
      </c>
      <c r="H21" s="2009"/>
      <c r="I21" s="2010"/>
    </row>
    <row r="22" spans="1:9" ht="24" customHeight="1">
      <c r="A22" s="2008" t="str">
        <f>'1_2_請求書兼領収書 ウエスタンデジタル'!C33</f>
        <v>SanDisk　コード：619659197711　　型番：SDSQQNR-064G-GH3IA</v>
      </c>
      <c r="B22" s="2009"/>
      <c r="C22" s="2009"/>
      <c r="D22" s="2009"/>
      <c r="E22" s="2009"/>
      <c r="F22" s="2010"/>
      <c r="G22" s="2008">
        <f>'1_2_請求書兼領収書 ウエスタンデジタル'!H33</f>
        <v>40</v>
      </c>
      <c r="H22" s="2009"/>
      <c r="I22" s="2010"/>
    </row>
    <row r="23" spans="1:9" ht="24" customHeight="1">
      <c r="A23" s="2008" t="str">
        <f>'1_2_請求書兼領収書 ウエスタンデジタル'!C34</f>
        <v>SanDisk　コード：619659198923　　型番：SDSQQNR-128G-GH3IA</v>
      </c>
      <c r="B23" s="2009"/>
      <c r="C23" s="2009"/>
      <c r="D23" s="2009"/>
      <c r="E23" s="2009"/>
      <c r="F23" s="2010"/>
      <c r="G23" s="2008">
        <f>'1_2_請求書兼領収書 ウエスタンデジタル'!H34</f>
        <v>70</v>
      </c>
      <c r="H23" s="2009"/>
      <c r="I23" s="2010"/>
    </row>
    <row r="24" spans="1:9" ht="24" customHeight="1">
      <c r="A24" s="2008" t="str">
        <f>'1_2_請求書兼領収書 ウエスタンデジタル'!C35</f>
        <v>SanDisk　コード：619659198930　　型番：SDSQQNR-256G-GH3IA</v>
      </c>
      <c r="B24" s="2009"/>
      <c r="C24" s="2009"/>
      <c r="D24" s="2009"/>
      <c r="E24" s="2009"/>
      <c r="F24" s="2010"/>
      <c r="G24" s="2008">
        <f>'1_2_請求書兼領収書 ウエスタンデジタル'!H35</f>
        <v>25</v>
      </c>
      <c r="H24" s="2009"/>
      <c r="I24" s="2010"/>
    </row>
    <row r="25" spans="1:9" ht="24" customHeight="1">
      <c r="A25" s="2008" t="str">
        <f>'1_2_請求書兼領収書 ウエスタンデジタル'!C36</f>
        <v>SanDisk　コード：619659197834　　型番：SDSDXV2-064G-GHJIN</v>
      </c>
      <c r="B25" s="2009"/>
      <c r="C25" s="2009"/>
      <c r="D25" s="2009"/>
      <c r="E25" s="2009"/>
      <c r="F25" s="2010"/>
      <c r="G25" s="2008">
        <f>'1_2_請求書兼領収書 ウエスタンデジタル'!H36</f>
        <v>50</v>
      </c>
      <c r="H25" s="2009"/>
      <c r="I25" s="2010"/>
    </row>
    <row r="26" spans="1:9" ht="24" customHeight="1">
      <c r="A26" s="2008" t="str">
        <f>'1_2_請求書兼領収書 ウエスタンデジタル'!C37</f>
        <v>SanDisk　コード：619659197841　　型番：SDSDXVA-128G-GHJIN</v>
      </c>
      <c r="B26" s="2009"/>
      <c r="C26" s="2009"/>
      <c r="D26" s="2009"/>
      <c r="E26" s="2009"/>
      <c r="F26" s="2010"/>
      <c r="G26" s="2008">
        <f>'1_2_請求書兼領収書 ウエスタンデジタル'!H37</f>
        <v>650</v>
      </c>
      <c r="H26" s="2009"/>
      <c r="I26" s="2010"/>
    </row>
    <row r="27" spans="1:9" ht="24" customHeight="1">
      <c r="A27" s="2008" t="str">
        <f>'1_2_請求書兼領収書 ウエスタンデジタル'!C38</f>
        <v>SanDisk　コード：619659197858　　型番：SDSDXVV-256G-GHJIN</v>
      </c>
      <c r="B27" s="2009"/>
      <c r="C27" s="2009"/>
      <c r="D27" s="2009"/>
      <c r="E27" s="2009"/>
      <c r="F27" s="2010"/>
      <c r="G27" s="2008">
        <f>'1_2_請求書兼領収書 ウエスタンデジタル'!H38</f>
        <v>250</v>
      </c>
      <c r="H27" s="2009"/>
      <c r="I27" s="2010"/>
    </row>
    <row r="28" spans="1:9" ht="24" customHeight="1">
      <c r="A28" s="2008" t="str">
        <f>'1_2_請求書兼領収書 ウエスタンデジタル'!C39</f>
        <v>SanDisk　コード：619659197889　　型番：SDSDXXD-128G-GHJIN</v>
      </c>
      <c r="B28" s="2009"/>
      <c r="C28" s="2009"/>
      <c r="D28" s="2009"/>
      <c r="E28" s="2009"/>
      <c r="F28" s="2010"/>
      <c r="G28" s="2008">
        <f>'1_2_請求書兼領収書 ウエスタンデジタル'!H39</f>
        <v>350</v>
      </c>
      <c r="H28" s="2009"/>
      <c r="I28" s="2010"/>
    </row>
    <row r="29" spans="1:9" ht="24" customHeight="1">
      <c r="A29" s="2008" t="str">
        <f>'1_2_請求書兼領収書 ウエスタンデジタル'!C40</f>
        <v>SanDisk　コード：619659197896　　型番：SDSDXXD-256G-GHJIN</v>
      </c>
      <c r="B29" s="2009"/>
      <c r="C29" s="2009"/>
      <c r="D29" s="2009"/>
      <c r="E29" s="2009"/>
      <c r="F29" s="2010"/>
      <c r="G29" s="2008">
        <f>'1_2_請求書兼領収書 ウエスタンデジタル'!H40</f>
        <v>100</v>
      </c>
      <c r="H29" s="2009"/>
      <c r="I29" s="2010"/>
    </row>
    <row r="30" spans="1:9" ht="24" customHeight="1">
      <c r="A30" s="2008" t="str">
        <f>'1_2_請求書兼領収書 ウエスタンデジタル'!C41</f>
        <v>SanDisk　コード：619659201494　　型番：SDSDXEP-064G-GHJIN</v>
      </c>
      <c r="B30" s="2009"/>
      <c r="C30" s="2009"/>
      <c r="D30" s="2009"/>
      <c r="E30" s="2009"/>
      <c r="F30" s="2010"/>
      <c r="G30" s="2008">
        <f>'1_2_請求書兼領収書 ウエスタンデジタル'!H41</f>
        <v>20</v>
      </c>
      <c r="H30" s="2009"/>
      <c r="I30" s="2010"/>
    </row>
    <row r="31" spans="1:9" ht="24" customHeight="1">
      <c r="A31" s="2008" t="str">
        <f>'1_2_請求書兼領収書 ウエスタンデジタル'!C42</f>
        <v>SanDisk　コード：619659201500　　型番：SDSDXEP-128G-GHJIN</v>
      </c>
      <c r="B31" s="2009"/>
      <c r="C31" s="2009"/>
      <c r="D31" s="2009"/>
      <c r="E31" s="2009"/>
      <c r="F31" s="2010"/>
      <c r="G31" s="2008">
        <f>'1_2_請求書兼領収書 ウエスタンデジタル'!H42</f>
        <v>15</v>
      </c>
      <c r="H31" s="2009"/>
      <c r="I31" s="2010"/>
    </row>
    <row r="32" spans="1:9" ht="24" customHeight="1">
      <c r="A32" s="2008" t="str">
        <f>'1_2_請求書兼領収書 ウエスタンデジタル'!C43</f>
        <v>SanDisk　コード：619659169770　　型番：SDSQXA2-064G-GN6MA</v>
      </c>
      <c r="B32" s="2009"/>
      <c r="C32" s="2009"/>
      <c r="D32" s="2009"/>
      <c r="E32" s="2009"/>
      <c r="F32" s="2010"/>
      <c r="G32" s="2008">
        <f>'1_2_請求書兼領収書 ウエスタンデジタル'!H43</f>
        <v>300</v>
      </c>
      <c r="H32" s="2009"/>
      <c r="I32" s="2010"/>
    </row>
    <row r="33" spans="1:9" ht="24" customHeight="1">
      <c r="A33" s="2008" t="str">
        <f>'1_2_請求書兼領収書 ウエスタンデジタル'!C44</f>
        <v>SanDisk　コード：619659180034　　型番：SDSQXA1-128G-GN6MN</v>
      </c>
      <c r="B33" s="2009"/>
      <c r="C33" s="2009"/>
      <c r="D33" s="2009"/>
      <c r="E33" s="2009"/>
      <c r="F33" s="2010"/>
      <c r="G33" s="2008">
        <f>'1_2_請求書兼領収書 ウエスタンデジタル'!H44</f>
        <v>350</v>
      </c>
      <c r="H33" s="2009"/>
      <c r="I33" s="2010"/>
    </row>
    <row r="34" spans="1:9" ht="24" customHeight="1">
      <c r="A34" s="2008" t="str">
        <f>'1_2_請求書兼領収書 ウエスタンデジタル'!C45</f>
        <v>SanDisk　コード：619659180041　　型番：SDSQXA1-256G-GN6MN</v>
      </c>
      <c r="B34" s="2009"/>
      <c r="C34" s="2009"/>
      <c r="D34" s="2009"/>
      <c r="E34" s="2009"/>
      <c r="F34" s="2010"/>
      <c r="G34" s="2008">
        <f>'1_2_請求書兼領収書 ウエスタンデジタル'!H45</f>
        <v>150</v>
      </c>
      <c r="H34" s="2009"/>
      <c r="I34" s="2010"/>
    </row>
    <row r="35" spans="1:9" ht="24" customHeight="1">
      <c r="A35" s="2008" t="str">
        <f>'1_2_請求書兼領収書 ウエスタンデジタル'!C46</f>
        <v>SanDisk　コード：619659177416　　型番：SDSQXAF-032G-GN6MN</v>
      </c>
      <c r="B35" s="2009"/>
      <c r="C35" s="2009"/>
      <c r="D35" s="2009"/>
      <c r="E35" s="2009"/>
      <c r="F35" s="2010"/>
      <c r="G35" s="2008">
        <f>'1_2_請求書兼領収書 ウエスタンデジタル'!H46</f>
        <v>80</v>
      </c>
      <c r="H35" s="2009"/>
      <c r="I35" s="2010"/>
    </row>
    <row r="36" spans="1:9" ht="24" customHeight="1">
      <c r="A36" s="2008" t="str">
        <f>'1_2_請求書兼領収書 ウエスタンデジタル'!C47</f>
        <v>SanDisk　コード：619659193416　　型番：SDSQXAH-064G-GN6MN</v>
      </c>
      <c r="B36" s="2009"/>
      <c r="C36" s="2009"/>
      <c r="D36" s="2009"/>
      <c r="E36" s="2009"/>
      <c r="F36" s="2010"/>
      <c r="G36" s="2008">
        <f>'1_2_請求書兼領収書 ウエスタンデジタル'!H47</f>
        <v>90</v>
      </c>
      <c r="H36" s="2009"/>
      <c r="I36" s="2010"/>
    </row>
    <row r="37" spans="1:9" ht="24" customHeight="1">
      <c r="A37" s="2008" t="str">
        <f>'1_2_請求書兼領収書 ウエスタンデジタル'!C48</f>
        <v>SanDisk　コード：619659188467　　型番：SDSQXAA-128G-GN6MN</v>
      </c>
      <c r="B37" s="2009"/>
      <c r="C37" s="2009"/>
      <c r="D37" s="2009"/>
      <c r="E37" s="2009"/>
      <c r="F37" s="2010"/>
      <c r="G37" s="2008">
        <f>'1_2_請求書兼領収書 ウエスタンデジタル'!H48</f>
        <v>400</v>
      </c>
      <c r="H37" s="2009"/>
      <c r="I37" s="2010"/>
    </row>
    <row r="38" spans="1:9" ht="24" customHeight="1">
      <c r="A38" s="2008" t="str">
        <f>'1_2_請求書兼領収書 ウエスタンデジタル'!C49</f>
        <v>SanDisk　コード：619659188511　　型番：SDSQXAV-256G-GN6MN</v>
      </c>
      <c r="B38" s="2009"/>
      <c r="C38" s="2009"/>
      <c r="D38" s="2009"/>
      <c r="E38" s="2009"/>
      <c r="F38" s="2010"/>
      <c r="G38" s="2008">
        <f>'1_2_請求書兼領収書 ウエスタンデジタル'!H49</f>
        <v>390</v>
      </c>
      <c r="H38" s="2009"/>
      <c r="I38" s="2010"/>
    </row>
    <row r="39" spans="1:9" ht="24" customHeight="1">
      <c r="A39" s="2008" t="str">
        <f>'1_2_請求書兼領収書 ウエスタンデジタル'!C50</f>
        <v>SanDisk　コード：619659200473　　型番：SDSQUAB-064G-GN6MN</v>
      </c>
      <c r="B39" s="2009"/>
      <c r="C39" s="2009"/>
      <c r="D39" s="2009"/>
      <c r="E39" s="2009"/>
      <c r="F39" s="2010"/>
      <c r="G39" s="2008">
        <f>'1_2_請求書兼領収書 ウエスタンデジタル'!H50</f>
        <v>70</v>
      </c>
      <c r="H39" s="2009"/>
      <c r="I39" s="2010"/>
    </row>
    <row r="40" spans="1:9" ht="24" customHeight="1">
      <c r="A40" s="2008" t="str">
        <f>'1_2_請求書兼領収書 ウエスタンデジタル'!C51</f>
        <v>SanDisk　コード：619659200480　　型番：SDSQUAB-128G-GN6MN</v>
      </c>
      <c r="B40" s="2009"/>
      <c r="C40" s="2009"/>
      <c r="D40" s="2009"/>
      <c r="E40" s="2009"/>
      <c r="F40" s="2010"/>
      <c r="G40" s="2008">
        <f>'1_2_請求書兼領収書 ウエスタンデジタル'!H51</f>
        <v>150</v>
      </c>
      <c r="H40" s="2009"/>
      <c r="I40" s="2010"/>
    </row>
    <row r="41" spans="1:9" ht="24" customHeight="1">
      <c r="A41" s="2008" t="str">
        <f>'1_2_請求書兼領収書 ウエスタンデジタル'!C52</f>
        <v>SanDisk　コード：619659200497　　型番：SDSQUAC-256G-GN6MN</v>
      </c>
      <c r="B41" s="2009"/>
      <c r="C41" s="2009"/>
      <c r="D41" s="2009"/>
      <c r="E41" s="2009"/>
      <c r="F41" s="2010"/>
      <c r="G41" s="2008">
        <f>'1_2_請求書兼領収書 ウエスタンデジタル'!H52</f>
        <v>20</v>
      </c>
      <c r="H41" s="2009"/>
      <c r="I41" s="2010"/>
    </row>
    <row r="42" spans="1:9" ht="24" customHeight="1">
      <c r="A42" s="2008">
        <f>'1_2_請求書兼領収書 ウエスタンデジタル'!C53</f>
        <v>0</v>
      </c>
      <c r="B42" s="2009"/>
      <c r="C42" s="2009"/>
      <c r="D42" s="2009"/>
      <c r="E42" s="2009"/>
      <c r="F42" s="2010"/>
      <c r="G42" s="2008">
        <f>'1_2_請求書兼領収書 ウエスタンデジタル'!H53</f>
        <v>0</v>
      </c>
      <c r="H42" s="2009"/>
      <c r="I42" s="2010"/>
    </row>
    <row r="43" spans="1:9" ht="24" customHeight="1">
      <c r="A43" s="2008">
        <f>'1_2_請求書兼領収書 ウエスタンデジタル'!C54</f>
        <v>0</v>
      </c>
      <c r="B43" s="2009"/>
      <c r="C43" s="2009"/>
      <c r="D43" s="2009"/>
      <c r="E43" s="2009"/>
      <c r="F43" s="2010"/>
      <c r="G43" s="2008">
        <f>'1_2_請求書兼領収書 ウエスタンデジタル'!H54</f>
        <v>0</v>
      </c>
      <c r="H43" s="2009"/>
      <c r="I43" s="2010"/>
    </row>
    <row r="44" spans="1:9" ht="24" customHeight="1">
      <c r="A44" s="2008">
        <f>'1_2_請求書兼領収書 ウエスタンデジタル'!C55</f>
        <v>0</v>
      </c>
      <c r="B44" s="2009"/>
      <c r="C44" s="2009"/>
      <c r="D44" s="2009"/>
      <c r="E44" s="2009"/>
      <c r="F44" s="2010"/>
      <c r="G44" s="2008">
        <f>'1_2_請求書兼領収書 ウエスタンデジタル'!H55</f>
        <v>0</v>
      </c>
      <c r="H44" s="2009"/>
      <c r="I44" s="2010"/>
    </row>
    <row r="45" spans="1:9" ht="24" customHeight="1">
      <c r="F45" s="1470" t="s">
        <v>1169</v>
      </c>
      <c r="G45" s="2011">
        <f>SUM(G15:I44)</f>
        <v>4655</v>
      </c>
      <c r="H45" s="2011"/>
      <c r="I45" s="2011"/>
    </row>
    <row r="46" spans="1:9" ht="18.75" customHeight="1">
      <c r="G46" s="1474"/>
      <c r="H46" s="1474"/>
      <c r="I46" s="1474"/>
    </row>
    <row r="47" spans="1:9" ht="24.75" customHeight="1">
      <c r="A47" s="2012" t="s">
        <v>1170</v>
      </c>
      <c r="B47" s="2012"/>
      <c r="C47" s="2012"/>
      <c r="D47" s="2012"/>
      <c r="E47" s="2012"/>
      <c r="F47" s="2012"/>
      <c r="G47" s="2012"/>
      <c r="H47" s="2012"/>
      <c r="I47" s="2012"/>
    </row>
    <row r="48" spans="1:9" ht="24.75" customHeight="1">
      <c r="A48" s="2012" t="s">
        <v>1171</v>
      </c>
      <c r="B48" s="2012"/>
      <c r="C48" s="2012"/>
      <c r="D48" s="2012"/>
      <c r="E48" s="2012"/>
      <c r="F48" s="2012"/>
      <c r="G48" s="2012"/>
      <c r="H48" s="2012"/>
      <c r="I48" s="2012"/>
    </row>
  </sheetData>
  <mergeCells count="67">
    <mergeCell ref="C3:D4"/>
    <mergeCell ref="F8:G8"/>
    <mergeCell ref="A14:F14"/>
    <mergeCell ref="G14:I14"/>
    <mergeCell ref="A15:F15"/>
    <mergeCell ref="G15:I15"/>
    <mergeCell ref="A16:F16"/>
    <mergeCell ref="G16:I16"/>
    <mergeCell ref="A17:F17"/>
    <mergeCell ref="G17:I17"/>
    <mergeCell ref="A18:F18"/>
    <mergeCell ref="G18:I18"/>
    <mergeCell ref="A19:F19"/>
    <mergeCell ref="G19:I19"/>
    <mergeCell ref="A20:F20"/>
    <mergeCell ref="G20:I20"/>
    <mergeCell ref="A21:F21"/>
    <mergeCell ref="G21:I21"/>
    <mergeCell ref="A22:F22"/>
    <mergeCell ref="G22:I22"/>
    <mergeCell ref="A23:F23"/>
    <mergeCell ref="G23:I23"/>
    <mergeCell ref="A24:F24"/>
    <mergeCell ref="G24:I24"/>
    <mergeCell ref="A25:F25"/>
    <mergeCell ref="G25:I25"/>
    <mergeCell ref="A26:F26"/>
    <mergeCell ref="G26:I26"/>
    <mergeCell ref="A27:F27"/>
    <mergeCell ref="G27:I27"/>
    <mergeCell ref="A28:F28"/>
    <mergeCell ref="G28:I28"/>
    <mergeCell ref="A29:F29"/>
    <mergeCell ref="G29:I29"/>
    <mergeCell ref="A30:F30"/>
    <mergeCell ref="G30:I30"/>
    <mergeCell ref="G45:I45"/>
    <mergeCell ref="A47:I47"/>
    <mergeCell ref="A48:I48"/>
    <mergeCell ref="A31:F31"/>
    <mergeCell ref="G31:I31"/>
    <mergeCell ref="A32:F32"/>
    <mergeCell ref="G32:I32"/>
    <mergeCell ref="A33:F33"/>
    <mergeCell ref="G33:I33"/>
    <mergeCell ref="A34:F34"/>
    <mergeCell ref="G34:I34"/>
    <mergeCell ref="A35:F35"/>
    <mergeCell ref="G35:I35"/>
    <mergeCell ref="A36:F36"/>
    <mergeCell ref="G36:I36"/>
    <mergeCell ref="A37:F37"/>
    <mergeCell ref="G37:I37"/>
    <mergeCell ref="A38:F38"/>
    <mergeCell ref="G38:I38"/>
    <mergeCell ref="A39:F39"/>
    <mergeCell ref="G39:I39"/>
    <mergeCell ref="A43:F43"/>
    <mergeCell ref="G43:I43"/>
    <mergeCell ref="A44:F44"/>
    <mergeCell ref="G44:I44"/>
    <mergeCell ref="A40:F40"/>
    <mergeCell ref="G40:I40"/>
    <mergeCell ref="A41:F41"/>
    <mergeCell ref="G41:I41"/>
    <mergeCell ref="A42:F42"/>
    <mergeCell ref="G42:I42"/>
  </mergeCells>
  <phoneticPr fontId="27"/>
  <pageMargins left="0.70866141732283461" right="0.70866141732283461" top="0.74803149606299213" bottom="0.74803149606299213" header="0.31496062992125984" footer="0.31496062992125984"/>
  <pageSetup paperSize="9" scale="54"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CE8B-3508-4170-9067-F4E827B660E1}">
  <sheetPr codeName="Sheet62">
    <pageSetUpPr fitToPage="1"/>
  </sheetPr>
  <dimension ref="A2:W72"/>
  <sheetViews>
    <sheetView zoomScale="90" zoomScaleNormal="90" zoomScaleSheetLayoutView="80" workbookViewId="0">
      <selection activeCell="Q4" sqref="Q4"/>
    </sheetView>
  </sheetViews>
  <sheetFormatPr defaultColWidth="7.6640625" defaultRowHeight="13.5"/>
  <cols>
    <col min="1" max="1" width="13.5" style="1487" customWidth="1"/>
    <col min="2" max="2" width="38.33203125" style="1487" customWidth="1"/>
    <col min="3" max="3" width="2" style="1487" customWidth="1"/>
    <col min="4" max="4" width="12.1640625" style="1487" customWidth="1"/>
    <col min="5" max="5" width="43" style="1487" customWidth="1"/>
    <col min="6" max="6" width="11" style="1487" customWidth="1"/>
    <col min="7" max="7" width="6.5" style="1487" customWidth="1"/>
    <col min="8" max="8" width="10.5" style="1487" customWidth="1"/>
    <col min="9" max="9" width="12.1640625" style="1487" customWidth="1"/>
    <col min="10" max="10" width="11.1640625" style="1487" customWidth="1"/>
    <col min="11" max="11" width="14" style="1487" customWidth="1"/>
    <col min="12" max="12" width="14.5" style="1487" customWidth="1"/>
    <col min="13" max="13" width="10.33203125" style="1487" customWidth="1"/>
    <col min="14" max="14" width="12.33203125" style="1487" bestFit="1" customWidth="1"/>
    <col min="15" max="15" width="17.33203125" style="1487" customWidth="1"/>
    <col min="16" max="17" width="7.6640625" style="1487"/>
    <col min="18" max="18" width="12" style="1487" customWidth="1"/>
    <col min="19" max="19" width="27.1640625" style="1487" customWidth="1"/>
    <col min="20" max="20" width="10.1640625" style="1487" customWidth="1"/>
    <col min="21" max="21" width="28.5" style="1487" customWidth="1"/>
    <col min="22" max="22" width="12.1640625" style="1489" customWidth="1"/>
    <col min="23" max="23" width="22.1640625" style="1487" customWidth="1"/>
    <col min="24" max="16384" width="7.6640625" style="1487"/>
  </cols>
  <sheetData>
    <row r="2" spans="3:23" ht="18.75" customHeight="1">
      <c r="D2" s="1488" t="s">
        <v>1151</v>
      </c>
      <c r="K2" s="2057" t="s">
        <v>821</v>
      </c>
      <c r="L2" s="2057"/>
      <c r="M2" s="2057"/>
      <c r="N2" s="2057"/>
    </row>
    <row r="3" spans="3:23" ht="18.75" customHeight="1">
      <c r="D3" s="1488" t="s">
        <v>1152</v>
      </c>
      <c r="K3" s="2057"/>
      <c r="L3" s="2057"/>
      <c r="M3" s="2057"/>
      <c r="N3" s="2057"/>
      <c r="O3" s="1490"/>
    </row>
    <row r="4" spans="3:23" ht="19.5" customHeight="1">
      <c r="D4" s="1488" t="s">
        <v>1153</v>
      </c>
      <c r="L4" s="1491"/>
      <c r="M4" s="1491"/>
      <c r="N4" s="1491"/>
    </row>
    <row r="5" spans="3:23">
      <c r="D5" s="1492"/>
      <c r="M5" s="1493"/>
    </row>
    <row r="6" spans="3:23" s="1494" customFormat="1" ht="23.25" customHeight="1">
      <c r="G6" s="2050" t="s">
        <v>824</v>
      </c>
      <c r="H6" s="2050"/>
      <c r="I6" s="1496"/>
      <c r="J6" s="1497" t="s">
        <v>1316</v>
      </c>
      <c r="K6" s="1498"/>
      <c r="L6" s="1496"/>
      <c r="M6" s="2058" t="s">
        <v>1317</v>
      </c>
      <c r="N6" s="2059"/>
      <c r="V6" s="1499"/>
    </row>
    <row r="7" spans="3:23" s="1494" customFormat="1" ht="23.25" customHeight="1">
      <c r="G7" s="2060">
        <v>87482297</v>
      </c>
      <c r="H7" s="2060"/>
      <c r="I7" s="1500"/>
      <c r="J7" s="2061">
        <v>45405</v>
      </c>
      <c r="K7" s="2062"/>
      <c r="L7" s="1501"/>
      <c r="M7" s="1502" t="s">
        <v>827</v>
      </c>
      <c r="N7" s="1503"/>
      <c r="V7" s="1499"/>
    </row>
    <row r="8" spans="3:23" s="1494" customFormat="1" ht="23.25" customHeight="1">
      <c r="D8" s="1504" t="s">
        <v>828</v>
      </c>
      <c r="G8" s="2056" t="s">
        <v>829</v>
      </c>
      <c r="H8" s="2056"/>
      <c r="I8" s="1505"/>
      <c r="J8" s="1506"/>
      <c r="K8" s="1507" t="s">
        <v>830</v>
      </c>
      <c r="L8" s="1505"/>
      <c r="M8" s="1505"/>
      <c r="N8" s="1505"/>
      <c r="R8" s="1508" t="s">
        <v>1231</v>
      </c>
      <c r="S8" s="1508"/>
      <c r="T8" s="1509"/>
      <c r="U8" s="1509" t="s">
        <v>405</v>
      </c>
      <c r="V8" s="1510"/>
      <c r="W8" s="1509" t="s">
        <v>1318</v>
      </c>
    </row>
    <row r="9" spans="3:23" s="1494" customFormat="1" ht="23.25" customHeight="1">
      <c r="G9" s="2050" t="s">
        <v>831</v>
      </c>
      <c r="H9" s="2050"/>
      <c r="I9" s="1498"/>
      <c r="J9" s="1496"/>
      <c r="K9" s="1511"/>
      <c r="L9" s="1498"/>
      <c r="M9" s="1498"/>
      <c r="N9" s="1498"/>
      <c r="R9" s="1509">
        <v>1</v>
      </c>
      <c r="S9" s="1512">
        <v>63</v>
      </c>
      <c r="T9" s="1509" t="s">
        <v>1319</v>
      </c>
      <c r="U9" s="1509" t="s">
        <v>1558</v>
      </c>
      <c r="V9" s="1510" t="s">
        <v>1232</v>
      </c>
      <c r="W9" s="1509">
        <v>619659200473</v>
      </c>
    </row>
    <row r="10" spans="3:23" ht="11.25" customHeight="1">
      <c r="R10" s="1513">
        <v>2</v>
      </c>
      <c r="S10" s="1512">
        <v>90</v>
      </c>
      <c r="T10" s="1509" t="s">
        <v>1319</v>
      </c>
      <c r="U10" s="1509" t="s">
        <v>1559</v>
      </c>
      <c r="V10" s="1510" t="s">
        <v>1232</v>
      </c>
      <c r="W10" s="1509">
        <v>619659200480</v>
      </c>
    </row>
    <row r="11" spans="3:23" ht="23.25" customHeight="1">
      <c r="C11" s="1514"/>
      <c r="D11" s="1497" t="s">
        <v>1320</v>
      </c>
      <c r="E11" s="1515"/>
      <c r="F11" s="2049" t="s">
        <v>1154</v>
      </c>
      <c r="G11" s="2050"/>
      <c r="H11" s="1488"/>
      <c r="I11" s="1515"/>
      <c r="J11" s="2049" t="s">
        <v>760</v>
      </c>
      <c r="K11" s="2050"/>
      <c r="L11" s="1488"/>
      <c r="M11" s="1488"/>
      <c r="N11" s="1488"/>
      <c r="R11" s="1513">
        <v>3</v>
      </c>
      <c r="S11" s="1512">
        <v>115</v>
      </c>
      <c r="T11" s="1509" t="s">
        <v>1319</v>
      </c>
      <c r="U11" s="1509" t="s">
        <v>1560</v>
      </c>
      <c r="V11" s="1510" t="s">
        <v>1232</v>
      </c>
      <c r="W11" s="1509">
        <v>619659200497</v>
      </c>
    </row>
    <row r="12" spans="3:23" ht="23.25" customHeight="1">
      <c r="C12" s="1516"/>
      <c r="D12" s="2051" t="s">
        <v>1321</v>
      </c>
      <c r="E12" s="2052"/>
      <c r="F12" s="2053">
        <f>J7</f>
        <v>45405</v>
      </c>
      <c r="G12" s="2054"/>
      <c r="H12" s="2054"/>
      <c r="I12" s="1517"/>
      <c r="J12" s="1518"/>
      <c r="K12" s="1518"/>
      <c r="L12" s="1518"/>
      <c r="M12" s="1518"/>
      <c r="N12" s="1518"/>
      <c r="R12" s="1513">
        <v>4</v>
      </c>
      <c r="S12" s="1512">
        <v>138</v>
      </c>
      <c r="T12" s="1509" t="s">
        <v>1319</v>
      </c>
      <c r="U12" s="1509" t="s">
        <v>1561</v>
      </c>
      <c r="V12" s="1510" t="s">
        <v>1232</v>
      </c>
      <c r="W12" s="1509">
        <v>619659200503</v>
      </c>
    </row>
    <row r="13" spans="3:23" ht="23.25" customHeight="1">
      <c r="C13" s="1519"/>
      <c r="D13" s="1520" t="s">
        <v>1322</v>
      </c>
      <c r="E13" s="1521"/>
      <c r="F13" s="2055" t="s">
        <v>1155</v>
      </c>
      <c r="G13" s="2056"/>
      <c r="H13" s="1522"/>
      <c r="I13" s="1515"/>
      <c r="J13" s="2055" t="s">
        <v>1323</v>
      </c>
      <c r="K13" s="2056"/>
      <c r="L13" s="1522"/>
      <c r="M13" s="1522"/>
      <c r="N13" s="1522"/>
      <c r="R13" s="1509">
        <v>5</v>
      </c>
      <c r="S13" s="1512">
        <v>168</v>
      </c>
      <c r="T13" s="1509" t="s">
        <v>1319</v>
      </c>
      <c r="U13" s="1509" t="s">
        <v>1562</v>
      </c>
      <c r="V13" s="1510" t="s">
        <v>1232</v>
      </c>
      <c r="W13" s="1509" t="s">
        <v>1563</v>
      </c>
    </row>
    <row r="14" spans="3:23" ht="23.25" customHeight="1">
      <c r="C14" s="1523"/>
      <c r="D14" s="2047" t="s">
        <v>1324</v>
      </c>
      <c r="E14" s="2048"/>
      <c r="F14" s="2049" t="s">
        <v>840</v>
      </c>
      <c r="G14" s="2050"/>
      <c r="H14" s="1488"/>
      <c r="I14" s="1515"/>
      <c r="J14" s="1488"/>
      <c r="K14" s="1488"/>
      <c r="L14" s="1488"/>
      <c r="M14" s="1488"/>
      <c r="N14" s="1488"/>
      <c r="R14" s="1513">
        <v>6</v>
      </c>
      <c r="S14" s="1512">
        <v>180</v>
      </c>
      <c r="T14" s="1509" t="s">
        <v>1319</v>
      </c>
      <c r="U14" s="1509" t="s">
        <v>1530</v>
      </c>
      <c r="V14" s="1510" t="s">
        <v>1232</v>
      </c>
      <c r="W14" s="1509">
        <v>619659169770</v>
      </c>
    </row>
    <row r="15" spans="3:23" ht="21.75" customHeight="1">
      <c r="D15" s="1488" t="s">
        <v>841</v>
      </c>
      <c r="E15" s="1488" t="s">
        <v>843</v>
      </c>
      <c r="F15" s="1488"/>
      <c r="G15" s="1488"/>
      <c r="H15" s="1488"/>
      <c r="I15" s="1488" t="s">
        <v>842</v>
      </c>
      <c r="J15" s="1488" t="str">
        <f>E15</f>
        <v>OT91990</v>
      </c>
      <c r="L15" s="1488"/>
      <c r="M15" s="1488"/>
      <c r="N15" s="1488"/>
      <c r="R15" s="1513">
        <v>7</v>
      </c>
      <c r="S15" s="1512">
        <v>199</v>
      </c>
      <c r="T15" s="1509" t="s">
        <v>1319</v>
      </c>
      <c r="U15" s="1509" t="s">
        <v>1192</v>
      </c>
      <c r="V15" s="1510" t="s">
        <v>1232</v>
      </c>
      <c r="W15" s="1509">
        <v>619659180034</v>
      </c>
    </row>
    <row r="16" spans="3:23" ht="21.75" customHeight="1">
      <c r="D16" s="1488" t="s">
        <v>1325</v>
      </c>
      <c r="E16" s="1488"/>
      <c r="F16" s="1488"/>
      <c r="G16" s="1488"/>
      <c r="H16" s="1488"/>
      <c r="I16" s="1488" t="str">
        <f>D16</f>
        <v>東映無線株式会社</v>
      </c>
      <c r="J16" s="1488"/>
      <c r="K16" s="1488"/>
      <c r="L16" s="1488"/>
      <c r="M16" s="1488"/>
      <c r="N16" s="1488"/>
      <c r="R16" s="1513">
        <v>8</v>
      </c>
      <c r="S16" s="1512">
        <v>214</v>
      </c>
      <c r="T16" s="1509" t="s">
        <v>1319</v>
      </c>
      <c r="U16" s="1509" t="s">
        <v>1131</v>
      </c>
      <c r="V16" s="1510" t="s">
        <v>1232</v>
      </c>
      <c r="W16" s="1509">
        <v>619659180041</v>
      </c>
    </row>
    <row r="17" spans="1:23" ht="21.75" customHeight="1">
      <c r="D17" s="1488" t="s">
        <v>1326</v>
      </c>
      <c r="E17" s="1488"/>
      <c r="F17" s="1488"/>
      <c r="G17" s="1488"/>
      <c r="H17" s="1488"/>
      <c r="I17" s="1488" t="str">
        <f t="shared" ref="I17:I19" si="0">D17</f>
        <v>101-0021　東京都千代田区</v>
      </c>
      <c r="J17" s="1488"/>
      <c r="K17" s="1488"/>
      <c r="L17" s="1488"/>
      <c r="M17" s="1488"/>
      <c r="N17" s="1488"/>
      <c r="R17" s="1509">
        <v>9</v>
      </c>
      <c r="S17" s="1512">
        <v>195</v>
      </c>
      <c r="T17" s="1509" t="s">
        <v>1319</v>
      </c>
      <c r="U17" s="1509" t="s">
        <v>1193</v>
      </c>
      <c r="V17" s="1510" t="s">
        <v>1232</v>
      </c>
      <c r="W17" s="1509" t="s">
        <v>1533</v>
      </c>
    </row>
    <row r="18" spans="1:23" ht="21.75" customHeight="1">
      <c r="D18" s="1488" t="s">
        <v>1327</v>
      </c>
      <c r="E18" s="1488"/>
      <c r="F18" s="1488"/>
      <c r="G18" s="1488"/>
      <c r="H18" s="1488"/>
      <c r="I18" s="1488" t="str">
        <f t="shared" si="0"/>
        <v>外神田1丁目10番11号</v>
      </c>
      <c r="J18" s="1488"/>
      <c r="K18" s="1488"/>
      <c r="L18" s="1488"/>
      <c r="M18" s="1488"/>
      <c r="N18" s="1488"/>
      <c r="R18" s="1513">
        <v>10</v>
      </c>
      <c r="S18" s="1512">
        <v>198</v>
      </c>
      <c r="T18" s="1509" t="s">
        <v>1319</v>
      </c>
      <c r="U18" s="1509" t="s">
        <v>1133</v>
      </c>
      <c r="V18" s="1510" t="s">
        <v>1232</v>
      </c>
      <c r="W18" s="1509" t="s">
        <v>1534</v>
      </c>
    </row>
    <row r="19" spans="1:23" ht="21.75" customHeight="1">
      <c r="D19" s="1488" t="s">
        <v>1328</v>
      </c>
      <c r="E19" s="1488"/>
      <c r="F19" s="1488"/>
      <c r="G19" s="1488"/>
      <c r="H19" s="1488"/>
      <c r="I19" s="1488" t="str">
        <f t="shared" si="0"/>
        <v>東京ラジオデパート</v>
      </c>
      <c r="J19" s="1488"/>
      <c r="K19" s="1488"/>
      <c r="L19" s="1488"/>
      <c r="M19" s="1488"/>
      <c r="N19" s="1488"/>
      <c r="R19" s="1513">
        <v>11</v>
      </c>
      <c r="S19" s="1512">
        <v>213</v>
      </c>
      <c r="T19" s="1509" t="s">
        <v>1319</v>
      </c>
      <c r="U19" s="1509" t="s">
        <v>1134</v>
      </c>
      <c r="V19" s="1510" t="s">
        <v>1232</v>
      </c>
      <c r="W19" s="1509" t="s">
        <v>1535</v>
      </c>
    </row>
    <row r="20" spans="1:23" ht="17.25" customHeight="1">
      <c r="D20" s="1488" t="s">
        <v>848</v>
      </c>
      <c r="E20" s="1488"/>
      <c r="F20" s="1488"/>
      <c r="G20" s="1488"/>
      <c r="H20" s="1488"/>
      <c r="I20" s="1488" t="str">
        <f>D20</f>
        <v>日本国</v>
      </c>
      <c r="J20" s="1488"/>
      <c r="K20" s="1488"/>
      <c r="L20" s="1488"/>
      <c r="M20" s="1488"/>
      <c r="N20" s="1488"/>
      <c r="R20" s="1513">
        <v>12</v>
      </c>
      <c r="S20" s="1512">
        <v>230</v>
      </c>
      <c r="T20" s="1509" t="s">
        <v>1319</v>
      </c>
      <c r="U20" s="1509" t="s">
        <v>1564</v>
      </c>
      <c r="V20" s="1510" t="s">
        <v>1232</v>
      </c>
      <c r="W20" s="1509" t="s">
        <v>1565</v>
      </c>
    </row>
    <row r="21" spans="1:23" ht="17.25" customHeight="1">
      <c r="D21" s="1504"/>
      <c r="R21" s="1509">
        <v>13</v>
      </c>
      <c r="S21" s="1512">
        <v>330</v>
      </c>
      <c r="T21" s="1509" t="s">
        <v>1319</v>
      </c>
      <c r="U21" s="1509" t="s">
        <v>1566</v>
      </c>
      <c r="V21" s="1510" t="s">
        <v>1232</v>
      </c>
      <c r="W21" s="1509">
        <v>619659200671</v>
      </c>
    </row>
    <row r="22" spans="1:23" ht="17.25" customHeight="1">
      <c r="D22" s="1504"/>
      <c r="R22" s="1513">
        <v>14</v>
      </c>
      <c r="S22" s="1512">
        <v>340</v>
      </c>
      <c r="T22" s="1509" t="s">
        <v>1319</v>
      </c>
      <c r="U22" s="1509" t="s">
        <v>1567</v>
      </c>
      <c r="V22" s="1510" t="s">
        <v>1232</v>
      </c>
      <c r="W22" s="1509">
        <v>619659200107</v>
      </c>
    </row>
    <row r="23" spans="1:23">
      <c r="R23" s="1513">
        <v>15</v>
      </c>
      <c r="S23" s="1512">
        <v>350</v>
      </c>
      <c r="T23" s="1509" t="s">
        <v>1319</v>
      </c>
      <c r="U23" s="1509" t="s">
        <v>940</v>
      </c>
      <c r="V23" s="1510" t="s">
        <v>1232</v>
      </c>
      <c r="W23" s="1509">
        <v>619659200701</v>
      </c>
    </row>
    <row r="24" spans="1:23" ht="25.5" customHeight="1">
      <c r="A24" s="1524" t="s">
        <v>96</v>
      </c>
      <c r="B24" s="1524"/>
      <c r="C24" s="1524"/>
      <c r="D24" s="1524"/>
      <c r="E24" s="1524"/>
      <c r="F24" s="1524"/>
      <c r="G24" s="1524"/>
      <c r="H24" s="1524"/>
      <c r="I24" s="1524"/>
      <c r="J24" s="1524"/>
      <c r="K24" s="1524"/>
      <c r="L24" s="1524"/>
      <c r="M24" s="1524"/>
      <c r="N24" s="1524"/>
      <c r="R24" s="1513">
        <v>16</v>
      </c>
      <c r="S24" s="1512">
        <v>390</v>
      </c>
      <c r="T24" s="1509" t="s">
        <v>1319</v>
      </c>
      <c r="U24" s="1509" t="s">
        <v>1568</v>
      </c>
      <c r="V24" s="1510" t="s">
        <v>1232</v>
      </c>
      <c r="W24" s="1509" t="s">
        <v>1569</v>
      </c>
    </row>
    <row r="25" spans="1:23" ht="25.5" customHeight="1">
      <c r="A25" s="1524"/>
      <c r="B25" s="1524"/>
      <c r="C25" s="1524"/>
      <c r="D25" s="1524"/>
      <c r="E25" s="1524"/>
      <c r="F25" s="1524"/>
      <c r="G25" s="1524"/>
      <c r="H25" s="1524"/>
      <c r="I25" s="1524"/>
      <c r="J25" s="1524"/>
      <c r="K25" s="1524"/>
      <c r="L25" s="1524"/>
      <c r="M25" s="1524"/>
      <c r="N25" s="1524"/>
    </row>
    <row r="26" spans="1:23" ht="23.25" customHeight="1">
      <c r="A26" s="1488">
        <v>1</v>
      </c>
      <c r="B26" s="1488" t="str">
        <f>T9&amp;U9&amp;"　"&amp;V9&amp;W9</f>
        <v>型番：SDSQUAB-064G-GN6MN　JANコード：619659200473</v>
      </c>
      <c r="C26" s="1488"/>
      <c r="D26" s="1488"/>
      <c r="E26" s="1488"/>
      <c r="F26" s="1488"/>
      <c r="G26" s="1525">
        <v>1</v>
      </c>
      <c r="H26" s="1495" t="s">
        <v>854</v>
      </c>
      <c r="I26" s="1525" t="s">
        <v>167</v>
      </c>
      <c r="J26" s="1488"/>
      <c r="K26" s="1526">
        <v>0</v>
      </c>
      <c r="L26" s="1488"/>
      <c r="M26" s="1488"/>
      <c r="N26" s="1526">
        <f>K26*G26</f>
        <v>0</v>
      </c>
    </row>
    <row r="27" spans="1:23" ht="23.25" customHeight="1">
      <c r="A27" s="1488"/>
      <c r="B27" s="1504" t="s">
        <v>1591</v>
      </c>
      <c r="C27" s="1488"/>
      <c r="D27" s="1488"/>
      <c r="E27" s="1488"/>
      <c r="F27" s="1488"/>
      <c r="G27" s="1525"/>
      <c r="H27" s="1495"/>
      <c r="I27" s="1525"/>
      <c r="J27" s="1488"/>
      <c r="K27" s="1488"/>
      <c r="L27" s="1488"/>
      <c r="M27" s="1488"/>
      <c r="N27" s="1526"/>
    </row>
    <row r="28" spans="1:23" ht="23.25" customHeight="1">
      <c r="A28" s="1488">
        <v>2</v>
      </c>
      <c r="B28" s="1488" t="str">
        <f>T10&amp;U10&amp;"　"&amp;V10&amp;W10</f>
        <v>型番：SDSQUAB-128G-GN6MN　JANコード：619659200480</v>
      </c>
      <c r="C28" s="1488"/>
      <c r="D28" s="1488"/>
      <c r="E28" s="1488"/>
      <c r="F28" s="1488"/>
      <c r="G28" s="1525">
        <v>2</v>
      </c>
      <c r="H28" s="1495" t="s">
        <v>854</v>
      </c>
      <c r="I28" s="1525" t="s">
        <v>167</v>
      </c>
      <c r="J28" s="1488"/>
      <c r="K28" s="1526">
        <v>55</v>
      </c>
      <c r="L28" s="1488"/>
      <c r="M28" s="1488"/>
      <c r="N28" s="1526">
        <f>K28*G28</f>
        <v>110</v>
      </c>
    </row>
    <row r="29" spans="1:23" ht="23.25" customHeight="1">
      <c r="A29" s="1488"/>
      <c r="B29" s="1504" t="s">
        <v>1592</v>
      </c>
      <c r="C29" s="1488"/>
      <c r="D29" s="1488"/>
      <c r="E29" s="1488"/>
      <c r="F29" s="1488"/>
      <c r="G29" s="1525"/>
      <c r="H29" s="1495"/>
      <c r="I29" s="1525"/>
      <c r="J29" s="1488"/>
      <c r="K29" s="1488"/>
      <c r="L29" s="1488"/>
      <c r="M29" s="1488"/>
      <c r="N29" s="1526"/>
    </row>
    <row r="30" spans="1:23" ht="23.25" customHeight="1">
      <c r="A30" s="1488">
        <v>3</v>
      </c>
      <c r="B30" s="1488" t="str">
        <f>T11&amp;U11&amp;"　"&amp;V11&amp;W11</f>
        <v>型番：SDSQUAC-256G-GN6MN　JANコード：619659200497</v>
      </c>
      <c r="C30" s="1488"/>
      <c r="D30" s="1488"/>
      <c r="E30" s="1488"/>
      <c r="F30" s="1488"/>
      <c r="G30" s="1525">
        <v>3</v>
      </c>
      <c r="H30" s="1495" t="s">
        <v>854</v>
      </c>
      <c r="I30" s="1525" t="s">
        <v>167</v>
      </c>
      <c r="J30" s="1488"/>
      <c r="K30" s="1526">
        <v>0</v>
      </c>
      <c r="L30" s="1488"/>
      <c r="M30" s="1488"/>
      <c r="N30" s="1526">
        <f>K30*G30</f>
        <v>0</v>
      </c>
    </row>
    <row r="31" spans="1:23" ht="23.25" customHeight="1">
      <c r="A31" s="1488"/>
      <c r="B31" s="1504" t="s">
        <v>1591</v>
      </c>
      <c r="C31" s="1488"/>
      <c r="D31" s="1488"/>
      <c r="E31" s="1488"/>
      <c r="F31" s="1488"/>
      <c r="G31" s="1525"/>
      <c r="H31" s="1495"/>
      <c r="I31" s="1525"/>
      <c r="J31" s="1488"/>
      <c r="K31" s="1488"/>
      <c r="L31" s="1488"/>
      <c r="M31" s="1488"/>
      <c r="N31" s="1526"/>
    </row>
    <row r="32" spans="1:23" ht="23.25" customHeight="1">
      <c r="A32" s="1488">
        <v>4</v>
      </c>
      <c r="B32" s="1488" t="str">
        <f>T12&amp;U12&amp;"　"&amp;V12&amp;W12</f>
        <v>型番：SDSQUAC-512G-GN6MN　JANコード：619659200503</v>
      </c>
      <c r="C32" s="1488"/>
      <c r="D32" s="1488"/>
      <c r="E32" s="1488"/>
      <c r="F32" s="1488"/>
      <c r="G32" s="1525">
        <v>4</v>
      </c>
      <c r="H32" s="1495" t="s">
        <v>854</v>
      </c>
      <c r="I32" s="1525" t="s">
        <v>167</v>
      </c>
      <c r="J32" s="1488"/>
      <c r="K32" s="1526">
        <v>0</v>
      </c>
      <c r="L32" s="1488"/>
      <c r="M32" s="1488"/>
      <c r="N32" s="1526">
        <f>K32*G32</f>
        <v>0</v>
      </c>
    </row>
    <row r="33" spans="1:14" ht="23.25" customHeight="1">
      <c r="A33" s="1488"/>
      <c r="B33" s="1504" t="s">
        <v>1593</v>
      </c>
      <c r="C33" s="1488"/>
      <c r="D33" s="1488"/>
      <c r="E33" s="1488"/>
      <c r="F33" s="1488"/>
      <c r="G33" s="1525"/>
      <c r="H33" s="1495"/>
      <c r="I33" s="1525"/>
      <c r="J33" s="1488"/>
      <c r="K33" s="1488"/>
      <c r="L33" s="1488"/>
      <c r="M33" s="1488"/>
      <c r="N33" s="1526"/>
    </row>
    <row r="34" spans="1:14" ht="23.25" customHeight="1">
      <c r="A34" s="1488">
        <v>5</v>
      </c>
      <c r="B34" s="1488" t="str">
        <f>T13&amp;U13&amp;"　"&amp;V13&amp;W13</f>
        <v>型番：SDSQXAF-032G-GN6MN　JANコード：619659177416</v>
      </c>
      <c r="C34" s="1488"/>
      <c r="D34" s="1488"/>
      <c r="E34" s="1488"/>
      <c r="F34" s="1488"/>
      <c r="G34" s="1525">
        <v>5</v>
      </c>
      <c r="H34" s="1495" t="s">
        <v>854</v>
      </c>
      <c r="I34" s="1525" t="s">
        <v>167</v>
      </c>
      <c r="J34" s="1488"/>
      <c r="K34" s="1526">
        <v>0</v>
      </c>
      <c r="L34" s="1488"/>
      <c r="M34" s="1488"/>
      <c r="N34" s="1526">
        <f>K34*G34</f>
        <v>0</v>
      </c>
    </row>
    <row r="35" spans="1:14" ht="23.25" customHeight="1">
      <c r="A35" s="1488"/>
      <c r="B35" s="1504" t="s">
        <v>1594</v>
      </c>
      <c r="C35" s="1488"/>
      <c r="D35" s="1488"/>
      <c r="E35" s="1488"/>
      <c r="F35" s="1488"/>
      <c r="G35" s="1525"/>
      <c r="H35" s="1495"/>
      <c r="I35" s="1525"/>
      <c r="J35" s="1488"/>
      <c r="K35" s="1526"/>
      <c r="L35" s="1488"/>
      <c r="M35" s="1526"/>
      <c r="N35" s="1526"/>
    </row>
    <row r="36" spans="1:14" ht="23.25" customHeight="1">
      <c r="A36" s="1488">
        <v>6</v>
      </c>
      <c r="B36" s="1488" t="str">
        <f>T14&amp;U14&amp;"　"&amp;V14&amp;W14</f>
        <v>型番：SDSQXA2-064G-GN6MA　JANコード：619659169770</v>
      </c>
      <c r="C36" s="1488"/>
      <c r="D36" s="1488"/>
      <c r="E36" s="1488"/>
      <c r="F36" s="1488"/>
      <c r="G36" s="1525">
        <v>6</v>
      </c>
      <c r="H36" s="1495" t="s">
        <v>854</v>
      </c>
      <c r="I36" s="1525" t="s">
        <v>167</v>
      </c>
      <c r="J36" s="1488"/>
      <c r="K36" s="1526">
        <v>0</v>
      </c>
      <c r="L36" s="1488"/>
      <c r="M36" s="1488"/>
      <c r="N36" s="1526">
        <f>K36*G36</f>
        <v>0</v>
      </c>
    </row>
    <row r="37" spans="1:14" ht="23.25" customHeight="1">
      <c r="A37" s="1488"/>
      <c r="B37" s="1504" t="s">
        <v>1591</v>
      </c>
      <c r="C37" s="1488"/>
      <c r="D37" s="1488"/>
      <c r="E37" s="1488"/>
      <c r="F37" s="1488"/>
      <c r="G37" s="1525"/>
      <c r="H37" s="1495"/>
      <c r="I37" s="1525"/>
      <c r="J37" s="1488"/>
      <c r="K37" s="1488"/>
      <c r="L37" s="1488"/>
      <c r="M37" s="1488"/>
      <c r="N37" s="1526"/>
    </row>
    <row r="38" spans="1:14" ht="23.25" customHeight="1">
      <c r="A38" s="1488">
        <v>7</v>
      </c>
      <c r="B38" s="1488" t="str">
        <f>T15&amp;U15&amp;"　"&amp;V15&amp;W15</f>
        <v>型番：SDSQXA1-128G-GN6MN　JANコード：619659180034</v>
      </c>
      <c r="C38" s="1488"/>
      <c r="D38" s="1488"/>
      <c r="E38" s="1488"/>
      <c r="F38" s="1488"/>
      <c r="G38" s="1525">
        <v>7</v>
      </c>
      <c r="H38" s="1495" t="s">
        <v>854</v>
      </c>
      <c r="I38" s="1525" t="s">
        <v>167</v>
      </c>
      <c r="J38" s="1488"/>
      <c r="K38" s="1526">
        <v>0</v>
      </c>
      <c r="L38" s="1488"/>
      <c r="M38" s="1488"/>
      <c r="N38" s="1526">
        <f>K38*G38</f>
        <v>0</v>
      </c>
    </row>
    <row r="39" spans="1:14" ht="23.25" customHeight="1">
      <c r="A39" s="1488"/>
      <c r="B39" s="1504" t="s">
        <v>1595</v>
      </c>
      <c r="C39" s="1488"/>
      <c r="D39" s="1488"/>
      <c r="E39" s="1488"/>
      <c r="F39" s="1488"/>
      <c r="G39" s="1525"/>
      <c r="H39" s="1495"/>
      <c r="I39" s="1525"/>
      <c r="J39" s="1488"/>
      <c r="K39" s="1488"/>
      <c r="L39" s="1488"/>
      <c r="M39" s="1488"/>
      <c r="N39" s="1526"/>
    </row>
    <row r="40" spans="1:14" ht="23.25" customHeight="1">
      <c r="A40" s="1488">
        <v>8</v>
      </c>
      <c r="B40" s="1488" t="str">
        <f>T16&amp;U16&amp;"　"&amp;V16&amp;W16</f>
        <v>型番：SDSQXA1-256G-GN6MN　JANコード：619659180041</v>
      </c>
      <c r="C40" s="1488"/>
      <c r="D40" s="1488"/>
      <c r="E40" s="1488"/>
      <c r="F40" s="1488"/>
      <c r="G40" s="1525">
        <v>8</v>
      </c>
      <c r="H40" s="1495" t="s">
        <v>854</v>
      </c>
      <c r="I40" s="1525" t="s">
        <v>167</v>
      </c>
      <c r="J40" s="1488"/>
      <c r="K40" s="1526">
        <v>0</v>
      </c>
      <c r="L40" s="1488"/>
      <c r="M40" s="1488"/>
      <c r="N40" s="1526">
        <f>K40*G40</f>
        <v>0</v>
      </c>
    </row>
    <row r="41" spans="1:14" ht="23.25" customHeight="1">
      <c r="A41" s="1488"/>
      <c r="B41" s="1504" t="s">
        <v>1596</v>
      </c>
      <c r="C41" s="1488"/>
      <c r="D41" s="1488"/>
      <c r="E41" s="1488"/>
      <c r="F41" s="1488"/>
      <c r="G41" s="1525"/>
      <c r="H41" s="1495"/>
      <c r="I41" s="1525"/>
      <c r="J41" s="1488"/>
      <c r="K41" s="1488"/>
      <c r="L41" s="1488"/>
      <c r="M41" s="1488"/>
      <c r="N41" s="1526"/>
    </row>
    <row r="42" spans="1:14" ht="23.25" customHeight="1">
      <c r="A42" s="1488">
        <v>9</v>
      </c>
      <c r="B42" s="1488" t="str">
        <f>T17&amp;U17&amp;"　"&amp;V17&amp;W17</f>
        <v>型番：SDSQXAH-064G-GN6MN　JANコード：619659193416</v>
      </c>
      <c r="C42" s="1488"/>
      <c r="D42" s="1488"/>
      <c r="E42" s="1488"/>
      <c r="F42" s="1488"/>
      <c r="G42" s="1525">
        <v>9</v>
      </c>
      <c r="H42" s="1495" t="s">
        <v>854</v>
      </c>
      <c r="I42" s="1525" t="s">
        <v>167</v>
      </c>
      <c r="J42" s="1488"/>
      <c r="K42" s="1526">
        <v>100</v>
      </c>
      <c r="L42" s="1488"/>
      <c r="M42" s="1488"/>
      <c r="N42" s="1526">
        <f>K42*G42</f>
        <v>900</v>
      </c>
    </row>
    <row r="43" spans="1:14" ht="23.25" customHeight="1">
      <c r="A43" s="1488"/>
      <c r="B43" s="1504" t="s">
        <v>1597</v>
      </c>
      <c r="C43" s="1488"/>
      <c r="D43" s="1488"/>
      <c r="E43" s="1488"/>
      <c r="F43" s="1488"/>
      <c r="G43" s="1525"/>
      <c r="H43" s="1495"/>
      <c r="I43" s="1525"/>
      <c r="J43" s="1488"/>
      <c r="K43" s="1488"/>
      <c r="L43" s="1488"/>
      <c r="M43" s="1488"/>
      <c r="N43" s="1526"/>
    </row>
    <row r="44" spans="1:14" ht="23.25" customHeight="1">
      <c r="A44" s="1488">
        <v>10</v>
      </c>
      <c r="B44" s="1488" t="str">
        <f>T18&amp;U18&amp;"　"&amp;V18&amp;W18</f>
        <v>型番：SDSQXAA-128G-GN6MN　JANコード：619659188467</v>
      </c>
      <c r="C44" s="1488"/>
      <c r="D44" s="1488"/>
      <c r="E44" s="1488"/>
      <c r="F44" s="1488"/>
      <c r="G44" s="1525">
        <v>11</v>
      </c>
      <c r="H44" s="1495" t="s">
        <v>854</v>
      </c>
      <c r="I44" s="1525" t="s">
        <v>167</v>
      </c>
      <c r="J44" s="1488"/>
      <c r="K44" s="1526">
        <v>125</v>
      </c>
      <c r="L44" s="1488"/>
      <c r="M44" s="1488"/>
      <c r="N44" s="1526">
        <f>K44*G44</f>
        <v>1375</v>
      </c>
    </row>
    <row r="45" spans="1:14" ht="23.25" customHeight="1">
      <c r="A45" s="1488"/>
      <c r="B45" s="1504" t="s">
        <v>1598</v>
      </c>
      <c r="C45" s="1488"/>
      <c r="D45" s="1488"/>
      <c r="E45" s="1488"/>
      <c r="F45" s="1488"/>
      <c r="G45" s="1525"/>
      <c r="H45" s="1495"/>
      <c r="I45" s="1525"/>
      <c r="J45" s="1488"/>
      <c r="K45" s="1488"/>
      <c r="L45" s="1488"/>
      <c r="M45" s="1488"/>
      <c r="N45" s="1526"/>
    </row>
    <row r="46" spans="1:14" ht="23.25" customHeight="1">
      <c r="A46" s="1488">
        <v>11</v>
      </c>
      <c r="B46" s="1488" t="str">
        <f>T19&amp;U19&amp;"　"&amp;V19&amp;W19</f>
        <v>型番：SDSQXAV-256G-GN6MN　JANコード：619659188511</v>
      </c>
      <c r="C46" s="1488"/>
      <c r="D46" s="1488"/>
      <c r="E46" s="1488"/>
      <c r="F46" s="1488"/>
      <c r="G46" s="1525">
        <v>12</v>
      </c>
      <c r="H46" s="1495" t="s">
        <v>854</v>
      </c>
      <c r="I46" s="1525" t="s">
        <v>167</v>
      </c>
      <c r="J46" s="1488"/>
      <c r="K46" s="1526">
        <v>40</v>
      </c>
      <c r="L46" s="1488"/>
      <c r="M46" s="1488"/>
      <c r="N46" s="1526">
        <f>K46*G46</f>
        <v>480</v>
      </c>
    </row>
    <row r="47" spans="1:14" ht="23.25" customHeight="1">
      <c r="A47" s="1488"/>
      <c r="B47" s="1504" t="s">
        <v>1599</v>
      </c>
      <c r="C47" s="1488"/>
      <c r="D47" s="1488"/>
      <c r="E47" s="1488"/>
      <c r="F47" s="1488"/>
      <c r="G47" s="1488"/>
      <c r="H47" s="1495"/>
      <c r="I47" s="1525"/>
      <c r="J47" s="1488"/>
      <c r="K47" s="1488"/>
      <c r="L47" s="1488"/>
      <c r="M47" s="1488"/>
      <c r="N47" s="1526"/>
    </row>
    <row r="48" spans="1:14" ht="23.25" customHeight="1">
      <c r="A48" s="1488">
        <v>12</v>
      </c>
      <c r="B48" s="1488" t="str">
        <f>T20&amp;U20&amp;"　"&amp;V20&amp;W20</f>
        <v>型番：SDSQXAV-512G-GN6MN　JANコード：619659189655</v>
      </c>
      <c r="C48" s="1488"/>
      <c r="D48" s="1488"/>
      <c r="E48" s="1488"/>
      <c r="F48" s="1488"/>
      <c r="G48" s="1525">
        <v>13</v>
      </c>
      <c r="H48" s="1495" t="s">
        <v>854</v>
      </c>
      <c r="I48" s="1525" t="s">
        <v>167</v>
      </c>
      <c r="J48" s="1488"/>
      <c r="K48" s="1526">
        <v>0</v>
      </c>
      <c r="L48" s="1488"/>
      <c r="M48" s="1488"/>
      <c r="N48" s="1526">
        <f>K48*G48</f>
        <v>0</v>
      </c>
    </row>
    <row r="49" spans="1:14" ht="23.25" customHeight="1">
      <c r="A49" s="1488"/>
      <c r="B49" s="1504" t="s">
        <v>1600</v>
      </c>
      <c r="C49" s="1488"/>
      <c r="D49" s="1488"/>
      <c r="E49" s="1488"/>
      <c r="F49" s="1488"/>
      <c r="G49" s="1488"/>
      <c r="H49" s="1495"/>
      <c r="I49" s="1525"/>
      <c r="J49" s="1488"/>
      <c r="K49" s="1488"/>
      <c r="L49" s="1488"/>
      <c r="M49" s="1488"/>
      <c r="N49" s="1526"/>
    </row>
    <row r="50" spans="1:14" ht="23.25" customHeight="1">
      <c r="A50" s="1488">
        <v>13</v>
      </c>
      <c r="B50" s="1488" t="str">
        <f>T21&amp;U21&amp;"　"&amp;V21&amp;W21</f>
        <v>型番：SDSDUNB-064G-GH3NN　JANコード：619659200671</v>
      </c>
      <c r="C50" s="1488"/>
      <c r="D50" s="1488"/>
      <c r="E50" s="1488"/>
      <c r="F50" s="1488"/>
      <c r="G50" s="1525">
        <v>14</v>
      </c>
      <c r="H50" s="1495" t="s">
        <v>854</v>
      </c>
      <c r="I50" s="1525" t="s">
        <v>167</v>
      </c>
      <c r="J50" s="1488"/>
      <c r="K50" s="1526">
        <v>0</v>
      </c>
      <c r="L50" s="1488"/>
      <c r="M50" s="1488"/>
      <c r="N50" s="1526">
        <f>K50*G50</f>
        <v>0</v>
      </c>
    </row>
    <row r="51" spans="1:14" ht="23.25" customHeight="1">
      <c r="A51" s="1488"/>
      <c r="B51" s="1504" t="s">
        <v>1601</v>
      </c>
      <c r="C51" s="1488"/>
      <c r="D51" s="1488"/>
      <c r="E51" s="1488"/>
      <c r="F51" s="1488"/>
      <c r="G51" s="1488"/>
      <c r="H51" s="1495"/>
      <c r="I51" s="1525"/>
      <c r="J51" s="1488"/>
      <c r="K51" s="1488"/>
      <c r="L51" s="1488"/>
      <c r="M51" s="1488"/>
      <c r="N51" s="1526"/>
    </row>
    <row r="52" spans="1:14" ht="23.25" customHeight="1">
      <c r="A52" s="1488">
        <v>14</v>
      </c>
      <c r="B52" s="1488" t="str">
        <f>T22&amp;U22&amp;"　"&amp;V22&amp;W22</f>
        <v>型番：SDSDUNB-128G-GH3NN　JANコード：619659200107</v>
      </c>
      <c r="C52" s="1488"/>
      <c r="D52" s="1488"/>
      <c r="E52" s="1488"/>
      <c r="F52" s="1488"/>
      <c r="G52" s="1525">
        <v>15</v>
      </c>
      <c r="H52" s="1495" t="s">
        <v>854</v>
      </c>
      <c r="I52" s="1525" t="s">
        <v>167</v>
      </c>
      <c r="J52" s="1488"/>
      <c r="K52" s="1526">
        <v>0</v>
      </c>
      <c r="L52" s="1488"/>
      <c r="M52" s="1488"/>
      <c r="N52" s="1526">
        <f>K52*G52</f>
        <v>0</v>
      </c>
    </row>
    <row r="53" spans="1:14" ht="23.25" customHeight="1">
      <c r="A53" s="1488"/>
      <c r="B53" s="1504" t="s">
        <v>1601</v>
      </c>
      <c r="C53" s="1488"/>
      <c r="D53" s="1488"/>
      <c r="E53" s="1488"/>
      <c r="F53" s="1488"/>
      <c r="G53" s="1488"/>
      <c r="H53" s="1495"/>
      <c r="I53" s="1525"/>
      <c r="J53" s="1488"/>
      <c r="K53" s="1488"/>
      <c r="L53" s="1488"/>
      <c r="M53" s="1488"/>
      <c r="N53" s="1526"/>
    </row>
    <row r="54" spans="1:14" ht="23.25" customHeight="1">
      <c r="A54" s="1488">
        <v>15</v>
      </c>
      <c r="B54" s="1488" t="str">
        <f>T23&amp;U23&amp;"　"&amp;V23&amp;W23</f>
        <v>型番：SDSDUNC-256G-GH3NN　JANコード：619659200701</v>
      </c>
      <c r="C54" s="1488"/>
      <c r="D54" s="1488"/>
      <c r="E54" s="1488"/>
      <c r="F54" s="1488"/>
      <c r="G54" s="1525">
        <v>16</v>
      </c>
      <c r="H54" s="1495" t="s">
        <v>854</v>
      </c>
      <c r="I54" s="1525" t="s">
        <v>167</v>
      </c>
      <c r="J54" s="1488"/>
      <c r="K54" s="1526">
        <v>0</v>
      </c>
      <c r="L54" s="1488"/>
      <c r="M54" s="1488"/>
      <c r="N54" s="1526">
        <f>K54*G54</f>
        <v>0</v>
      </c>
    </row>
    <row r="55" spans="1:14" ht="23.25" customHeight="1">
      <c r="A55" s="1488"/>
      <c r="B55" s="1504" t="s">
        <v>1601</v>
      </c>
      <c r="C55" s="1488"/>
      <c r="D55" s="1488"/>
      <c r="E55" s="1488"/>
      <c r="F55" s="1488"/>
      <c r="G55" s="1488"/>
      <c r="H55" s="1495"/>
      <c r="I55" s="1525"/>
      <c r="J55" s="1488"/>
      <c r="K55" s="1488"/>
      <c r="L55" s="1488"/>
      <c r="M55" s="1488"/>
      <c r="N55" s="1526"/>
    </row>
    <row r="56" spans="1:14" ht="23.25" customHeight="1">
      <c r="A56" s="1488">
        <v>16</v>
      </c>
      <c r="B56" s="1488" t="str">
        <f>T24&amp;U24&amp;"　"&amp;V24&amp;W24</f>
        <v>型番：SDSDXXO-032G-GN4IN　JANコード：619659188689</v>
      </c>
      <c r="C56" s="1488"/>
      <c r="D56" s="1488"/>
      <c r="E56" s="1488"/>
      <c r="F56" s="1488"/>
      <c r="G56" s="1525">
        <v>17</v>
      </c>
      <c r="H56" s="1495" t="s">
        <v>854</v>
      </c>
      <c r="I56" s="1525" t="s">
        <v>167</v>
      </c>
      <c r="J56" s="1488"/>
      <c r="K56" s="1526">
        <v>0</v>
      </c>
      <c r="L56" s="1488"/>
      <c r="M56" s="1488"/>
      <c r="N56" s="1526">
        <f>K56*G56</f>
        <v>0</v>
      </c>
    </row>
    <row r="57" spans="1:14" ht="23.25" customHeight="1">
      <c r="A57" s="1488"/>
      <c r="B57" s="1504" t="s">
        <v>1602</v>
      </c>
      <c r="C57" s="1488"/>
      <c r="D57" s="1488"/>
      <c r="E57" s="1488"/>
      <c r="F57" s="1488"/>
      <c r="G57" s="1488"/>
      <c r="H57" s="1495"/>
      <c r="I57" s="1525"/>
      <c r="J57" s="1488"/>
      <c r="K57" s="1488"/>
      <c r="L57" s="1488"/>
      <c r="M57" s="1488"/>
      <c r="N57" s="1526"/>
    </row>
    <row r="58" spans="1:14" ht="17.25" customHeight="1">
      <c r="A58" s="1504"/>
      <c r="B58" s="1504"/>
      <c r="C58" s="1504"/>
      <c r="D58" s="1504"/>
      <c r="E58" s="1504"/>
      <c r="F58" s="1504"/>
      <c r="G58" s="1504"/>
      <c r="H58" s="1527"/>
      <c r="I58" s="1528"/>
      <c r="J58" s="1504"/>
      <c r="K58" s="1504"/>
      <c r="L58" s="1504"/>
      <c r="M58" s="1504"/>
      <c r="N58" s="1529"/>
    </row>
    <row r="59" spans="1:14" ht="17.25" customHeight="1">
      <c r="A59" s="1504"/>
      <c r="B59" s="1530" t="s">
        <v>856</v>
      </c>
      <c r="C59" s="1504"/>
      <c r="D59" s="1504"/>
      <c r="E59" s="1504"/>
      <c r="F59" s="1504"/>
      <c r="G59" s="1504"/>
      <c r="H59" s="1504"/>
      <c r="I59" s="1504"/>
      <c r="J59" s="1504"/>
      <c r="K59" s="1504"/>
      <c r="L59" s="1504"/>
      <c r="M59" s="1504"/>
      <c r="N59" s="1529"/>
    </row>
    <row r="60" spans="1:14" ht="17.25" customHeight="1">
      <c r="A60" s="1504"/>
      <c r="B60" s="1530" t="s">
        <v>857</v>
      </c>
      <c r="C60" s="1504"/>
      <c r="D60" s="1504"/>
      <c r="E60" s="1504"/>
      <c r="F60" s="1504"/>
      <c r="G60" s="1504"/>
      <c r="H60" s="1504"/>
      <c r="I60" s="1504"/>
      <c r="J60" s="1504"/>
      <c r="K60" s="1504"/>
      <c r="L60" s="1504"/>
      <c r="M60" s="1504"/>
      <c r="N60" s="1529"/>
    </row>
    <row r="61" spans="1:14" ht="17.25" customHeight="1">
      <c r="A61" s="1504"/>
      <c r="B61" s="1504"/>
      <c r="C61" s="1504"/>
      <c r="D61" s="1504"/>
      <c r="E61" s="1504"/>
      <c r="F61" s="1504"/>
      <c r="G61" s="1504"/>
      <c r="H61" s="1504"/>
      <c r="I61" s="1504"/>
      <c r="J61" s="1504"/>
      <c r="K61" s="1504"/>
      <c r="L61" s="1504"/>
      <c r="M61" s="1504"/>
      <c r="N61" s="1529"/>
    </row>
    <row r="62" spans="1:14" ht="17.25" customHeight="1">
      <c r="A62" s="1504"/>
      <c r="B62" s="1504"/>
      <c r="C62" s="1504"/>
      <c r="D62" s="1504"/>
      <c r="E62" s="1504"/>
      <c r="F62" s="1504"/>
      <c r="G62" s="1504"/>
      <c r="H62" s="1504"/>
      <c r="I62" s="1504"/>
      <c r="J62" s="1504"/>
      <c r="K62" s="1504"/>
      <c r="L62" s="1504"/>
      <c r="M62" s="1504"/>
      <c r="N62" s="1529"/>
    </row>
    <row r="63" spans="1:14" ht="17.25" customHeight="1">
      <c r="A63" s="1504"/>
      <c r="B63" s="1504"/>
      <c r="C63" s="1504"/>
      <c r="D63" s="1504"/>
      <c r="E63" s="1504"/>
      <c r="F63" s="1504"/>
      <c r="G63" s="1504"/>
      <c r="H63" s="1504" t="s">
        <v>1329</v>
      </c>
      <c r="I63" s="1531"/>
      <c r="J63" s="1528" t="s">
        <v>167</v>
      </c>
      <c r="K63" s="1528" t="s">
        <v>859</v>
      </c>
      <c r="L63" s="1504"/>
      <c r="M63" s="1504"/>
      <c r="N63" s="1529">
        <f>SUM(N26:N59)</f>
        <v>2865</v>
      </c>
    </row>
    <row r="64" spans="1:14" ht="17.25" customHeight="1">
      <c r="A64" s="1504"/>
      <c r="B64" s="1504"/>
      <c r="C64" s="1504"/>
      <c r="D64" s="1504"/>
      <c r="E64" s="1504"/>
      <c r="F64" s="1504"/>
      <c r="G64" s="1504"/>
      <c r="H64" s="1504"/>
      <c r="I64" s="1531"/>
      <c r="J64" s="1528"/>
      <c r="K64" s="1528" t="s">
        <v>860</v>
      </c>
      <c r="L64" s="1504"/>
      <c r="M64" s="1504"/>
      <c r="N64" s="1529">
        <v>0</v>
      </c>
    </row>
    <row r="65" spans="1:14" ht="17.25" customHeight="1">
      <c r="A65" s="1504"/>
      <c r="B65" s="1504"/>
      <c r="C65" s="1504"/>
      <c r="D65" s="1504"/>
      <c r="E65" s="1504"/>
      <c r="F65" s="1504"/>
      <c r="G65" s="1504"/>
      <c r="H65" s="1504"/>
      <c r="I65" s="1531"/>
      <c r="J65" s="1528"/>
      <c r="K65" s="1528" t="s">
        <v>861</v>
      </c>
      <c r="L65" s="1504"/>
      <c r="M65" s="1504"/>
      <c r="N65" s="1529">
        <v>0</v>
      </c>
    </row>
    <row r="66" spans="1:14" ht="17.25" customHeight="1">
      <c r="A66" s="1504"/>
      <c r="B66" s="1504"/>
      <c r="C66" s="1504"/>
      <c r="D66" s="1504"/>
      <c r="E66" s="1504"/>
      <c r="F66" s="1504"/>
      <c r="G66" s="1504"/>
      <c r="H66" s="1504" t="s">
        <v>1329</v>
      </c>
      <c r="I66" s="1531"/>
      <c r="J66" s="1528"/>
      <c r="K66" s="1528" t="s">
        <v>862</v>
      </c>
      <c r="L66" s="1504"/>
      <c r="M66" s="1504"/>
      <c r="N66" s="1529">
        <f>N63*10%</f>
        <v>286.5</v>
      </c>
    </row>
    <row r="67" spans="1:14" ht="17.25" customHeight="1">
      <c r="A67" s="1504"/>
      <c r="B67" s="1504"/>
      <c r="C67" s="1504"/>
      <c r="D67" s="1504"/>
      <c r="E67" s="1504"/>
      <c r="F67" s="1504"/>
      <c r="G67" s="1504"/>
      <c r="H67" s="1504"/>
      <c r="I67" s="1504"/>
      <c r="J67" s="1528" t="s">
        <v>167</v>
      </c>
      <c r="K67" s="1528" t="s">
        <v>863</v>
      </c>
      <c r="L67" s="1504"/>
      <c r="M67" s="1504"/>
      <c r="N67" s="1529">
        <f>N63+N66</f>
        <v>3151.5</v>
      </c>
    </row>
    <row r="68" spans="1:14" ht="17.25" customHeight="1">
      <c r="A68" s="1504"/>
      <c r="B68" s="1504"/>
      <c r="C68" s="1504"/>
      <c r="D68" s="1504"/>
      <c r="E68" s="1504"/>
      <c r="F68" s="1504"/>
      <c r="G68" s="1504"/>
      <c r="H68" s="1504"/>
      <c r="I68" s="1504"/>
      <c r="J68" s="1504"/>
      <c r="K68" s="1504"/>
      <c r="L68" s="1504"/>
      <c r="M68" s="1504"/>
      <c r="N68" s="1504"/>
    </row>
    <row r="69" spans="1:14" ht="17.25" customHeight="1">
      <c r="A69" s="1504"/>
      <c r="B69" s="1504"/>
      <c r="C69" s="1504"/>
      <c r="D69" s="1504"/>
      <c r="E69" s="1504"/>
      <c r="F69" s="1504"/>
      <c r="G69" s="1504"/>
      <c r="H69" s="1504"/>
      <c r="I69" s="1504"/>
      <c r="J69" s="1504"/>
      <c r="K69" s="1504"/>
      <c r="L69" s="1504"/>
      <c r="M69" s="1504"/>
      <c r="N69" s="1504"/>
    </row>
    <row r="70" spans="1:14" ht="17.25" customHeight="1">
      <c r="A70" s="1504"/>
      <c r="B70" s="1504"/>
      <c r="C70" s="1504"/>
      <c r="D70" s="1504"/>
      <c r="E70" s="1504"/>
      <c r="F70" s="1504"/>
      <c r="G70" s="1504"/>
      <c r="H70" s="1504"/>
      <c r="I70" s="1504"/>
      <c r="J70" s="1504"/>
      <c r="K70" s="1504"/>
      <c r="L70" s="1504"/>
      <c r="M70" s="1504"/>
      <c r="N70" s="1504"/>
    </row>
    <row r="71" spans="1:14" ht="17.25" customHeight="1">
      <c r="A71" s="1504"/>
      <c r="B71" s="1504"/>
      <c r="C71" s="1504"/>
      <c r="D71" s="1504"/>
      <c r="E71" s="1504"/>
      <c r="F71" s="1504"/>
      <c r="G71" s="1504"/>
      <c r="H71" s="1504"/>
      <c r="I71" s="1504"/>
      <c r="J71" s="1504"/>
      <c r="K71" s="1504"/>
      <c r="L71" s="1504"/>
      <c r="M71" s="1504"/>
      <c r="N71" s="1504"/>
    </row>
    <row r="72" spans="1:14" ht="24" customHeight="1">
      <c r="A72" s="1488" t="s">
        <v>864</v>
      </c>
    </row>
  </sheetData>
  <mergeCells count="15">
    <mergeCell ref="G8:H8"/>
    <mergeCell ref="K2:N3"/>
    <mergeCell ref="G6:H6"/>
    <mergeCell ref="M6:N6"/>
    <mergeCell ref="G7:H7"/>
    <mergeCell ref="J7:K7"/>
    <mergeCell ref="D14:E14"/>
    <mergeCell ref="F14:G14"/>
    <mergeCell ref="G9:H9"/>
    <mergeCell ref="F11:G11"/>
    <mergeCell ref="J11:K11"/>
    <mergeCell ref="D12:E12"/>
    <mergeCell ref="F12:H12"/>
    <mergeCell ref="F13:G13"/>
    <mergeCell ref="J13:K13"/>
  </mergeCells>
  <phoneticPr fontId="27"/>
  <pageMargins left="0.70866141732283461" right="0.70866141732283461" top="0.74803149606299213" bottom="0.74803149606299213" header="0.31496062992125984" footer="0.31496062992125984"/>
  <pageSetup paperSize="9" scale="53" orientation="portrait"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FC20-0297-4DF3-A959-7C4E37C64365}">
  <sheetPr codeName="Sheet63">
    <pageSetUpPr fitToPage="1"/>
  </sheetPr>
  <dimension ref="A2:I34"/>
  <sheetViews>
    <sheetView workbookViewId="0">
      <selection activeCell="M4" sqref="M4"/>
    </sheetView>
  </sheetViews>
  <sheetFormatPr defaultColWidth="9.5" defaultRowHeight="14.25" customHeight="1"/>
  <cols>
    <col min="1" max="1" width="18.1640625" style="1532" customWidth="1"/>
    <col min="2" max="2" width="43.6640625" style="1532" customWidth="1"/>
    <col min="3" max="3" width="20" style="1532" customWidth="1"/>
    <col min="4" max="4" width="38.5" style="1532" customWidth="1"/>
    <col min="5" max="5" width="18.6640625" style="1532" customWidth="1"/>
    <col min="6" max="6" width="10.83203125" style="1532" customWidth="1"/>
    <col min="7" max="7" width="9.5" style="1532" customWidth="1"/>
    <col min="8" max="16384" width="9.5" style="1532"/>
  </cols>
  <sheetData>
    <row r="2" spans="1:9" ht="20.25" customHeight="1">
      <c r="G2" s="1533" t="s">
        <v>1158</v>
      </c>
      <c r="H2" s="1533" t="s">
        <v>1159</v>
      </c>
      <c r="I2" s="1533"/>
    </row>
    <row r="3" spans="1:9" ht="20.25" customHeight="1">
      <c r="A3" s="1533"/>
      <c r="B3" s="1533"/>
      <c r="C3" s="2068" t="s">
        <v>301</v>
      </c>
      <c r="D3" s="2068"/>
      <c r="E3" s="1533"/>
      <c r="F3" s="1533"/>
      <c r="G3" s="1533"/>
      <c r="H3" s="1533"/>
      <c r="I3" s="1534" t="s">
        <v>1151</v>
      </c>
    </row>
    <row r="4" spans="1:9" ht="20.25" customHeight="1">
      <c r="A4" s="1533"/>
      <c r="B4" s="1533"/>
      <c r="C4" s="2068"/>
      <c r="D4" s="2068"/>
      <c r="E4" s="1533"/>
      <c r="F4" s="1533"/>
      <c r="G4" s="1533"/>
      <c r="H4" s="1533"/>
      <c r="I4" s="1534" t="s">
        <v>1331</v>
      </c>
    </row>
    <row r="5" spans="1:9" ht="20.25" customHeight="1">
      <c r="A5" s="1533"/>
      <c r="B5" s="1533"/>
      <c r="C5" s="1533"/>
      <c r="D5" s="1533"/>
      <c r="E5" s="1533"/>
      <c r="F5" s="1533"/>
      <c r="G5" s="1533"/>
      <c r="H5" s="1533"/>
      <c r="I5" s="1534" t="s">
        <v>1153</v>
      </c>
    </row>
    <row r="6" spans="1:9" ht="21.75" customHeight="1">
      <c r="A6" s="1533"/>
      <c r="B6" s="1533"/>
      <c r="C6" s="1533"/>
      <c r="D6" s="1533"/>
      <c r="E6" s="1533"/>
      <c r="F6" s="1533"/>
      <c r="I6" s="1534" t="s">
        <v>1160</v>
      </c>
    </row>
    <row r="7" spans="1:9" ht="21.75" customHeight="1">
      <c r="A7" s="1533" t="s">
        <v>1161</v>
      </c>
      <c r="B7" s="1533"/>
      <c r="C7" s="1533" t="s">
        <v>1162</v>
      </c>
      <c r="D7" s="1535">
        <v>90259161</v>
      </c>
      <c r="E7" s="1533"/>
      <c r="F7" s="1533"/>
      <c r="G7" s="1533"/>
      <c r="H7" s="1533"/>
      <c r="I7" s="1533"/>
    </row>
    <row r="8" spans="1:9" ht="24.75" customHeight="1">
      <c r="A8" s="1533" t="s">
        <v>1333</v>
      </c>
      <c r="B8" s="1533" t="s">
        <v>1030</v>
      </c>
      <c r="C8" s="1533"/>
      <c r="D8" s="1533"/>
      <c r="E8" s="1533" t="s">
        <v>1163</v>
      </c>
      <c r="F8" s="2069">
        <v>45405</v>
      </c>
      <c r="G8" s="2069"/>
      <c r="H8" s="1536"/>
      <c r="I8" s="1536"/>
    </row>
    <row r="9" spans="1:9" ht="24.75" customHeight="1">
      <c r="A9" s="1533" t="s">
        <v>1164</v>
      </c>
      <c r="B9" s="1533" t="s">
        <v>1409</v>
      </c>
      <c r="C9" s="1533"/>
      <c r="D9" s="1533"/>
      <c r="E9" s="1533" t="s">
        <v>1165</v>
      </c>
      <c r="F9" s="1533"/>
      <c r="H9" s="1533"/>
      <c r="I9" s="1533"/>
    </row>
    <row r="10" spans="1:9" ht="24.75" customHeight="1">
      <c r="A10" s="1533"/>
      <c r="B10" s="1533" t="s">
        <v>1410</v>
      </c>
      <c r="C10" s="1533"/>
      <c r="D10" s="1533"/>
      <c r="E10" s="1533" t="s">
        <v>1166</v>
      </c>
      <c r="F10" s="1533" t="s">
        <v>1334</v>
      </c>
      <c r="H10" s="1533"/>
      <c r="I10" s="1533"/>
    </row>
    <row r="11" spans="1:9" ht="24.75" customHeight="1">
      <c r="A11" s="1533"/>
      <c r="B11" s="1533" t="s">
        <v>569</v>
      </c>
      <c r="C11" s="1533"/>
      <c r="D11" s="1533"/>
      <c r="E11" s="1533"/>
      <c r="F11" s="1533"/>
      <c r="H11" s="1533"/>
      <c r="I11" s="1533"/>
    </row>
    <row r="12" spans="1:9" ht="21.75" customHeight="1">
      <c r="A12" s="1533"/>
      <c r="B12" s="1533" t="s">
        <v>1167</v>
      </c>
      <c r="C12" s="1533"/>
      <c r="D12" s="1533"/>
      <c r="E12" s="1533"/>
      <c r="F12" s="1533"/>
      <c r="G12" s="1533"/>
      <c r="H12" s="1533"/>
      <c r="I12" s="1533"/>
    </row>
    <row r="14" spans="1:9" ht="24" customHeight="1">
      <c r="A14" s="2065" t="s">
        <v>1168</v>
      </c>
      <c r="B14" s="2066"/>
      <c r="C14" s="2066"/>
      <c r="D14" s="2066"/>
      <c r="E14" s="2066"/>
      <c r="F14" s="2067"/>
      <c r="G14" s="2065" t="s">
        <v>170</v>
      </c>
      <c r="H14" s="2066"/>
      <c r="I14" s="2067"/>
    </row>
    <row r="15" spans="1:9" ht="24" customHeight="1">
      <c r="A15" s="2065" t="s">
        <v>1411</v>
      </c>
      <c r="B15" s="2066"/>
      <c r="C15" s="2066"/>
      <c r="D15" s="2066"/>
      <c r="E15" s="2066"/>
      <c r="F15" s="2067"/>
      <c r="G15" s="2065">
        <v>1</v>
      </c>
      <c r="H15" s="2066"/>
      <c r="I15" s="2067"/>
    </row>
    <row r="16" spans="1:9" ht="24" customHeight="1">
      <c r="A16" s="2065" t="s">
        <v>1412</v>
      </c>
      <c r="B16" s="2066"/>
      <c r="C16" s="2066"/>
      <c r="D16" s="2066"/>
      <c r="E16" s="2066"/>
      <c r="F16" s="2067"/>
      <c r="G16" s="2065">
        <v>2</v>
      </c>
      <c r="H16" s="2066"/>
      <c r="I16" s="2067"/>
    </row>
    <row r="17" spans="1:9" ht="24" customHeight="1">
      <c r="A17" s="2065" t="s">
        <v>1413</v>
      </c>
      <c r="B17" s="2066"/>
      <c r="C17" s="2066"/>
      <c r="D17" s="2066"/>
      <c r="E17" s="2066"/>
      <c r="F17" s="2067"/>
      <c r="G17" s="2065">
        <v>3</v>
      </c>
      <c r="H17" s="2066"/>
      <c r="I17" s="2067"/>
    </row>
    <row r="18" spans="1:9" ht="24" customHeight="1">
      <c r="A18" s="2065" t="s">
        <v>1414</v>
      </c>
      <c r="B18" s="2066"/>
      <c r="C18" s="2066"/>
      <c r="D18" s="2066"/>
      <c r="E18" s="2066"/>
      <c r="F18" s="2067"/>
      <c r="G18" s="2065">
        <v>4</v>
      </c>
      <c r="H18" s="2066"/>
      <c r="I18" s="2067"/>
    </row>
    <row r="19" spans="1:9" ht="24" customHeight="1">
      <c r="A19" s="2065" t="s">
        <v>1415</v>
      </c>
      <c r="B19" s="2066"/>
      <c r="C19" s="2066"/>
      <c r="D19" s="2066"/>
      <c r="E19" s="2066"/>
      <c r="F19" s="2067"/>
      <c r="G19" s="2065">
        <v>5</v>
      </c>
      <c r="H19" s="2066"/>
      <c r="I19" s="2067"/>
    </row>
    <row r="20" spans="1:9" ht="24" customHeight="1">
      <c r="A20" s="2065" t="s">
        <v>1416</v>
      </c>
      <c r="B20" s="2066"/>
      <c r="C20" s="2066"/>
      <c r="D20" s="2066"/>
      <c r="E20" s="2066"/>
      <c r="F20" s="2067"/>
      <c r="G20" s="2065">
        <v>6</v>
      </c>
      <c r="H20" s="2066"/>
      <c r="I20" s="2067"/>
    </row>
    <row r="21" spans="1:9" ht="24" customHeight="1">
      <c r="A21" s="2065" t="s">
        <v>1417</v>
      </c>
      <c r="B21" s="2066"/>
      <c r="C21" s="2066"/>
      <c r="D21" s="2066"/>
      <c r="E21" s="2066"/>
      <c r="F21" s="2067"/>
      <c r="G21" s="2065">
        <v>7</v>
      </c>
      <c r="H21" s="2066"/>
      <c r="I21" s="2067"/>
    </row>
    <row r="22" spans="1:9" ht="24" customHeight="1">
      <c r="A22" s="2065" t="s">
        <v>1418</v>
      </c>
      <c r="B22" s="2066"/>
      <c r="C22" s="2066"/>
      <c r="D22" s="2066"/>
      <c r="E22" s="2066"/>
      <c r="F22" s="2067"/>
      <c r="G22" s="2065">
        <v>8</v>
      </c>
      <c r="H22" s="2066"/>
      <c r="I22" s="2067"/>
    </row>
    <row r="23" spans="1:9" ht="24" customHeight="1">
      <c r="A23" s="2065" t="s">
        <v>1419</v>
      </c>
      <c r="B23" s="2066"/>
      <c r="C23" s="2066"/>
      <c r="D23" s="2066"/>
      <c r="E23" s="2066"/>
      <c r="F23" s="2067"/>
      <c r="G23" s="2065">
        <v>9</v>
      </c>
      <c r="H23" s="2066"/>
      <c r="I23" s="2067"/>
    </row>
    <row r="24" spans="1:9" ht="24" customHeight="1">
      <c r="A24" s="2065" t="s">
        <v>1420</v>
      </c>
      <c r="B24" s="2066"/>
      <c r="C24" s="2066"/>
      <c r="D24" s="2066"/>
      <c r="E24" s="2066"/>
      <c r="F24" s="2067"/>
      <c r="G24" s="2065">
        <v>11</v>
      </c>
      <c r="H24" s="2066"/>
      <c r="I24" s="2067"/>
    </row>
    <row r="25" spans="1:9" ht="24" customHeight="1">
      <c r="A25" s="2065" t="s">
        <v>1421</v>
      </c>
      <c r="B25" s="2066"/>
      <c r="C25" s="2066"/>
      <c r="D25" s="2066"/>
      <c r="E25" s="2066"/>
      <c r="F25" s="2067"/>
      <c r="G25" s="2065">
        <v>12</v>
      </c>
      <c r="H25" s="2066"/>
      <c r="I25" s="2067"/>
    </row>
    <row r="26" spans="1:9" ht="24" customHeight="1">
      <c r="A26" s="2065" t="s">
        <v>1422</v>
      </c>
      <c r="B26" s="2066"/>
      <c r="C26" s="2066"/>
      <c r="D26" s="2066"/>
      <c r="E26" s="2066"/>
      <c r="F26" s="2067"/>
      <c r="G26" s="2065">
        <v>13</v>
      </c>
      <c r="H26" s="2066"/>
      <c r="I26" s="2067"/>
    </row>
    <row r="27" spans="1:9" ht="24" customHeight="1">
      <c r="A27" s="2065" t="s">
        <v>1423</v>
      </c>
      <c r="B27" s="2066"/>
      <c r="C27" s="2066"/>
      <c r="D27" s="2066"/>
      <c r="E27" s="2066"/>
      <c r="F27" s="2067"/>
      <c r="G27" s="2065">
        <v>14</v>
      </c>
      <c r="H27" s="2066"/>
      <c r="I27" s="2067"/>
    </row>
    <row r="28" spans="1:9" ht="24" customHeight="1">
      <c r="A28" s="2065" t="s">
        <v>1424</v>
      </c>
      <c r="B28" s="2066"/>
      <c r="C28" s="2066"/>
      <c r="D28" s="2066"/>
      <c r="E28" s="2066"/>
      <c r="F28" s="2067"/>
      <c r="G28" s="2065">
        <v>15</v>
      </c>
      <c r="H28" s="2066"/>
      <c r="I28" s="2067"/>
    </row>
    <row r="29" spans="1:9" ht="24" customHeight="1">
      <c r="A29" s="2065" t="s">
        <v>1425</v>
      </c>
      <c r="B29" s="2066"/>
      <c r="C29" s="2066"/>
      <c r="D29" s="2066"/>
      <c r="E29" s="2066"/>
      <c r="F29" s="2067"/>
      <c r="G29" s="2065">
        <v>16</v>
      </c>
      <c r="H29" s="2066"/>
      <c r="I29" s="2067"/>
    </row>
    <row r="30" spans="1:9" ht="24" customHeight="1">
      <c r="A30" s="2065" t="s">
        <v>1426</v>
      </c>
      <c r="B30" s="2066"/>
      <c r="C30" s="2066"/>
      <c r="D30" s="2066"/>
      <c r="E30" s="2066"/>
      <c r="F30" s="2067"/>
      <c r="G30" s="2065">
        <v>17</v>
      </c>
      <c r="H30" s="2066"/>
      <c r="I30" s="2067"/>
    </row>
    <row r="31" spans="1:9" ht="24" customHeight="1">
      <c r="F31" s="1533" t="s">
        <v>1169</v>
      </c>
      <c r="G31" s="2063">
        <f>SUM(G15:I30)</f>
        <v>143</v>
      </c>
      <c r="H31" s="2063"/>
      <c r="I31" s="2063"/>
    </row>
    <row r="32" spans="1:9" ht="18.75" customHeight="1">
      <c r="G32" s="1537"/>
      <c r="H32" s="1537"/>
      <c r="I32" s="1537"/>
    </row>
    <row r="33" spans="1:9" ht="24.75" customHeight="1">
      <c r="A33" s="2064" t="s">
        <v>1170</v>
      </c>
      <c r="B33" s="2064"/>
      <c r="C33" s="2064"/>
      <c r="D33" s="2064"/>
      <c r="E33" s="2064"/>
      <c r="F33" s="2064"/>
      <c r="G33" s="2064"/>
      <c r="H33" s="2064"/>
      <c r="I33" s="2064"/>
    </row>
    <row r="34" spans="1:9" ht="24.75" customHeight="1">
      <c r="A34" s="2064" t="s">
        <v>1171</v>
      </c>
      <c r="B34" s="2064"/>
      <c r="C34" s="2064"/>
      <c r="D34" s="2064"/>
      <c r="E34" s="2064"/>
      <c r="F34" s="2064"/>
      <c r="G34" s="2064"/>
      <c r="H34" s="2064"/>
      <c r="I34" s="2064"/>
    </row>
  </sheetData>
  <mergeCells count="39">
    <mergeCell ref="C3:D4"/>
    <mergeCell ref="F8:G8"/>
    <mergeCell ref="A14:F14"/>
    <mergeCell ref="G14:I14"/>
    <mergeCell ref="A15:F15"/>
    <mergeCell ref="G15:I15"/>
    <mergeCell ref="A16:F16"/>
    <mergeCell ref="G16:I16"/>
    <mergeCell ref="A17:F17"/>
    <mergeCell ref="G17:I17"/>
    <mergeCell ref="A18:F18"/>
    <mergeCell ref="G18:I18"/>
    <mergeCell ref="A19:F19"/>
    <mergeCell ref="G19:I19"/>
    <mergeCell ref="A20:F20"/>
    <mergeCell ref="G20:I20"/>
    <mergeCell ref="A21:F21"/>
    <mergeCell ref="G21:I21"/>
    <mergeCell ref="A22:F22"/>
    <mergeCell ref="G22:I22"/>
    <mergeCell ref="A23:F23"/>
    <mergeCell ref="G23:I23"/>
    <mergeCell ref="A24:F24"/>
    <mergeCell ref="G24:I24"/>
    <mergeCell ref="A25:F25"/>
    <mergeCell ref="G25:I25"/>
    <mergeCell ref="A26:F26"/>
    <mergeCell ref="G26:I26"/>
    <mergeCell ref="A27:F27"/>
    <mergeCell ref="G27:I27"/>
    <mergeCell ref="G31:I31"/>
    <mergeCell ref="A33:I33"/>
    <mergeCell ref="A34:I34"/>
    <mergeCell ref="A28:F28"/>
    <mergeCell ref="G28:I28"/>
    <mergeCell ref="A29:F29"/>
    <mergeCell ref="G29:I29"/>
    <mergeCell ref="A30:F30"/>
    <mergeCell ref="G30:I30"/>
  </mergeCells>
  <phoneticPr fontId="27"/>
  <pageMargins left="0.70866141732283461" right="0.70866141732283461" top="0.74803149606299213" bottom="0.74803149606299213" header="0.31496062992125984" footer="0.31496062992125984"/>
  <pageSetup paperSize="9" scale="66" orientation="portrait"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3FDD3-8BE6-4F34-8B4F-CFC91111453B}">
  <sheetPr codeName="Sheet64">
    <pageSetUpPr fitToPage="1"/>
  </sheetPr>
  <dimension ref="A2:Y72"/>
  <sheetViews>
    <sheetView zoomScaleNormal="100" zoomScaleSheetLayoutView="80" workbookViewId="0">
      <selection activeCell="P3" sqref="P3"/>
    </sheetView>
  </sheetViews>
  <sheetFormatPr defaultColWidth="7.6640625" defaultRowHeight="13.5"/>
  <cols>
    <col min="1" max="1" width="13.5" style="1554" customWidth="1"/>
    <col min="2" max="2" width="38.33203125" style="1554" customWidth="1"/>
    <col min="3" max="4" width="9.1640625" style="1554" customWidth="1"/>
    <col min="5" max="5" width="14.6640625" style="1554" customWidth="1"/>
    <col min="6" max="6" width="48.6640625" style="1554" customWidth="1"/>
    <col min="7" max="7" width="11" style="1554" customWidth="1"/>
    <col min="8" max="8" width="7.6640625" style="1554" customWidth="1"/>
    <col min="9" max="9" width="14.5" style="1554" customWidth="1"/>
    <col min="10" max="10" width="12.1640625" style="1554" customWidth="1"/>
    <col min="11" max="11" width="12.6640625" style="1554" customWidth="1"/>
    <col min="12" max="12" width="14" style="1554" customWidth="1"/>
    <col min="13" max="13" width="5.6640625" style="1554" customWidth="1"/>
    <col min="14" max="14" width="9.5" style="1554" customWidth="1"/>
    <col min="15" max="15" width="20.1640625" style="1554" customWidth="1"/>
    <col min="16" max="16" width="17.33203125" style="1554" customWidth="1"/>
    <col min="17" max="18" width="7.6640625" style="1554"/>
    <col min="19" max="19" width="12" style="1554" customWidth="1"/>
    <col min="20" max="20" width="27.1640625" style="1554" customWidth="1"/>
    <col min="21" max="21" width="10.1640625" style="1554" customWidth="1"/>
    <col min="22" max="22" width="28.5" style="1554" customWidth="1"/>
    <col min="23" max="23" width="12.1640625" style="1555" customWidth="1"/>
    <col min="24" max="24" width="22.1640625" style="1554" customWidth="1"/>
    <col min="25" max="25" width="17.6640625" style="1554" customWidth="1"/>
    <col min="26" max="16384" width="7.6640625" style="1554"/>
  </cols>
  <sheetData>
    <row r="2" spans="3:25" ht="24" customHeight="1">
      <c r="E2" s="1631" t="s">
        <v>1315</v>
      </c>
      <c r="L2" s="2013" t="s">
        <v>821</v>
      </c>
      <c r="M2" s="2013"/>
      <c r="N2" s="2013"/>
      <c r="O2" s="2013"/>
    </row>
    <row r="3" spans="3:25" ht="24" customHeight="1">
      <c r="E3" s="1570" t="s">
        <v>1152</v>
      </c>
      <c r="L3" s="2013"/>
      <c r="M3" s="2013"/>
      <c r="N3" s="2013"/>
      <c r="O3" s="2013"/>
      <c r="P3" s="1572"/>
      <c r="S3" s="1571"/>
      <c r="T3" s="1571" t="s">
        <v>1406</v>
      </c>
    </row>
    <row r="4" spans="3:25" ht="24" customHeight="1">
      <c r="E4" s="1570" t="s">
        <v>1153</v>
      </c>
      <c r="M4" s="1570"/>
      <c r="N4" s="1570"/>
      <c r="O4" s="1570"/>
      <c r="S4" s="1561" t="s">
        <v>1371</v>
      </c>
      <c r="T4" s="1561">
        <v>105</v>
      </c>
    </row>
    <row r="5" spans="3:25">
      <c r="E5" s="1569"/>
      <c r="N5" s="1568"/>
      <c r="S5" s="1561"/>
      <c r="T5" s="1561"/>
    </row>
    <row r="6" spans="3:25" s="1560" customFormat="1" ht="23.25" customHeight="1">
      <c r="H6" s="2014" t="s">
        <v>824</v>
      </c>
      <c r="I6" s="2015"/>
      <c r="J6" s="1632"/>
      <c r="K6" s="1633" t="s">
        <v>1316</v>
      </c>
      <c r="L6" s="1634"/>
      <c r="M6" s="1635"/>
      <c r="N6" s="1658" t="s">
        <v>1317</v>
      </c>
      <c r="O6" s="1645"/>
      <c r="S6" s="1563"/>
      <c r="T6" s="1563"/>
      <c r="W6" s="1567"/>
    </row>
    <row r="7" spans="3:25" s="1560" customFormat="1" ht="23.25" customHeight="1">
      <c r="H7" s="2016">
        <v>87482297</v>
      </c>
      <c r="I7" s="2017"/>
      <c r="J7" s="1636"/>
      <c r="K7" s="2018">
        <v>45762</v>
      </c>
      <c r="L7" s="2018"/>
      <c r="M7" s="1637"/>
      <c r="N7" s="1638" t="s">
        <v>827</v>
      </c>
      <c r="O7" s="1636"/>
      <c r="W7" s="1567"/>
    </row>
    <row r="8" spans="3:25" s="1560" customFormat="1" ht="23.25" customHeight="1">
      <c r="E8" s="1614" t="s">
        <v>828</v>
      </c>
      <c r="H8" s="2027" t="s">
        <v>829</v>
      </c>
      <c r="I8" s="2028"/>
      <c r="J8" s="1639"/>
      <c r="K8" s="1640"/>
      <c r="L8" s="1641" t="s">
        <v>830</v>
      </c>
      <c r="M8" s="1634"/>
      <c r="N8" s="1634"/>
      <c r="O8" s="1632"/>
      <c r="S8" s="1566" t="s">
        <v>1231</v>
      </c>
      <c r="T8" s="1566"/>
      <c r="U8" s="1563"/>
      <c r="V8" s="1563" t="s">
        <v>405</v>
      </c>
      <c r="W8" s="1564"/>
      <c r="X8" s="1563" t="s">
        <v>1318</v>
      </c>
    </row>
    <row r="9" spans="3:25" s="1560" customFormat="1" ht="23.25" customHeight="1">
      <c r="H9" s="2016" t="s">
        <v>831</v>
      </c>
      <c r="I9" s="2017"/>
      <c r="J9" s="1642"/>
      <c r="K9" s="1643"/>
      <c r="L9" s="1644"/>
      <c r="M9" s="1642"/>
      <c r="N9" s="1642"/>
      <c r="O9" s="1636"/>
      <c r="S9" s="1563">
        <v>1</v>
      </c>
      <c r="T9" s="1565">
        <v>89</v>
      </c>
      <c r="U9" s="1563" t="s">
        <v>1319</v>
      </c>
      <c r="V9" s="1563" t="s">
        <v>968</v>
      </c>
      <c r="W9" s="1564" t="s">
        <v>1373</v>
      </c>
      <c r="X9" s="1563">
        <v>619659201579</v>
      </c>
      <c r="Y9" s="1560" t="s">
        <v>1375</v>
      </c>
    </row>
    <row r="10" spans="3:25" ht="11.25" customHeight="1">
      <c r="S10" s="1561">
        <v>2</v>
      </c>
      <c r="T10" s="1565">
        <v>114</v>
      </c>
      <c r="U10" s="1563" t="s">
        <v>1319</v>
      </c>
      <c r="V10" s="1563" t="s">
        <v>907</v>
      </c>
      <c r="W10" s="1564" t="s">
        <v>1373</v>
      </c>
      <c r="X10" s="1563">
        <v>619659201555</v>
      </c>
      <c r="Y10" s="1560" t="s">
        <v>1375</v>
      </c>
    </row>
    <row r="11" spans="3:25" ht="23.25" customHeight="1">
      <c r="C11" s="1659"/>
      <c r="D11" s="1660"/>
      <c r="E11" s="1633" t="s">
        <v>1320</v>
      </c>
      <c r="F11" s="1645"/>
      <c r="G11" s="2014" t="s">
        <v>1154</v>
      </c>
      <c r="H11" s="2015"/>
      <c r="I11" s="1646"/>
      <c r="J11" s="1645"/>
      <c r="K11" s="2015" t="s">
        <v>760</v>
      </c>
      <c r="L11" s="2015"/>
      <c r="M11" s="1646"/>
      <c r="N11" s="1616"/>
      <c r="O11" s="1615"/>
      <c r="S11" s="1561">
        <v>3</v>
      </c>
      <c r="T11" s="1565">
        <v>167</v>
      </c>
      <c r="U11" s="1563" t="s">
        <v>1319</v>
      </c>
      <c r="V11" s="1563" t="s">
        <v>915</v>
      </c>
      <c r="W11" s="1564" t="s">
        <v>1373</v>
      </c>
      <c r="X11" s="1563">
        <v>619659197940</v>
      </c>
      <c r="Y11" s="1560" t="s">
        <v>1375</v>
      </c>
    </row>
    <row r="12" spans="3:25" ht="23.25" customHeight="1">
      <c r="C12" s="1661"/>
      <c r="D12" s="1662"/>
      <c r="E12" s="2029" t="s">
        <v>1321</v>
      </c>
      <c r="F12" s="2030"/>
      <c r="G12" s="2035">
        <f>K7</f>
        <v>45762</v>
      </c>
      <c r="H12" s="2036"/>
      <c r="I12" s="2036"/>
      <c r="J12" s="1647"/>
      <c r="K12" s="1570"/>
      <c r="L12" s="1570"/>
      <c r="M12" s="1570"/>
      <c r="N12" s="1614"/>
      <c r="O12" s="1617"/>
      <c r="S12" s="1561">
        <v>4</v>
      </c>
      <c r="T12" s="1565">
        <v>179</v>
      </c>
      <c r="U12" s="1563" t="s">
        <v>1319</v>
      </c>
      <c r="V12" s="1563" t="s">
        <v>977</v>
      </c>
      <c r="W12" s="1564" t="s">
        <v>1373</v>
      </c>
      <c r="X12" s="1563" t="s">
        <v>1539</v>
      </c>
      <c r="Y12" s="1560" t="s">
        <v>1375</v>
      </c>
    </row>
    <row r="13" spans="3:25" ht="23.25" customHeight="1">
      <c r="C13" s="1659"/>
      <c r="D13" s="1660"/>
      <c r="E13" s="1633" t="s">
        <v>1322</v>
      </c>
      <c r="F13" s="1645"/>
      <c r="G13" s="2014" t="s">
        <v>1155</v>
      </c>
      <c r="H13" s="2015"/>
      <c r="I13" s="1646"/>
      <c r="J13" s="1645"/>
      <c r="K13" s="2015" t="s">
        <v>1323</v>
      </c>
      <c r="L13" s="2015"/>
      <c r="M13" s="1646"/>
      <c r="N13" s="1616"/>
      <c r="O13" s="1615"/>
      <c r="S13" s="1563">
        <v>5</v>
      </c>
      <c r="T13" s="1565">
        <v>197</v>
      </c>
      <c r="U13" s="1563" t="s">
        <v>1319</v>
      </c>
      <c r="V13" s="1563" t="s">
        <v>919</v>
      </c>
      <c r="W13" s="1564" t="s">
        <v>1373</v>
      </c>
      <c r="X13" s="1563" t="s">
        <v>1540</v>
      </c>
      <c r="Y13" s="1560" t="s">
        <v>1375</v>
      </c>
    </row>
    <row r="14" spans="3:25" ht="23.25" customHeight="1">
      <c r="C14" s="1661"/>
      <c r="D14" s="1662"/>
      <c r="E14" s="2029" t="s">
        <v>1324</v>
      </c>
      <c r="F14" s="2030"/>
      <c r="G14" s="2016" t="s">
        <v>840</v>
      </c>
      <c r="H14" s="2017"/>
      <c r="I14" s="1648"/>
      <c r="J14" s="1649"/>
      <c r="K14" s="1648"/>
      <c r="L14" s="1648"/>
      <c r="M14" s="1648"/>
      <c r="N14" s="1618"/>
      <c r="O14" s="1619"/>
      <c r="S14" s="1561">
        <v>6</v>
      </c>
      <c r="T14" s="1565">
        <v>212</v>
      </c>
      <c r="U14" s="1563" t="s">
        <v>1319</v>
      </c>
      <c r="V14" s="1563" t="s">
        <v>980</v>
      </c>
      <c r="W14" s="1564" t="s">
        <v>1373</v>
      </c>
      <c r="X14" s="1563" t="s">
        <v>1603</v>
      </c>
      <c r="Y14" s="1560" t="s">
        <v>1375</v>
      </c>
    </row>
    <row r="15" spans="3:25" ht="24" customHeight="1">
      <c r="E15" s="1614" t="s">
        <v>841</v>
      </c>
      <c r="F15" s="1614" t="s">
        <v>843</v>
      </c>
      <c r="G15" s="1614"/>
      <c r="H15" s="1614"/>
      <c r="I15" s="1614"/>
      <c r="J15" s="1614" t="s">
        <v>842</v>
      </c>
      <c r="K15" s="1614" t="str">
        <f>F15</f>
        <v>OT91990</v>
      </c>
      <c r="L15" s="1614"/>
      <c r="M15" s="1556"/>
      <c r="N15" s="1556"/>
      <c r="O15" s="1556"/>
      <c r="S15" s="1561">
        <v>7</v>
      </c>
      <c r="T15" s="1565">
        <v>287</v>
      </c>
      <c r="U15" s="1563" t="s">
        <v>1319</v>
      </c>
      <c r="V15" s="1563" t="s">
        <v>927</v>
      </c>
      <c r="W15" s="1564" t="s">
        <v>1373</v>
      </c>
      <c r="X15" s="1563">
        <v>619659197704</v>
      </c>
      <c r="Y15" s="1560" t="s">
        <v>1375</v>
      </c>
    </row>
    <row r="16" spans="3:25" ht="24" customHeight="1">
      <c r="E16" s="1614" t="s">
        <v>1521</v>
      </c>
      <c r="F16" s="1614"/>
      <c r="G16" s="1614"/>
      <c r="H16" s="1614"/>
      <c r="I16" s="1614"/>
      <c r="J16" s="1614" t="str">
        <f>E16</f>
        <v>東葛電子販売</v>
      </c>
      <c r="K16" s="1614"/>
      <c r="L16" s="1614"/>
      <c r="M16" s="1556"/>
      <c r="N16" s="1556"/>
      <c r="O16" s="1556"/>
      <c r="S16" s="1561">
        <v>8</v>
      </c>
      <c r="T16" s="1565">
        <v>292</v>
      </c>
      <c r="U16" s="1563" t="s">
        <v>1319</v>
      </c>
      <c r="V16" s="1563" t="s">
        <v>929</v>
      </c>
      <c r="W16" s="1564" t="s">
        <v>1373</v>
      </c>
      <c r="X16" s="1563" t="s">
        <v>1531</v>
      </c>
      <c r="Y16" s="1560" t="s">
        <v>1375</v>
      </c>
    </row>
    <row r="17" spans="1:25" ht="24" customHeight="1">
      <c r="E17" s="1614" t="s">
        <v>1527</v>
      </c>
      <c r="F17" s="1614"/>
      <c r="G17" s="1614"/>
      <c r="H17" s="1614"/>
      <c r="I17" s="1614"/>
      <c r="J17" s="1614" t="str">
        <f>E17</f>
        <v>〒124-0014</v>
      </c>
      <c r="K17" s="1614"/>
      <c r="L17" s="1614"/>
      <c r="M17" s="1556"/>
      <c r="N17" s="1556"/>
      <c r="O17" s="1556"/>
      <c r="S17" s="1563">
        <v>9</v>
      </c>
      <c r="T17" s="1565">
        <v>297</v>
      </c>
      <c r="U17" s="1563" t="s">
        <v>1319</v>
      </c>
      <c r="V17" s="1563" t="s">
        <v>562</v>
      </c>
      <c r="W17" s="1564" t="s">
        <v>1373</v>
      </c>
      <c r="X17" s="1563" t="s">
        <v>1532</v>
      </c>
      <c r="Y17" s="1560" t="s">
        <v>1375</v>
      </c>
    </row>
    <row r="18" spans="1:25" ht="24" customHeight="1">
      <c r="E18" s="1614" t="s">
        <v>1522</v>
      </c>
      <c r="F18" s="1614"/>
      <c r="G18" s="1614"/>
      <c r="H18" s="1614"/>
      <c r="I18" s="1614"/>
      <c r="J18" s="1614" t="str">
        <f>E18</f>
        <v>東京都葛飾区東四つ木4－44－1</v>
      </c>
      <c r="K18" s="1614"/>
      <c r="L18" s="1614"/>
      <c r="M18" s="1556"/>
      <c r="N18" s="1556"/>
      <c r="O18" s="1556"/>
      <c r="S18" s="1561">
        <v>10</v>
      </c>
      <c r="T18" s="1565">
        <v>302</v>
      </c>
      <c r="U18" s="1563" t="s">
        <v>1319</v>
      </c>
      <c r="V18" s="1563" t="s">
        <v>932</v>
      </c>
      <c r="W18" s="1564" t="s">
        <v>1373</v>
      </c>
      <c r="X18" s="1563">
        <v>619659198930</v>
      </c>
      <c r="Y18" s="1560" t="s">
        <v>1375</v>
      </c>
    </row>
    <row r="19" spans="1:25" ht="24" customHeight="1">
      <c r="E19" s="1614" t="s">
        <v>1523</v>
      </c>
      <c r="F19" s="1614"/>
      <c r="G19" s="1614"/>
      <c r="H19" s="1614"/>
      <c r="I19" s="1614"/>
      <c r="J19" s="1614" t="str">
        <f>E19</f>
        <v>17階1号室</v>
      </c>
      <c r="K19" s="1614"/>
      <c r="L19" s="1614"/>
      <c r="M19" s="1556"/>
      <c r="N19" s="1556"/>
      <c r="O19" s="1556"/>
      <c r="S19" s="1561">
        <v>11</v>
      </c>
      <c r="T19" s="1565">
        <v>365</v>
      </c>
      <c r="U19" s="1563" t="s">
        <v>1319</v>
      </c>
      <c r="V19" s="1563" t="s">
        <v>1135</v>
      </c>
      <c r="W19" s="1564" t="s">
        <v>1373</v>
      </c>
      <c r="X19" s="1563" t="s">
        <v>1536</v>
      </c>
      <c r="Y19" s="1560" t="s">
        <v>1375</v>
      </c>
    </row>
    <row r="20" spans="1:25" ht="24" customHeight="1">
      <c r="E20" s="1614" t="s">
        <v>848</v>
      </c>
      <c r="F20" s="1614"/>
      <c r="G20" s="1614"/>
      <c r="H20" s="1614"/>
      <c r="I20" s="1614"/>
      <c r="J20" s="1614" t="str">
        <f>E20</f>
        <v>日本国</v>
      </c>
      <c r="K20" s="1614"/>
      <c r="L20" s="1614"/>
      <c r="M20" s="1556"/>
      <c r="N20" s="1556"/>
      <c r="O20" s="1556"/>
      <c r="S20" s="1561">
        <v>12</v>
      </c>
      <c r="T20" s="1565">
        <v>373</v>
      </c>
      <c r="U20" s="1563" t="s">
        <v>1319</v>
      </c>
      <c r="V20" s="1563" t="s">
        <v>1099</v>
      </c>
      <c r="W20" s="1564" t="s">
        <v>1373</v>
      </c>
      <c r="X20" s="1563" t="s">
        <v>1537</v>
      </c>
      <c r="Y20" s="1560" t="s">
        <v>1375</v>
      </c>
    </row>
    <row r="21" spans="1:25" ht="17.25" customHeight="1">
      <c r="E21" s="1557"/>
      <c r="S21" s="1563">
        <v>13</v>
      </c>
      <c r="T21" s="1565">
        <v>380</v>
      </c>
      <c r="U21" s="1563" t="s">
        <v>1319</v>
      </c>
      <c r="V21" s="1563" t="s">
        <v>1101</v>
      </c>
      <c r="W21" s="1564" t="s">
        <v>1373</v>
      </c>
      <c r="X21" s="1563" t="s">
        <v>1538</v>
      </c>
      <c r="Y21" s="1560" t="s">
        <v>1375</v>
      </c>
    </row>
    <row r="22" spans="1:25" s="1614" customFormat="1" ht="17.25" customHeight="1">
      <c r="S22" s="1621">
        <v>14</v>
      </c>
      <c r="T22" s="1622">
        <v>407</v>
      </c>
      <c r="U22" s="1623" t="s">
        <v>1319</v>
      </c>
      <c r="V22" s="1623" t="s">
        <v>958</v>
      </c>
      <c r="W22" s="1624" t="s">
        <v>1373</v>
      </c>
      <c r="X22" s="1623" t="s">
        <v>1604</v>
      </c>
      <c r="Y22" s="1620" t="s">
        <v>1375</v>
      </c>
    </row>
    <row r="23" spans="1:25" s="1614" customFormat="1" ht="18.75">
      <c r="S23" s="1621">
        <v>15</v>
      </c>
      <c r="T23" s="1622">
        <v>419</v>
      </c>
      <c r="U23" s="1623" t="s">
        <v>1319</v>
      </c>
      <c r="V23" s="1623" t="s">
        <v>960</v>
      </c>
      <c r="W23" s="1624" t="s">
        <v>1373</v>
      </c>
      <c r="X23" s="1623" t="s">
        <v>1605</v>
      </c>
      <c r="Y23" s="1620" t="s">
        <v>1375</v>
      </c>
    </row>
    <row r="24" spans="1:25" s="1614" customFormat="1" ht="27" customHeight="1">
      <c r="A24" s="2019" t="s">
        <v>1380</v>
      </c>
      <c r="B24" s="2021" t="s">
        <v>1379</v>
      </c>
      <c r="C24" s="2022"/>
      <c r="D24" s="2022"/>
      <c r="E24" s="2022"/>
      <c r="F24" s="2023"/>
      <c r="G24" s="2022" t="s">
        <v>29</v>
      </c>
      <c r="H24" s="2022"/>
      <c r="I24" s="2031" t="s">
        <v>30</v>
      </c>
      <c r="J24" s="2022" t="s">
        <v>1378</v>
      </c>
      <c r="K24" s="2022"/>
      <c r="L24" s="2022"/>
      <c r="M24" s="2021" t="s">
        <v>1377</v>
      </c>
      <c r="N24" s="2022"/>
      <c r="O24" s="2033"/>
      <c r="S24" s="1621">
        <v>16</v>
      </c>
      <c r="T24" s="1622">
        <v>434</v>
      </c>
      <c r="U24" s="1623" t="s">
        <v>1319</v>
      </c>
      <c r="V24" s="1623" t="s">
        <v>1606</v>
      </c>
      <c r="W24" s="1624" t="s">
        <v>1373</v>
      </c>
      <c r="X24" s="1623">
        <v>619659201494</v>
      </c>
      <c r="Y24" s="1620" t="s">
        <v>1375</v>
      </c>
    </row>
    <row r="25" spans="1:25" s="1614" customFormat="1" ht="27" customHeight="1">
      <c r="A25" s="2020"/>
      <c r="B25" s="2024" t="s">
        <v>1376</v>
      </c>
      <c r="C25" s="2025"/>
      <c r="D25" s="2025"/>
      <c r="E25" s="2025"/>
      <c r="F25" s="2026"/>
      <c r="G25" s="2025"/>
      <c r="H25" s="2025"/>
      <c r="I25" s="2032"/>
      <c r="J25" s="2025"/>
      <c r="K25" s="2025"/>
      <c r="L25" s="2025"/>
      <c r="M25" s="2024"/>
      <c r="N25" s="2025"/>
      <c r="O25" s="2034"/>
      <c r="S25" s="1621">
        <v>17</v>
      </c>
      <c r="T25" s="1621">
        <v>437</v>
      </c>
      <c r="U25" s="1621" t="s">
        <v>1319</v>
      </c>
      <c r="V25" s="1621" t="s">
        <v>1607</v>
      </c>
      <c r="W25" s="1625" t="s">
        <v>1373</v>
      </c>
      <c r="X25" s="1621">
        <v>619659201500</v>
      </c>
      <c r="Y25" s="1620" t="s">
        <v>1375</v>
      </c>
    </row>
    <row r="26" spans="1:25" s="1614" customFormat="1" ht="35.25" customHeight="1">
      <c r="A26" s="1558">
        <v>1</v>
      </c>
      <c r="B26" s="1558" t="str">
        <f>Y9&amp;"　"&amp;W9&amp;X9&amp;"　　"&amp;U9&amp;V9</f>
        <v>SanDisk　コード：619659201579　　型番：SDSQUAB-128G-GH3MA</v>
      </c>
      <c r="G26" s="1558"/>
      <c r="H26" s="1626">
        <v>150</v>
      </c>
      <c r="I26" s="1627" t="s">
        <v>854</v>
      </c>
      <c r="J26" s="1628" t="s">
        <v>167</v>
      </c>
      <c r="L26" s="1629">
        <v>70</v>
      </c>
      <c r="M26" s="1558"/>
      <c r="O26" s="1630">
        <f t="shared" ref="O26:O52" si="0">L26*H26</f>
        <v>10500</v>
      </c>
      <c r="S26" s="1621">
        <v>18</v>
      </c>
      <c r="T26" s="1621">
        <v>180</v>
      </c>
      <c r="U26" s="1621" t="s">
        <v>1319</v>
      </c>
      <c r="V26" s="1621" t="s">
        <v>1530</v>
      </c>
      <c r="W26" s="1625" t="s">
        <v>1373</v>
      </c>
      <c r="X26" s="1621">
        <v>619659169770</v>
      </c>
      <c r="Y26" s="1620" t="s">
        <v>1375</v>
      </c>
    </row>
    <row r="27" spans="1:25" s="1614" customFormat="1" ht="35.25" customHeight="1">
      <c r="A27" s="1558">
        <v>2</v>
      </c>
      <c r="B27" s="1558" t="str">
        <f t="shared" ref="B27:B52" si="1">Y10&amp;"　"&amp;W10&amp;X10&amp;"　　"&amp;U10&amp;V10</f>
        <v>SanDisk　コード：619659201555　　型番：SDSQUAC-256G-GH3MA</v>
      </c>
      <c r="G27" s="1558"/>
      <c r="H27" s="1626">
        <v>550</v>
      </c>
      <c r="I27" s="1627" t="s">
        <v>854</v>
      </c>
      <c r="J27" s="1628" t="s">
        <v>167</v>
      </c>
      <c r="L27" s="1629">
        <v>0</v>
      </c>
      <c r="M27" s="1558"/>
      <c r="O27" s="1630">
        <f t="shared" si="0"/>
        <v>0</v>
      </c>
      <c r="S27" s="1621">
        <v>19</v>
      </c>
      <c r="T27" s="1621">
        <v>199</v>
      </c>
      <c r="U27" s="1621" t="s">
        <v>1319</v>
      </c>
      <c r="V27" s="1621" t="s">
        <v>1192</v>
      </c>
      <c r="W27" s="1625" t="s">
        <v>1373</v>
      </c>
      <c r="X27" s="1621">
        <v>619659180034</v>
      </c>
      <c r="Y27" s="1620" t="s">
        <v>1375</v>
      </c>
    </row>
    <row r="28" spans="1:25" s="1614" customFormat="1" ht="35.25" customHeight="1">
      <c r="A28" s="1558">
        <v>3</v>
      </c>
      <c r="B28" s="1558" t="str">
        <f t="shared" si="1"/>
        <v>SanDisk　コード：619659197940　　型番：SDSQXAT-032G-GH3MA</v>
      </c>
      <c r="G28" s="1558"/>
      <c r="H28" s="1626">
        <v>50</v>
      </c>
      <c r="I28" s="1627" t="s">
        <v>854</v>
      </c>
      <c r="J28" s="1628" t="s">
        <v>167</v>
      </c>
      <c r="L28" s="1629">
        <v>0</v>
      </c>
      <c r="M28" s="1558"/>
      <c r="O28" s="1630">
        <f t="shared" si="0"/>
        <v>0</v>
      </c>
      <c r="S28" s="1621">
        <v>20</v>
      </c>
      <c r="T28" s="1621">
        <v>214</v>
      </c>
      <c r="U28" s="1621" t="s">
        <v>1319</v>
      </c>
      <c r="V28" s="1621" t="s">
        <v>1131</v>
      </c>
      <c r="W28" s="1625" t="s">
        <v>1373</v>
      </c>
      <c r="X28" s="1621">
        <v>619659180041</v>
      </c>
      <c r="Y28" s="1620" t="s">
        <v>1375</v>
      </c>
    </row>
    <row r="29" spans="1:25" s="1614" customFormat="1" ht="35.25" customHeight="1">
      <c r="A29" s="1558">
        <v>4</v>
      </c>
      <c r="B29" s="1558" t="str">
        <f t="shared" si="1"/>
        <v>SanDisk　コード：619659197933　　型番：SDSQXAH-064G-GH3MA</v>
      </c>
      <c r="G29" s="1558"/>
      <c r="H29" s="1626">
        <v>80</v>
      </c>
      <c r="I29" s="1627" t="s">
        <v>854</v>
      </c>
      <c r="J29" s="1628" t="s">
        <v>167</v>
      </c>
      <c r="L29" s="1629">
        <v>60</v>
      </c>
      <c r="M29" s="1558"/>
      <c r="O29" s="1630">
        <f t="shared" si="0"/>
        <v>4800</v>
      </c>
      <c r="S29" s="1621">
        <v>21</v>
      </c>
      <c r="T29" s="1621">
        <v>168</v>
      </c>
      <c r="U29" s="1621" t="s">
        <v>1319</v>
      </c>
      <c r="V29" s="1621" t="s">
        <v>1562</v>
      </c>
      <c r="W29" s="1625" t="s">
        <v>1373</v>
      </c>
      <c r="X29" s="1621" t="s">
        <v>1563</v>
      </c>
      <c r="Y29" s="1620" t="s">
        <v>1375</v>
      </c>
    </row>
    <row r="30" spans="1:25" s="1614" customFormat="1" ht="35.25" customHeight="1">
      <c r="A30" s="1558">
        <v>5</v>
      </c>
      <c r="B30" s="1558" t="str">
        <f t="shared" si="1"/>
        <v>SanDisk　コード：619659197926　　型番：SDSQXAA-128G-GH3MA</v>
      </c>
      <c r="G30" s="1558"/>
      <c r="H30" s="1626">
        <v>150</v>
      </c>
      <c r="I30" s="1627" t="s">
        <v>854</v>
      </c>
      <c r="J30" s="1628" t="s">
        <v>167</v>
      </c>
      <c r="L30" s="1629">
        <v>150</v>
      </c>
      <c r="M30" s="1558"/>
      <c r="O30" s="1630">
        <f t="shared" si="0"/>
        <v>22500</v>
      </c>
      <c r="S30" s="1621">
        <v>22</v>
      </c>
      <c r="T30" s="1621">
        <v>195</v>
      </c>
      <c r="U30" s="1621" t="s">
        <v>1319</v>
      </c>
      <c r="V30" s="1621" t="s">
        <v>1193</v>
      </c>
      <c r="W30" s="1625" t="s">
        <v>1373</v>
      </c>
      <c r="X30" s="1621" t="s">
        <v>1533</v>
      </c>
      <c r="Y30" s="1620" t="s">
        <v>1375</v>
      </c>
    </row>
    <row r="31" spans="1:25" s="1614" customFormat="1" ht="35.25" customHeight="1">
      <c r="A31" s="1558">
        <v>6</v>
      </c>
      <c r="B31" s="1558" t="str">
        <f t="shared" si="1"/>
        <v>SanDisk　コード：619659197964　　型番：SDSQXAV-256G-GH3MA</v>
      </c>
      <c r="G31" s="1558"/>
      <c r="H31" s="1626">
        <v>70</v>
      </c>
      <c r="I31" s="1627" t="s">
        <v>854</v>
      </c>
      <c r="J31" s="1628" t="s">
        <v>167</v>
      </c>
      <c r="L31" s="1629">
        <v>35</v>
      </c>
      <c r="M31" s="1558"/>
      <c r="O31" s="1630">
        <f t="shared" si="0"/>
        <v>2450</v>
      </c>
      <c r="S31" s="1621">
        <v>23</v>
      </c>
      <c r="T31" s="1621">
        <v>198</v>
      </c>
      <c r="U31" s="1621" t="s">
        <v>1319</v>
      </c>
      <c r="V31" s="1621" t="s">
        <v>1133</v>
      </c>
      <c r="W31" s="1625" t="s">
        <v>1373</v>
      </c>
      <c r="X31" s="1621" t="s">
        <v>1534</v>
      </c>
      <c r="Y31" s="1620" t="s">
        <v>1375</v>
      </c>
    </row>
    <row r="32" spans="1:25" s="1614" customFormat="1" ht="35.25" customHeight="1">
      <c r="A32" s="1558">
        <v>7</v>
      </c>
      <c r="B32" s="1558" t="str">
        <f t="shared" si="1"/>
        <v>SanDisk　コード：619659197704　　型番：SDSQQNR-032G-GH3IA</v>
      </c>
      <c r="G32" s="1558"/>
      <c r="H32" s="1626">
        <v>35</v>
      </c>
      <c r="I32" s="1627" t="s">
        <v>854</v>
      </c>
      <c r="J32" s="1628" t="s">
        <v>167</v>
      </c>
      <c r="L32" s="1629">
        <v>0</v>
      </c>
      <c r="M32" s="1558"/>
      <c r="O32" s="1630">
        <f t="shared" si="0"/>
        <v>0</v>
      </c>
      <c r="S32" s="1621">
        <v>24</v>
      </c>
      <c r="T32" s="1621">
        <v>213</v>
      </c>
      <c r="U32" s="1621" t="s">
        <v>1319</v>
      </c>
      <c r="V32" s="1621" t="s">
        <v>1134</v>
      </c>
      <c r="W32" s="1625" t="s">
        <v>1373</v>
      </c>
      <c r="X32" s="1621" t="s">
        <v>1535</v>
      </c>
      <c r="Y32" s="1620" t="s">
        <v>1375</v>
      </c>
    </row>
    <row r="33" spans="1:25" s="1614" customFormat="1" ht="35.25" customHeight="1">
      <c r="A33" s="1558">
        <v>8</v>
      </c>
      <c r="B33" s="1558" t="str">
        <f t="shared" si="1"/>
        <v>SanDisk　コード：619659197711　　型番：SDSQQNR-064G-GH3IA</v>
      </c>
      <c r="G33" s="1558"/>
      <c r="H33" s="1626">
        <v>40</v>
      </c>
      <c r="I33" s="1627" t="s">
        <v>854</v>
      </c>
      <c r="J33" s="1628" t="s">
        <v>167</v>
      </c>
      <c r="L33" s="1629">
        <v>0</v>
      </c>
      <c r="M33" s="1558"/>
      <c r="O33" s="1630">
        <f t="shared" si="0"/>
        <v>0</v>
      </c>
      <c r="S33" s="1621">
        <v>25</v>
      </c>
      <c r="T33" s="1621">
        <v>63</v>
      </c>
      <c r="U33" s="1621" t="s">
        <v>1319</v>
      </c>
      <c r="V33" s="1621" t="s">
        <v>1558</v>
      </c>
      <c r="W33" s="1625" t="s">
        <v>1373</v>
      </c>
      <c r="X33" s="1621">
        <v>619659200473</v>
      </c>
      <c r="Y33" s="1620" t="s">
        <v>1375</v>
      </c>
    </row>
    <row r="34" spans="1:25" s="1614" customFormat="1" ht="35.25" customHeight="1">
      <c r="A34" s="1558">
        <v>9</v>
      </c>
      <c r="B34" s="1558" t="str">
        <f t="shared" si="1"/>
        <v>SanDisk　コード：619659198923　　型番：SDSQQNR-128G-GH3IA</v>
      </c>
      <c r="G34" s="1558"/>
      <c r="H34" s="1626">
        <v>70</v>
      </c>
      <c r="I34" s="1627" t="s">
        <v>854</v>
      </c>
      <c r="J34" s="1628" t="s">
        <v>167</v>
      </c>
      <c r="L34" s="1629">
        <v>0</v>
      </c>
      <c r="M34" s="1558"/>
      <c r="O34" s="1630">
        <f t="shared" si="0"/>
        <v>0</v>
      </c>
      <c r="S34" s="1621">
        <v>26</v>
      </c>
      <c r="T34" s="1621">
        <v>90</v>
      </c>
      <c r="U34" s="1621" t="s">
        <v>1319</v>
      </c>
      <c r="V34" s="1621" t="s">
        <v>1559</v>
      </c>
      <c r="W34" s="1625" t="s">
        <v>1373</v>
      </c>
      <c r="X34" s="1621">
        <v>619659200480</v>
      </c>
      <c r="Y34" s="1620" t="s">
        <v>1375</v>
      </c>
    </row>
    <row r="35" spans="1:25" s="1614" customFormat="1" ht="35.25" customHeight="1">
      <c r="A35" s="1558">
        <v>10</v>
      </c>
      <c r="B35" s="1558" t="str">
        <f t="shared" si="1"/>
        <v>SanDisk　コード：619659198930　　型番：SDSQQNR-256G-GH3IA</v>
      </c>
      <c r="G35" s="1558"/>
      <c r="H35" s="1626">
        <v>25</v>
      </c>
      <c r="I35" s="1627" t="s">
        <v>854</v>
      </c>
      <c r="J35" s="1628" t="s">
        <v>167</v>
      </c>
      <c r="L35" s="1629">
        <v>0</v>
      </c>
      <c r="M35" s="1558"/>
      <c r="O35" s="1630">
        <f t="shared" si="0"/>
        <v>0</v>
      </c>
      <c r="S35" s="1621">
        <v>27</v>
      </c>
      <c r="T35" s="1621">
        <v>115</v>
      </c>
      <c r="U35" s="1621" t="s">
        <v>1319</v>
      </c>
      <c r="V35" s="1621" t="s">
        <v>1560</v>
      </c>
      <c r="W35" s="1625" t="s">
        <v>1373</v>
      </c>
      <c r="X35" s="1621">
        <v>619659200497</v>
      </c>
      <c r="Y35" s="1620" t="s">
        <v>1375</v>
      </c>
    </row>
    <row r="36" spans="1:25" s="1614" customFormat="1" ht="35.25" customHeight="1">
      <c r="A36" s="1558">
        <v>11</v>
      </c>
      <c r="B36" s="1558" t="str">
        <f t="shared" si="1"/>
        <v>SanDisk　コード：619659197834　　型番：SDSDXV2-064G-GHJIN</v>
      </c>
      <c r="G36" s="1558"/>
      <c r="H36" s="1626">
        <v>50</v>
      </c>
      <c r="I36" s="1627" t="s">
        <v>854</v>
      </c>
      <c r="J36" s="1628" t="s">
        <v>167</v>
      </c>
      <c r="L36" s="1629">
        <v>0</v>
      </c>
      <c r="M36" s="1558"/>
      <c r="O36" s="1630">
        <f t="shared" si="0"/>
        <v>0</v>
      </c>
      <c r="S36" s="1621">
        <v>28</v>
      </c>
      <c r="T36" s="1621"/>
      <c r="U36" s="1621" t="s">
        <v>1319</v>
      </c>
      <c r="V36" s="1621" t="e">
        <v>#N/A</v>
      </c>
      <c r="W36" s="1625" t="s">
        <v>1373</v>
      </c>
      <c r="X36" s="1621" t="e">
        <v>#N/A</v>
      </c>
      <c r="Y36" s="1620" t="s">
        <v>1375</v>
      </c>
    </row>
    <row r="37" spans="1:25" s="1614" customFormat="1" ht="35.25" customHeight="1">
      <c r="A37" s="1558">
        <v>12</v>
      </c>
      <c r="B37" s="1558" t="str">
        <f t="shared" si="1"/>
        <v>SanDisk　コード：619659197841　　型番：SDSDXVA-128G-GHJIN</v>
      </c>
      <c r="G37" s="1558"/>
      <c r="H37" s="1626">
        <v>650</v>
      </c>
      <c r="I37" s="1627" t="s">
        <v>854</v>
      </c>
      <c r="J37" s="1628" t="s">
        <v>167</v>
      </c>
      <c r="L37" s="1629">
        <v>50</v>
      </c>
      <c r="M37" s="1558"/>
      <c r="O37" s="1630">
        <f t="shared" si="0"/>
        <v>32500</v>
      </c>
      <c r="S37" s="1621">
        <v>29</v>
      </c>
      <c r="T37" s="1621"/>
      <c r="U37" s="1621" t="s">
        <v>1319</v>
      </c>
      <c r="V37" s="1621" t="e">
        <v>#N/A</v>
      </c>
      <c r="W37" s="1625" t="s">
        <v>1373</v>
      </c>
      <c r="X37" s="1621" t="e">
        <v>#N/A</v>
      </c>
      <c r="Y37" s="1620" t="s">
        <v>1375</v>
      </c>
    </row>
    <row r="38" spans="1:25" s="1614" customFormat="1" ht="35.25" customHeight="1">
      <c r="A38" s="1558">
        <v>13</v>
      </c>
      <c r="B38" s="1558" t="str">
        <f t="shared" si="1"/>
        <v>SanDisk　コード：619659197858　　型番：SDSDXVV-256G-GHJIN</v>
      </c>
      <c r="G38" s="1558"/>
      <c r="H38" s="1626">
        <v>250</v>
      </c>
      <c r="I38" s="1627" t="s">
        <v>854</v>
      </c>
      <c r="J38" s="1628" t="s">
        <v>167</v>
      </c>
      <c r="L38" s="1629">
        <v>0</v>
      </c>
      <c r="M38" s="1558"/>
      <c r="O38" s="1630">
        <f t="shared" si="0"/>
        <v>0</v>
      </c>
      <c r="S38" s="1621">
        <v>30</v>
      </c>
      <c r="T38" s="1621"/>
      <c r="U38" s="1621" t="s">
        <v>1319</v>
      </c>
      <c r="V38" s="1621" t="e">
        <v>#N/A</v>
      </c>
      <c r="W38" s="1625" t="s">
        <v>1373</v>
      </c>
      <c r="X38" s="1621" t="e">
        <v>#N/A</v>
      </c>
      <c r="Y38" s="1620" t="s">
        <v>1375</v>
      </c>
    </row>
    <row r="39" spans="1:25" s="1614" customFormat="1" ht="35.25" customHeight="1">
      <c r="A39" s="1558">
        <v>14</v>
      </c>
      <c r="B39" s="1558" t="str">
        <f t="shared" si="1"/>
        <v>SanDisk　コード：619659197889　　型番：SDSDXXD-128G-GHJIN</v>
      </c>
      <c r="G39" s="1558"/>
      <c r="H39" s="1626">
        <v>350</v>
      </c>
      <c r="I39" s="1627" t="s">
        <v>854</v>
      </c>
      <c r="J39" s="1628" t="s">
        <v>167</v>
      </c>
      <c r="L39" s="1629">
        <v>0</v>
      </c>
      <c r="M39" s="1558"/>
      <c r="O39" s="1630">
        <f t="shared" si="0"/>
        <v>0</v>
      </c>
      <c r="W39" s="1657"/>
    </row>
    <row r="40" spans="1:25" s="1614" customFormat="1" ht="35.25" customHeight="1">
      <c r="A40" s="1558">
        <v>15</v>
      </c>
      <c r="B40" s="1558" t="str">
        <f t="shared" si="1"/>
        <v>SanDisk　コード：619659197896　　型番：SDSDXXD-256G-GHJIN</v>
      </c>
      <c r="G40" s="1558"/>
      <c r="H40" s="1626">
        <v>100</v>
      </c>
      <c r="I40" s="1627" t="s">
        <v>854</v>
      </c>
      <c r="J40" s="1628" t="s">
        <v>167</v>
      </c>
      <c r="L40" s="1629">
        <v>0</v>
      </c>
      <c r="M40" s="1558"/>
      <c r="O40" s="1630">
        <f t="shared" si="0"/>
        <v>0</v>
      </c>
      <c r="W40" s="1657"/>
    </row>
    <row r="41" spans="1:25" s="1614" customFormat="1" ht="35.25" customHeight="1">
      <c r="A41" s="1558">
        <v>16</v>
      </c>
      <c r="B41" s="1558" t="str">
        <f t="shared" si="1"/>
        <v>SanDisk　コード：619659201494　　型番：SDSDXEP-064G-GHJIN</v>
      </c>
      <c r="G41" s="1558"/>
      <c r="H41" s="1626">
        <v>20</v>
      </c>
      <c r="I41" s="1627" t="s">
        <v>854</v>
      </c>
      <c r="J41" s="1628" t="s">
        <v>167</v>
      </c>
      <c r="L41" s="1629">
        <v>0</v>
      </c>
      <c r="M41" s="1558"/>
      <c r="O41" s="1630">
        <f t="shared" si="0"/>
        <v>0</v>
      </c>
      <c r="W41" s="1657"/>
    </row>
    <row r="42" spans="1:25" s="1614" customFormat="1" ht="35.25" customHeight="1">
      <c r="A42" s="1558">
        <v>17</v>
      </c>
      <c r="B42" s="1558" t="str">
        <f t="shared" si="1"/>
        <v>SanDisk　コード：619659201500　　型番：SDSDXEP-128G-GHJIN</v>
      </c>
      <c r="G42" s="1558"/>
      <c r="H42" s="1626">
        <v>15</v>
      </c>
      <c r="I42" s="1627" t="s">
        <v>854</v>
      </c>
      <c r="J42" s="1628" t="s">
        <v>167</v>
      </c>
      <c r="L42" s="1629">
        <v>9999</v>
      </c>
      <c r="M42" s="1558"/>
      <c r="O42" s="1630">
        <f t="shared" si="0"/>
        <v>149985</v>
      </c>
      <c r="W42" s="1657"/>
    </row>
    <row r="43" spans="1:25" s="1614" customFormat="1" ht="35.25" customHeight="1">
      <c r="A43" s="1558">
        <v>18</v>
      </c>
      <c r="B43" s="1558" t="str">
        <f t="shared" si="1"/>
        <v>SanDisk　コード：619659169770　　型番：SDSQXA2-064G-GN6MA</v>
      </c>
      <c r="G43" s="1558"/>
      <c r="H43" s="1626">
        <v>300</v>
      </c>
      <c r="I43" s="1627" t="s">
        <v>854</v>
      </c>
      <c r="J43" s="1628" t="s">
        <v>167</v>
      </c>
      <c r="L43" s="1629">
        <v>0</v>
      </c>
      <c r="M43" s="1558"/>
      <c r="O43" s="1630">
        <f t="shared" si="0"/>
        <v>0</v>
      </c>
      <c r="W43" s="1657"/>
    </row>
    <row r="44" spans="1:25" s="1614" customFormat="1" ht="35.25" customHeight="1">
      <c r="A44" s="1558">
        <v>19</v>
      </c>
      <c r="B44" s="1558" t="str">
        <f t="shared" si="1"/>
        <v>SanDisk　コード：619659180034　　型番：SDSQXA1-128G-GN6MN</v>
      </c>
      <c r="G44" s="1558"/>
      <c r="H44" s="1626">
        <v>350</v>
      </c>
      <c r="I44" s="1627" t="s">
        <v>854</v>
      </c>
      <c r="J44" s="1628" t="s">
        <v>167</v>
      </c>
      <c r="L44" s="1629">
        <v>0</v>
      </c>
      <c r="M44" s="1558"/>
      <c r="O44" s="1630">
        <f t="shared" si="0"/>
        <v>0</v>
      </c>
      <c r="W44" s="1657"/>
    </row>
    <row r="45" spans="1:25" s="1614" customFormat="1" ht="35.25" customHeight="1">
      <c r="A45" s="1558">
        <v>20</v>
      </c>
      <c r="B45" s="1558" t="str">
        <f t="shared" si="1"/>
        <v>SanDisk　コード：619659180041　　型番：SDSQXA1-256G-GN6MN</v>
      </c>
      <c r="G45" s="1558"/>
      <c r="H45" s="1626">
        <v>150</v>
      </c>
      <c r="I45" s="1627" t="s">
        <v>854</v>
      </c>
      <c r="J45" s="1628" t="s">
        <v>167</v>
      </c>
      <c r="L45" s="1629">
        <v>0</v>
      </c>
      <c r="M45" s="1558"/>
      <c r="O45" s="1630">
        <f t="shared" si="0"/>
        <v>0</v>
      </c>
      <c r="W45" s="1657"/>
    </row>
    <row r="46" spans="1:25" s="1614" customFormat="1" ht="35.25" customHeight="1">
      <c r="A46" s="1558">
        <v>21</v>
      </c>
      <c r="B46" s="1558" t="str">
        <f t="shared" si="1"/>
        <v>SanDisk　コード：619659177416　　型番：SDSQXAF-032G-GN6MN</v>
      </c>
      <c r="G46" s="1558"/>
      <c r="H46" s="1626">
        <v>80</v>
      </c>
      <c r="I46" s="1627" t="s">
        <v>854</v>
      </c>
      <c r="J46" s="1628" t="s">
        <v>167</v>
      </c>
      <c r="L46" s="1629">
        <v>0</v>
      </c>
      <c r="M46" s="1558"/>
      <c r="O46" s="1630">
        <f t="shared" si="0"/>
        <v>0</v>
      </c>
      <c r="W46" s="1657"/>
    </row>
    <row r="47" spans="1:25" s="1614" customFormat="1" ht="35.25" customHeight="1">
      <c r="A47" s="1558">
        <v>22</v>
      </c>
      <c r="B47" s="1558" t="str">
        <f t="shared" si="1"/>
        <v>SanDisk　コード：619659193416　　型番：SDSQXAH-064G-GN6MN</v>
      </c>
      <c r="G47" s="1558"/>
      <c r="H47" s="1626">
        <v>90</v>
      </c>
      <c r="I47" s="1627" t="s">
        <v>854</v>
      </c>
      <c r="J47" s="1628" t="s">
        <v>167</v>
      </c>
      <c r="L47" s="1629">
        <v>100</v>
      </c>
      <c r="M47" s="1558"/>
      <c r="O47" s="1630">
        <f t="shared" si="0"/>
        <v>9000</v>
      </c>
      <c r="W47" s="1657"/>
    </row>
    <row r="48" spans="1:25" s="1614" customFormat="1" ht="35.25" customHeight="1">
      <c r="A48" s="1558">
        <v>23</v>
      </c>
      <c r="B48" s="1558" t="str">
        <f t="shared" si="1"/>
        <v>SanDisk　コード：619659188467　　型番：SDSQXAA-128G-GN6MN</v>
      </c>
      <c r="G48" s="1558"/>
      <c r="H48" s="1626">
        <v>400</v>
      </c>
      <c r="I48" s="1627" t="s">
        <v>854</v>
      </c>
      <c r="J48" s="1628" t="s">
        <v>167</v>
      </c>
      <c r="L48" s="1629">
        <v>125</v>
      </c>
      <c r="M48" s="1558"/>
      <c r="O48" s="1630">
        <f t="shared" si="0"/>
        <v>50000</v>
      </c>
      <c r="W48" s="1657"/>
    </row>
    <row r="49" spans="1:23" s="1614" customFormat="1" ht="35.25" customHeight="1">
      <c r="A49" s="1558">
        <v>24</v>
      </c>
      <c r="B49" s="1558" t="str">
        <f t="shared" si="1"/>
        <v>SanDisk　コード：619659188511　　型番：SDSQXAV-256G-GN6MN</v>
      </c>
      <c r="G49" s="1558"/>
      <c r="H49" s="1626">
        <v>390</v>
      </c>
      <c r="I49" s="1627" t="s">
        <v>854</v>
      </c>
      <c r="J49" s="1628" t="s">
        <v>167</v>
      </c>
      <c r="L49" s="1629">
        <v>40</v>
      </c>
      <c r="M49" s="1558"/>
      <c r="O49" s="1630">
        <f t="shared" si="0"/>
        <v>15600</v>
      </c>
      <c r="W49" s="1657"/>
    </row>
    <row r="50" spans="1:23" s="1614" customFormat="1" ht="35.25" customHeight="1">
      <c r="A50" s="1558">
        <v>25</v>
      </c>
      <c r="B50" s="1558" t="str">
        <f t="shared" si="1"/>
        <v>SanDisk　コード：619659200473　　型番：SDSQUAB-064G-GN6MN</v>
      </c>
      <c r="G50" s="1558"/>
      <c r="H50" s="1626">
        <v>70</v>
      </c>
      <c r="I50" s="1627" t="s">
        <v>854</v>
      </c>
      <c r="J50" s="1628" t="s">
        <v>167</v>
      </c>
      <c r="L50" s="1629">
        <v>0</v>
      </c>
      <c r="M50" s="1558"/>
      <c r="O50" s="1630">
        <f t="shared" si="0"/>
        <v>0</v>
      </c>
      <c r="W50" s="1657"/>
    </row>
    <row r="51" spans="1:23" s="1614" customFormat="1" ht="35.25" customHeight="1">
      <c r="A51" s="1558">
        <v>26</v>
      </c>
      <c r="B51" s="1558" t="str">
        <f t="shared" si="1"/>
        <v>SanDisk　コード：619659200480　　型番：SDSQUAB-128G-GN6MN</v>
      </c>
      <c r="G51" s="1558"/>
      <c r="H51" s="1626">
        <v>150</v>
      </c>
      <c r="I51" s="1627" t="s">
        <v>854</v>
      </c>
      <c r="J51" s="1628" t="s">
        <v>167</v>
      </c>
      <c r="L51" s="1629">
        <v>55</v>
      </c>
      <c r="M51" s="1558"/>
      <c r="O51" s="1630">
        <f t="shared" si="0"/>
        <v>8250</v>
      </c>
      <c r="W51" s="1657"/>
    </row>
    <row r="52" spans="1:23" s="1614" customFormat="1" ht="35.25" customHeight="1">
      <c r="A52" s="1558">
        <v>27</v>
      </c>
      <c r="B52" s="1558" t="str">
        <f t="shared" si="1"/>
        <v>SanDisk　コード：619659200497　　型番：SDSQUAC-256G-GN6MN</v>
      </c>
      <c r="G52" s="1558"/>
      <c r="H52" s="1626">
        <v>20</v>
      </c>
      <c r="I52" s="1627" t="s">
        <v>854</v>
      </c>
      <c r="J52" s="1628" t="s">
        <v>167</v>
      </c>
      <c r="L52" s="1629">
        <v>0</v>
      </c>
      <c r="M52" s="1558"/>
      <c r="O52" s="1630">
        <f t="shared" si="0"/>
        <v>0</v>
      </c>
      <c r="W52" s="1657"/>
    </row>
    <row r="53" spans="1:23" s="1614" customFormat="1" ht="27" customHeight="1">
      <c r="A53" s="1558"/>
      <c r="B53" s="1558"/>
      <c r="G53" s="1558"/>
      <c r="H53" s="1650"/>
      <c r="I53" s="1627"/>
      <c r="J53" s="1628"/>
      <c r="M53" s="1558"/>
      <c r="O53" s="1630"/>
      <c r="W53" s="1657"/>
    </row>
    <row r="54" spans="1:23" s="1614" customFormat="1" ht="27" customHeight="1">
      <c r="A54" s="1558"/>
      <c r="B54" s="1558" t="s">
        <v>856</v>
      </c>
      <c r="G54" s="1558"/>
      <c r="H54" s="1650"/>
      <c r="I54" s="1651"/>
      <c r="M54" s="1558"/>
      <c r="O54" s="1630"/>
      <c r="W54" s="1657"/>
    </row>
    <row r="55" spans="1:23" s="1614" customFormat="1" ht="27" customHeight="1">
      <c r="A55" s="1558"/>
      <c r="B55" s="1558" t="s">
        <v>1374</v>
      </c>
      <c r="G55" s="1558"/>
      <c r="H55" s="1650"/>
      <c r="I55" s="1651"/>
      <c r="M55" s="1558"/>
      <c r="O55" s="1630"/>
      <c r="W55" s="1657"/>
    </row>
    <row r="56" spans="1:23" s="1614" customFormat="1" ht="27" customHeight="1">
      <c r="A56" s="1558"/>
      <c r="B56" s="1558"/>
      <c r="G56" s="1558"/>
      <c r="H56" s="1650"/>
      <c r="I56" s="1651"/>
      <c r="M56" s="1558"/>
      <c r="O56" s="1630"/>
      <c r="W56" s="1657"/>
    </row>
    <row r="57" spans="1:23" s="1614" customFormat="1" ht="27" customHeight="1">
      <c r="A57" s="1558"/>
      <c r="B57" s="1558"/>
      <c r="G57" s="1558"/>
      <c r="H57" s="1650"/>
      <c r="I57" s="1651"/>
      <c r="M57" s="1558"/>
      <c r="O57" s="1630"/>
      <c r="W57" s="1657"/>
    </row>
    <row r="58" spans="1:23" s="1614" customFormat="1" ht="27" customHeight="1">
      <c r="A58" s="1558"/>
      <c r="B58" s="1558"/>
      <c r="G58" s="1558"/>
      <c r="H58" s="1650"/>
      <c r="I58" s="1651" t="s">
        <v>1399</v>
      </c>
      <c r="J58" s="1652" t="s">
        <v>1400</v>
      </c>
      <c r="K58" s="1628" t="s">
        <v>167</v>
      </c>
      <c r="L58" s="1628" t="s">
        <v>859</v>
      </c>
      <c r="M58" s="1558"/>
      <c r="O58" s="1630">
        <f>SUM(O26:O54)</f>
        <v>305585</v>
      </c>
      <c r="W58" s="1657"/>
    </row>
    <row r="59" spans="1:23" s="1614" customFormat="1" ht="27" customHeight="1">
      <c r="A59" s="1558"/>
      <c r="B59" s="1558"/>
      <c r="G59" s="1558"/>
      <c r="H59" s="1650"/>
      <c r="I59" s="1651"/>
      <c r="J59" s="1652"/>
      <c r="K59" s="1628"/>
      <c r="L59" s="1628" t="s">
        <v>860</v>
      </c>
      <c r="M59" s="1558"/>
      <c r="O59" s="1630">
        <v>0</v>
      </c>
      <c r="W59" s="1657"/>
    </row>
    <row r="60" spans="1:23" s="1614" customFormat="1" ht="27" customHeight="1">
      <c r="A60" s="1558"/>
      <c r="B60" s="1558"/>
      <c r="G60" s="1558"/>
      <c r="H60" s="1650"/>
      <c r="I60" s="1651"/>
      <c r="J60" s="1652"/>
      <c r="K60" s="1628"/>
      <c r="L60" s="1628" t="s">
        <v>861</v>
      </c>
      <c r="M60" s="1558"/>
      <c r="O60" s="1630">
        <v>0</v>
      </c>
      <c r="W60" s="1657"/>
    </row>
    <row r="61" spans="1:23" s="1614" customFormat="1" ht="27" customHeight="1">
      <c r="A61" s="1558"/>
      <c r="B61" s="1558"/>
      <c r="G61" s="1558"/>
      <c r="H61" s="1650"/>
      <c r="I61" s="1651" t="s">
        <v>1399</v>
      </c>
      <c r="J61" s="1652" t="s">
        <v>1400</v>
      </c>
      <c r="K61" s="1628"/>
      <c r="L61" s="1628" t="s">
        <v>862</v>
      </c>
      <c r="M61" s="1558"/>
      <c r="O61" s="1630">
        <f>O58*10%</f>
        <v>30558.5</v>
      </c>
      <c r="W61" s="1657"/>
    </row>
    <row r="62" spans="1:23" s="1614" customFormat="1" ht="27" customHeight="1">
      <c r="A62" s="1558"/>
      <c r="B62" s="1558"/>
      <c r="G62" s="1558"/>
      <c r="H62" s="1650"/>
      <c r="I62" s="1651"/>
      <c r="K62" s="1628" t="s">
        <v>167</v>
      </c>
      <c r="L62" s="1628" t="s">
        <v>863</v>
      </c>
      <c r="M62" s="1558"/>
      <c r="O62" s="1630">
        <f>O58+O61</f>
        <v>336143.5</v>
      </c>
      <c r="W62" s="1657"/>
    </row>
    <row r="63" spans="1:23" s="1614" customFormat="1" ht="27" customHeight="1">
      <c r="A63" s="1653"/>
      <c r="B63" s="1653"/>
      <c r="C63" s="1654"/>
      <c r="D63" s="1654"/>
      <c r="E63" s="1654"/>
      <c r="F63" s="1654"/>
      <c r="G63" s="1653"/>
      <c r="H63" s="1655"/>
      <c r="I63" s="1656"/>
      <c r="J63" s="1654"/>
      <c r="K63" s="1654"/>
      <c r="L63" s="1654"/>
      <c r="M63" s="1653"/>
      <c r="N63" s="1654"/>
      <c r="O63" s="1655"/>
      <c r="W63" s="1657"/>
    </row>
    <row r="64" spans="1:23" s="1614" customFormat="1" ht="27" customHeight="1">
      <c r="W64" s="1657"/>
    </row>
    <row r="65" spans="1:23" s="1614" customFormat="1" ht="27" customHeight="1">
      <c r="A65" s="1614" t="s">
        <v>864</v>
      </c>
      <c r="W65" s="1657"/>
    </row>
    <row r="66" spans="1:23" s="1614" customFormat="1" ht="27" customHeight="1">
      <c r="W66" s="1657"/>
    </row>
    <row r="67" spans="1:23" s="1614" customFormat="1" ht="27" customHeight="1">
      <c r="W67" s="1657"/>
    </row>
    <row r="68" spans="1:23" ht="27" customHeight="1"/>
    <row r="69" spans="1:23" ht="27" customHeight="1"/>
    <row r="70" spans="1:23" ht="27" customHeight="1"/>
    <row r="71" spans="1:23" ht="17.25" customHeight="1"/>
    <row r="72" spans="1:23" ht="24" customHeight="1"/>
  </sheetData>
  <mergeCells count="21">
    <mergeCell ref="H9:I9"/>
    <mergeCell ref="L2:O3"/>
    <mergeCell ref="H6:I6"/>
    <mergeCell ref="H7:I7"/>
    <mergeCell ref="K7:L7"/>
    <mergeCell ref="H8:I8"/>
    <mergeCell ref="K11:L11"/>
    <mergeCell ref="E12:F12"/>
    <mergeCell ref="G12:I12"/>
    <mergeCell ref="G13:H13"/>
    <mergeCell ref="K13:L13"/>
    <mergeCell ref="A24:A25"/>
    <mergeCell ref="B24:F24"/>
    <mergeCell ref="G24:H25"/>
    <mergeCell ref="I24:I25"/>
    <mergeCell ref="G11:H11"/>
    <mergeCell ref="J24:L25"/>
    <mergeCell ref="M24:O25"/>
    <mergeCell ref="B25:F25"/>
    <mergeCell ref="E14:F14"/>
    <mergeCell ref="G14:H14"/>
  </mergeCells>
  <phoneticPr fontId="27"/>
  <printOptions horizontalCentered="1" verticalCentered="1"/>
  <pageMargins left="0" right="0" top="0" bottom="0" header="0" footer="0"/>
  <pageSetup paperSize="9" scale="44"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B8C42-D15E-41FC-9183-921330D99C78}">
  <sheetPr codeName="Sheet65">
    <pageSetUpPr fitToPage="1"/>
  </sheetPr>
  <dimension ref="A2:N48"/>
  <sheetViews>
    <sheetView workbookViewId="0">
      <selection activeCell="A17" sqref="A17:F17"/>
    </sheetView>
  </sheetViews>
  <sheetFormatPr defaultColWidth="9.5" defaultRowHeight="14.25" customHeight="1"/>
  <cols>
    <col min="1" max="1" width="18.1640625" style="1469" customWidth="1"/>
    <col min="2" max="2" width="43.6640625" style="1469" customWidth="1"/>
    <col min="3" max="3" width="20" style="1469" customWidth="1"/>
    <col min="4" max="4" width="38.5" style="1469" customWidth="1"/>
    <col min="5" max="5" width="18.6640625" style="1469" customWidth="1"/>
    <col min="6" max="6" width="10.83203125" style="1469" customWidth="1"/>
    <col min="7" max="7" width="9.5" style="1469" customWidth="1"/>
    <col min="8" max="13" width="9.5" style="1469"/>
    <col min="14" max="14" width="15.33203125" style="1469" customWidth="1"/>
    <col min="15" max="16384" width="9.5" style="1469"/>
  </cols>
  <sheetData>
    <row r="2" spans="1:14" ht="20.25" customHeight="1">
      <c r="G2" s="1470" t="s">
        <v>1158</v>
      </c>
      <c r="H2" s="1470" t="s">
        <v>1159</v>
      </c>
      <c r="I2" s="1470"/>
    </row>
    <row r="3" spans="1:14" ht="20.25" customHeight="1">
      <c r="A3" s="1470"/>
      <c r="B3" s="1470"/>
      <c r="C3" s="2006" t="s">
        <v>301</v>
      </c>
      <c r="D3" s="2006"/>
      <c r="E3" s="1470"/>
      <c r="F3" s="1470"/>
      <c r="G3" s="1470"/>
      <c r="H3" s="1470"/>
      <c r="I3" s="1471" t="s">
        <v>1330</v>
      </c>
    </row>
    <row r="4" spans="1:14" ht="20.25" customHeight="1">
      <c r="A4" s="1470"/>
      <c r="B4" s="1470"/>
      <c r="C4" s="2006"/>
      <c r="D4" s="2006"/>
      <c r="E4" s="1470"/>
      <c r="F4" s="1470"/>
      <c r="G4" s="1470"/>
      <c r="H4" s="1470"/>
      <c r="I4" s="1471" t="s">
        <v>1331</v>
      </c>
    </row>
    <row r="5" spans="1:14" ht="20.25" customHeight="1">
      <c r="A5" s="1470"/>
      <c r="B5" s="1470"/>
      <c r="C5" s="1470"/>
      <c r="D5" s="1470"/>
      <c r="E5" s="1470"/>
      <c r="F5" s="1470"/>
      <c r="G5" s="1470"/>
      <c r="H5" s="1470"/>
      <c r="I5" s="1471" t="s">
        <v>1153</v>
      </c>
      <c r="M5" s="1827"/>
      <c r="N5" s="1827" t="s">
        <v>1406</v>
      </c>
    </row>
    <row r="6" spans="1:14" ht="21.75" customHeight="1">
      <c r="A6" s="1470"/>
      <c r="B6" s="1470"/>
      <c r="C6" s="1470"/>
      <c r="D6" s="1470"/>
      <c r="E6" s="1470"/>
      <c r="F6" s="1470"/>
      <c r="I6" s="1471" t="s">
        <v>1332</v>
      </c>
      <c r="M6" s="1826"/>
      <c r="N6" s="1826">
        <f>'1_4_請求書兼領収書 ウエスタンデジタル　数式入り'!T4</f>
        <v>105</v>
      </c>
    </row>
    <row r="7" spans="1:14" ht="21.75" customHeight="1">
      <c r="A7" s="1470" t="s">
        <v>1161</v>
      </c>
      <c r="B7" s="1470"/>
      <c r="C7" s="1470" t="s">
        <v>1162</v>
      </c>
      <c r="D7" s="1472">
        <f>'1_4_請求書兼領収書 ウエスタンデジタル　数式入り'!H7</f>
        <v>87482297</v>
      </c>
      <c r="E7" s="1470"/>
      <c r="F7" s="1470"/>
      <c r="G7" s="1470"/>
      <c r="H7" s="1470"/>
      <c r="I7" s="1470"/>
    </row>
    <row r="8" spans="1:14" ht="24.75" customHeight="1">
      <c r="A8" s="1470" t="s">
        <v>1333</v>
      </c>
      <c r="B8" s="1470" t="str">
        <f>'1_4_請求書兼領収書 ウエスタンデジタル　数式入り'!E16</f>
        <v>東葛電子販売</v>
      </c>
      <c r="C8" s="1470"/>
      <c r="D8" s="1470"/>
      <c r="E8" s="1470" t="s">
        <v>1163</v>
      </c>
      <c r="F8" s="2007">
        <f>'1_4_請求書兼領収書 ウエスタンデジタル　数式入り'!K7</f>
        <v>45762</v>
      </c>
      <c r="G8" s="2007"/>
      <c r="H8" s="1473"/>
      <c r="I8" s="1473"/>
    </row>
    <row r="9" spans="1:14" ht="24.75" customHeight="1">
      <c r="A9" s="1470" t="s">
        <v>1164</v>
      </c>
      <c r="B9" s="1470" t="str">
        <f>'1_4_請求書兼領収書 ウエスタンデジタル　数式入り'!E18</f>
        <v>東京都葛飾区東四つ木4－44－1</v>
      </c>
      <c r="C9" s="1470"/>
      <c r="D9" s="1470"/>
      <c r="E9" s="1470" t="s">
        <v>1165</v>
      </c>
      <c r="F9" s="1470"/>
      <c r="H9" s="1470"/>
      <c r="I9" s="1470"/>
    </row>
    <row r="10" spans="1:14" ht="24.75" customHeight="1">
      <c r="A10" s="1470"/>
      <c r="B10" s="1470" t="str">
        <f>'1_4_請求書兼領収書 ウエスタンデジタル　数式入り'!E19</f>
        <v>17階1号室</v>
      </c>
      <c r="C10" s="1470"/>
      <c r="D10" s="1470"/>
      <c r="E10" s="1470" t="s">
        <v>1166</v>
      </c>
      <c r="F10" s="1470" t="s">
        <v>1524</v>
      </c>
      <c r="H10" s="1470"/>
      <c r="I10" s="1470"/>
    </row>
    <row r="11" spans="1:14" ht="24.75" customHeight="1">
      <c r="A11" s="1470"/>
      <c r="B11" s="1470" t="str">
        <f>'1_4_請求書兼領収書 ウエスタンデジタル　数式入り'!E17</f>
        <v>〒124-0014</v>
      </c>
      <c r="C11" s="1470"/>
      <c r="D11" s="1470"/>
      <c r="E11" s="1470"/>
      <c r="F11" s="1470"/>
      <c r="H11" s="1470"/>
      <c r="I11" s="1470"/>
    </row>
    <row r="12" spans="1:14" ht="21.75" customHeight="1">
      <c r="A12" s="1470"/>
      <c r="B12" s="1470" t="s">
        <v>1167</v>
      </c>
      <c r="C12" s="1470"/>
      <c r="D12" s="1470"/>
      <c r="E12" s="1470"/>
      <c r="F12" s="1470"/>
      <c r="G12" s="1470"/>
      <c r="H12" s="1470"/>
      <c r="I12" s="1470"/>
    </row>
    <row r="14" spans="1:14" ht="24" customHeight="1">
      <c r="A14" s="2008" t="s">
        <v>1168</v>
      </c>
      <c r="B14" s="2009"/>
      <c r="C14" s="2009"/>
      <c r="D14" s="2009"/>
      <c r="E14" s="2009"/>
      <c r="F14" s="2010"/>
      <c r="G14" s="2008" t="s">
        <v>170</v>
      </c>
      <c r="H14" s="2009"/>
      <c r="I14" s="2010"/>
    </row>
    <row r="15" spans="1:14" ht="24" customHeight="1">
      <c r="A15" s="2008" t="str">
        <f>'1_4_請求書兼領収書 ウエスタンデジタル　数式入り'!B26</f>
        <v>SanDisk　コード：619659201579　　型番：SDSQUAB-128G-GH3MA</v>
      </c>
      <c r="B15" s="2009"/>
      <c r="C15" s="2009"/>
      <c r="D15" s="2009"/>
      <c r="E15" s="2009"/>
      <c r="F15" s="2010"/>
      <c r="G15" s="2008">
        <f>'1_4_請求書兼領収書 ウエスタンデジタル　数式入り'!H26</f>
        <v>150</v>
      </c>
      <c r="H15" s="2009"/>
      <c r="I15" s="2010"/>
    </row>
    <row r="16" spans="1:14" ht="24" customHeight="1">
      <c r="A16" s="2008" t="str">
        <f>'1_4_請求書兼領収書 ウエスタンデジタル　数式入り'!B27</f>
        <v>SanDisk　コード：619659201555　　型番：SDSQUAC-256G-GH3MA</v>
      </c>
      <c r="B16" s="2009"/>
      <c r="C16" s="2009"/>
      <c r="D16" s="2009"/>
      <c r="E16" s="2009"/>
      <c r="F16" s="2010"/>
      <c r="G16" s="2008">
        <f>'1_4_請求書兼領収書 ウエスタンデジタル　数式入り'!H27</f>
        <v>550</v>
      </c>
      <c r="H16" s="2009"/>
      <c r="I16" s="2010"/>
    </row>
    <row r="17" spans="1:9" ht="24" customHeight="1">
      <c r="A17" s="2008" t="str">
        <f>'1_4_請求書兼領収書 ウエスタンデジタル　数式入り'!B28</f>
        <v>SanDisk　コード：619659197940　　型番：SDSQXAT-032G-GH3MA</v>
      </c>
      <c r="B17" s="2009"/>
      <c r="C17" s="2009"/>
      <c r="D17" s="2009"/>
      <c r="E17" s="2009"/>
      <c r="F17" s="2010"/>
      <c r="G17" s="2008">
        <f>'1_4_請求書兼領収書 ウエスタンデジタル　数式入り'!H28</f>
        <v>50</v>
      </c>
      <c r="H17" s="2009"/>
      <c r="I17" s="2010"/>
    </row>
    <row r="18" spans="1:9" ht="24" customHeight="1">
      <c r="A18" s="2008" t="str">
        <f>'1_4_請求書兼領収書 ウエスタンデジタル　数式入り'!B29</f>
        <v>SanDisk　コード：619659197933　　型番：SDSQXAH-064G-GH3MA</v>
      </c>
      <c r="B18" s="2009"/>
      <c r="C18" s="2009"/>
      <c r="D18" s="2009"/>
      <c r="E18" s="2009"/>
      <c r="F18" s="2010"/>
      <c r="G18" s="2008">
        <f>'1_4_請求書兼領収書 ウエスタンデジタル　数式入り'!H29</f>
        <v>80</v>
      </c>
      <c r="H18" s="2009"/>
      <c r="I18" s="2010"/>
    </row>
    <row r="19" spans="1:9" ht="24" customHeight="1">
      <c r="A19" s="2008" t="str">
        <f>'1_4_請求書兼領収書 ウエスタンデジタル　数式入り'!B30</f>
        <v>SanDisk　コード：619659197926　　型番：SDSQXAA-128G-GH3MA</v>
      </c>
      <c r="B19" s="2009"/>
      <c r="C19" s="2009"/>
      <c r="D19" s="2009"/>
      <c r="E19" s="2009"/>
      <c r="F19" s="2010"/>
      <c r="G19" s="2008">
        <f>'1_4_請求書兼領収書 ウエスタンデジタル　数式入り'!H30</f>
        <v>150</v>
      </c>
      <c r="H19" s="2009"/>
      <c r="I19" s="2010"/>
    </row>
    <row r="20" spans="1:9" ht="24" customHeight="1">
      <c r="A20" s="2008" t="str">
        <f>'1_4_請求書兼領収書 ウエスタンデジタル　数式入り'!B31</f>
        <v>SanDisk　コード：619659197964　　型番：SDSQXAV-256G-GH3MA</v>
      </c>
      <c r="B20" s="2009"/>
      <c r="C20" s="2009"/>
      <c r="D20" s="2009"/>
      <c r="E20" s="2009"/>
      <c r="F20" s="2010"/>
      <c r="G20" s="2008">
        <f>'1_4_請求書兼領収書 ウエスタンデジタル　数式入り'!H31</f>
        <v>70</v>
      </c>
      <c r="H20" s="2009"/>
      <c r="I20" s="2010"/>
    </row>
    <row r="21" spans="1:9" ht="24" customHeight="1">
      <c r="A21" s="2008" t="str">
        <f>'1_4_請求書兼領収書 ウエスタンデジタル　数式入り'!B32</f>
        <v>SanDisk　コード：619659197704　　型番：SDSQQNR-032G-GH3IA</v>
      </c>
      <c r="B21" s="2009"/>
      <c r="C21" s="2009"/>
      <c r="D21" s="2009"/>
      <c r="E21" s="2009"/>
      <c r="F21" s="2010"/>
      <c r="G21" s="2008">
        <f>'1_4_請求書兼領収書 ウエスタンデジタル　数式入り'!H32</f>
        <v>35</v>
      </c>
      <c r="H21" s="2009"/>
      <c r="I21" s="2010"/>
    </row>
    <row r="22" spans="1:9" ht="24" customHeight="1">
      <c r="A22" s="2008" t="str">
        <f>'1_4_請求書兼領収書 ウエスタンデジタル　数式入り'!B33</f>
        <v>SanDisk　コード：619659197711　　型番：SDSQQNR-064G-GH3IA</v>
      </c>
      <c r="B22" s="2009"/>
      <c r="C22" s="2009"/>
      <c r="D22" s="2009"/>
      <c r="E22" s="2009"/>
      <c r="F22" s="2010"/>
      <c r="G22" s="2008">
        <f>'1_4_請求書兼領収書 ウエスタンデジタル　数式入り'!H33</f>
        <v>40</v>
      </c>
      <c r="H22" s="2009"/>
      <c r="I22" s="2010"/>
    </row>
    <row r="23" spans="1:9" ht="24" customHeight="1">
      <c r="A23" s="2008" t="str">
        <f>'1_4_請求書兼領収書 ウエスタンデジタル　数式入り'!B34</f>
        <v>SanDisk　コード：619659198923　　型番：SDSQQNR-128G-GH3IA</v>
      </c>
      <c r="B23" s="2009"/>
      <c r="C23" s="2009"/>
      <c r="D23" s="2009"/>
      <c r="E23" s="2009"/>
      <c r="F23" s="2010"/>
      <c r="G23" s="2008">
        <f>'1_4_請求書兼領収書 ウエスタンデジタル　数式入り'!H34</f>
        <v>70</v>
      </c>
      <c r="H23" s="2009"/>
      <c r="I23" s="2010"/>
    </row>
    <row r="24" spans="1:9" ht="24" customHeight="1">
      <c r="A24" s="2008" t="str">
        <f>'1_4_請求書兼領収書 ウエスタンデジタル　数式入り'!B35</f>
        <v>SanDisk　コード：619659198930　　型番：SDSQQNR-256G-GH3IA</v>
      </c>
      <c r="B24" s="2009"/>
      <c r="C24" s="2009"/>
      <c r="D24" s="2009"/>
      <c r="E24" s="2009"/>
      <c r="F24" s="2010"/>
      <c r="G24" s="2008">
        <f>'1_4_請求書兼領収書 ウエスタンデジタル　数式入り'!H35</f>
        <v>25</v>
      </c>
      <c r="H24" s="2009"/>
      <c r="I24" s="2010"/>
    </row>
    <row r="25" spans="1:9" ht="24" customHeight="1">
      <c r="A25" s="2008" t="str">
        <f>'1_4_請求書兼領収書 ウエスタンデジタル　数式入り'!B36</f>
        <v>SanDisk　コード：619659197834　　型番：SDSDXV2-064G-GHJIN</v>
      </c>
      <c r="B25" s="2009"/>
      <c r="C25" s="2009"/>
      <c r="D25" s="2009"/>
      <c r="E25" s="2009"/>
      <c r="F25" s="2010"/>
      <c r="G25" s="2008">
        <f>'1_4_請求書兼領収書 ウエスタンデジタル　数式入り'!H36</f>
        <v>50</v>
      </c>
      <c r="H25" s="2009"/>
      <c r="I25" s="2010"/>
    </row>
    <row r="26" spans="1:9" ht="24" customHeight="1">
      <c r="A26" s="2008" t="str">
        <f>'1_4_請求書兼領収書 ウエスタンデジタル　数式入り'!B37</f>
        <v>SanDisk　コード：619659197841　　型番：SDSDXVA-128G-GHJIN</v>
      </c>
      <c r="B26" s="2009"/>
      <c r="C26" s="2009"/>
      <c r="D26" s="2009"/>
      <c r="E26" s="2009"/>
      <c r="F26" s="2010"/>
      <c r="G26" s="2008">
        <f>'1_4_請求書兼領収書 ウエスタンデジタル　数式入り'!H37</f>
        <v>650</v>
      </c>
      <c r="H26" s="2009"/>
      <c r="I26" s="2010"/>
    </row>
    <row r="27" spans="1:9" ht="24" customHeight="1">
      <c r="A27" s="2008" t="str">
        <f>'1_4_請求書兼領収書 ウエスタンデジタル　数式入り'!B38</f>
        <v>SanDisk　コード：619659197858　　型番：SDSDXVV-256G-GHJIN</v>
      </c>
      <c r="B27" s="2009"/>
      <c r="C27" s="2009"/>
      <c r="D27" s="2009"/>
      <c r="E27" s="2009"/>
      <c r="F27" s="2010"/>
      <c r="G27" s="2008">
        <f>'1_4_請求書兼領収書 ウエスタンデジタル　数式入り'!H38</f>
        <v>250</v>
      </c>
      <c r="H27" s="2009"/>
      <c r="I27" s="2010"/>
    </row>
    <row r="28" spans="1:9" ht="24" customHeight="1">
      <c r="A28" s="2008" t="str">
        <f>'1_4_請求書兼領収書 ウエスタンデジタル　数式入り'!B39</f>
        <v>SanDisk　コード：619659197889　　型番：SDSDXXD-128G-GHJIN</v>
      </c>
      <c r="B28" s="2009"/>
      <c r="C28" s="2009"/>
      <c r="D28" s="2009"/>
      <c r="E28" s="2009"/>
      <c r="F28" s="2010"/>
      <c r="G28" s="2008">
        <f>'1_4_請求書兼領収書 ウエスタンデジタル　数式入り'!H39</f>
        <v>350</v>
      </c>
      <c r="H28" s="2009"/>
      <c r="I28" s="2010"/>
    </row>
    <row r="29" spans="1:9" ht="24" customHeight="1">
      <c r="A29" s="2008" t="str">
        <f>'1_4_請求書兼領収書 ウエスタンデジタル　数式入り'!B40</f>
        <v>SanDisk　コード：619659197896　　型番：SDSDXXD-256G-GHJIN</v>
      </c>
      <c r="B29" s="2009"/>
      <c r="C29" s="2009"/>
      <c r="D29" s="2009"/>
      <c r="E29" s="2009"/>
      <c r="F29" s="2010"/>
      <c r="G29" s="2008">
        <f>'1_4_請求書兼領収書 ウエスタンデジタル　数式入り'!H40</f>
        <v>100</v>
      </c>
      <c r="H29" s="2009"/>
      <c r="I29" s="2010"/>
    </row>
    <row r="30" spans="1:9" ht="24" customHeight="1">
      <c r="A30" s="2008" t="str">
        <f>'1_4_請求書兼領収書 ウエスタンデジタル　数式入り'!B41</f>
        <v>SanDisk　コード：619659201494　　型番：SDSDXEP-064G-GHJIN</v>
      </c>
      <c r="B30" s="2009"/>
      <c r="C30" s="2009"/>
      <c r="D30" s="2009"/>
      <c r="E30" s="2009"/>
      <c r="F30" s="2010"/>
      <c r="G30" s="2008">
        <f>'1_4_請求書兼領収書 ウエスタンデジタル　数式入り'!H41</f>
        <v>20</v>
      </c>
      <c r="H30" s="2009"/>
      <c r="I30" s="2010"/>
    </row>
    <row r="31" spans="1:9" ht="24" customHeight="1">
      <c r="A31" s="2008" t="str">
        <f>'1_4_請求書兼領収書 ウエスタンデジタル　数式入り'!B42</f>
        <v>SanDisk　コード：619659201500　　型番：SDSDXEP-128G-GHJIN</v>
      </c>
      <c r="B31" s="2009"/>
      <c r="C31" s="2009"/>
      <c r="D31" s="2009"/>
      <c r="E31" s="2009"/>
      <c r="F31" s="2010"/>
      <c r="G31" s="2008">
        <f>'1_4_請求書兼領収書 ウエスタンデジタル　数式入り'!H42</f>
        <v>15</v>
      </c>
      <c r="H31" s="2009"/>
      <c r="I31" s="2010"/>
    </row>
    <row r="32" spans="1:9" ht="24" customHeight="1">
      <c r="A32" s="2008" t="str">
        <f>'1_4_請求書兼領収書 ウエスタンデジタル　数式入り'!B43</f>
        <v>SanDisk　コード：619659169770　　型番：SDSQXA2-064G-GN6MA</v>
      </c>
      <c r="B32" s="2009"/>
      <c r="C32" s="2009"/>
      <c r="D32" s="2009"/>
      <c r="E32" s="2009"/>
      <c r="F32" s="2010"/>
      <c r="G32" s="2008">
        <f>'1_4_請求書兼領収書 ウエスタンデジタル　数式入り'!H43</f>
        <v>300</v>
      </c>
      <c r="H32" s="2009"/>
      <c r="I32" s="2010"/>
    </row>
    <row r="33" spans="1:9" ht="24" customHeight="1">
      <c r="A33" s="2008" t="str">
        <f>'1_4_請求書兼領収書 ウエスタンデジタル　数式入り'!B44</f>
        <v>SanDisk　コード：619659180034　　型番：SDSQXA1-128G-GN6MN</v>
      </c>
      <c r="B33" s="2009"/>
      <c r="C33" s="2009"/>
      <c r="D33" s="2009"/>
      <c r="E33" s="2009"/>
      <c r="F33" s="2010"/>
      <c r="G33" s="2008">
        <f>'1_4_請求書兼領収書 ウエスタンデジタル　数式入り'!H44</f>
        <v>350</v>
      </c>
      <c r="H33" s="2009"/>
      <c r="I33" s="2010"/>
    </row>
    <row r="34" spans="1:9" ht="24" customHeight="1">
      <c r="A34" s="2008" t="str">
        <f>'1_4_請求書兼領収書 ウエスタンデジタル　数式入り'!B45</f>
        <v>SanDisk　コード：619659180041　　型番：SDSQXA1-256G-GN6MN</v>
      </c>
      <c r="B34" s="2009"/>
      <c r="C34" s="2009"/>
      <c r="D34" s="2009"/>
      <c r="E34" s="2009"/>
      <c r="F34" s="2010"/>
      <c r="G34" s="2008">
        <f>'1_4_請求書兼領収書 ウエスタンデジタル　数式入り'!H45</f>
        <v>150</v>
      </c>
      <c r="H34" s="2009"/>
      <c r="I34" s="2010"/>
    </row>
    <row r="35" spans="1:9" ht="24" customHeight="1">
      <c r="A35" s="2008" t="str">
        <f>'1_4_請求書兼領収書 ウエスタンデジタル　数式入り'!B46</f>
        <v>SanDisk　コード：619659177416　　型番：SDSQXAF-032G-GN6MN</v>
      </c>
      <c r="B35" s="2009"/>
      <c r="C35" s="2009"/>
      <c r="D35" s="2009"/>
      <c r="E35" s="2009"/>
      <c r="F35" s="2010"/>
      <c r="G35" s="2008">
        <f>'1_4_請求書兼領収書 ウエスタンデジタル　数式入り'!H46</f>
        <v>80</v>
      </c>
      <c r="H35" s="2009"/>
      <c r="I35" s="2010"/>
    </row>
    <row r="36" spans="1:9" ht="24" customHeight="1">
      <c r="A36" s="2008" t="str">
        <f>'1_4_請求書兼領収書 ウエスタンデジタル　数式入り'!B47</f>
        <v>SanDisk　コード：619659193416　　型番：SDSQXAH-064G-GN6MN</v>
      </c>
      <c r="B36" s="2009"/>
      <c r="C36" s="2009"/>
      <c r="D36" s="2009"/>
      <c r="E36" s="2009"/>
      <c r="F36" s="2010"/>
      <c r="G36" s="2008">
        <f>'1_4_請求書兼領収書 ウエスタンデジタル　数式入り'!H47</f>
        <v>90</v>
      </c>
      <c r="H36" s="2009"/>
      <c r="I36" s="2010"/>
    </row>
    <row r="37" spans="1:9" ht="24" customHeight="1">
      <c r="A37" s="2008" t="str">
        <f>'1_4_請求書兼領収書 ウエスタンデジタル　数式入り'!B48</f>
        <v>SanDisk　コード：619659188467　　型番：SDSQXAA-128G-GN6MN</v>
      </c>
      <c r="B37" s="2009"/>
      <c r="C37" s="2009"/>
      <c r="D37" s="2009"/>
      <c r="E37" s="2009"/>
      <c r="F37" s="2010"/>
      <c r="G37" s="2008">
        <f>'1_4_請求書兼領収書 ウエスタンデジタル　数式入り'!H48</f>
        <v>400</v>
      </c>
      <c r="H37" s="2009"/>
      <c r="I37" s="2010"/>
    </row>
    <row r="38" spans="1:9" ht="24" customHeight="1">
      <c r="A38" s="2008" t="str">
        <f>'1_4_請求書兼領収書 ウエスタンデジタル　数式入り'!B49</f>
        <v>SanDisk　コード：619659188511　　型番：SDSQXAV-256G-GN6MN</v>
      </c>
      <c r="B38" s="2009"/>
      <c r="C38" s="2009"/>
      <c r="D38" s="2009"/>
      <c r="E38" s="2009"/>
      <c r="F38" s="2010"/>
      <c r="G38" s="2008">
        <f>'1_4_請求書兼領収書 ウエスタンデジタル　数式入り'!H49</f>
        <v>390</v>
      </c>
      <c r="H38" s="2009"/>
      <c r="I38" s="2010"/>
    </row>
    <row r="39" spans="1:9" ht="24" customHeight="1">
      <c r="A39" s="2008" t="str">
        <f>'1_4_請求書兼領収書 ウエスタンデジタル　数式入り'!B50</f>
        <v>SanDisk　コード：619659200473　　型番：SDSQUAB-064G-GN6MN</v>
      </c>
      <c r="B39" s="2009"/>
      <c r="C39" s="2009"/>
      <c r="D39" s="2009"/>
      <c r="E39" s="2009"/>
      <c r="F39" s="2010"/>
      <c r="G39" s="2008">
        <f>'1_4_請求書兼領収書 ウエスタンデジタル　数式入り'!H50</f>
        <v>70</v>
      </c>
      <c r="H39" s="2009"/>
      <c r="I39" s="2010"/>
    </row>
    <row r="40" spans="1:9" ht="24" customHeight="1">
      <c r="A40" s="2008" t="str">
        <f>'1_4_請求書兼領収書 ウエスタンデジタル　数式入り'!B51</f>
        <v>SanDisk　コード：619659200480　　型番：SDSQUAB-128G-GN6MN</v>
      </c>
      <c r="B40" s="2009"/>
      <c r="C40" s="2009"/>
      <c r="D40" s="2009"/>
      <c r="E40" s="2009"/>
      <c r="F40" s="2010"/>
      <c r="G40" s="2008">
        <f>'1_4_請求書兼領収書 ウエスタンデジタル　数式入り'!H51</f>
        <v>150</v>
      </c>
      <c r="H40" s="2009"/>
      <c r="I40" s="2010"/>
    </row>
    <row r="41" spans="1:9" ht="24" customHeight="1">
      <c r="A41" s="2008" t="str">
        <f>'1_4_請求書兼領収書 ウエスタンデジタル　数式入り'!B52</f>
        <v>SanDisk　コード：619659200497　　型番：SDSQUAC-256G-GN6MN</v>
      </c>
      <c r="B41" s="2009"/>
      <c r="C41" s="2009"/>
      <c r="D41" s="2009"/>
      <c r="E41" s="2009"/>
      <c r="F41" s="2010"/>
      <c r="G41" s="2008">
        <f>'1_4_請求書兼領収書 ウエスタンデジタル　数式入り'!H52</f>
        <v>20</v>
      </c>
      <c r="H41" s="2009"/>
      <c r="I41" s="2010"/>
    </row>
    <row r="42" spans="1:9" ht="24" customHeight="1">
      <c r="A42" s="2008"/>
      <c r="B42" s="2009"/>
      <c r="C42" s="2009"/>
      <c r="D42" s="2009"/>
      <c r="E42" s="2009"/>
      <c r="F42" s="2010"/>
      <c r="G42" s="2008"/>
      <c r="H42" s="2009"/>
      <c r="I42" s="2010"/>
    </row>
    <row r="43" spans="1:9" ht="24" customHeight="1">
      <c r="A43" s="2008"/>
      <c r="B43" s="2009"/>
      <c r="C43" s="2009"/>
      <c r="D43" s="2009"/>
      <c r="E43" s="2009"/>
      <c r="F43" s="2010"/>
      <c r="G43" s="2008"/>
      <c r="H43" s="2009"/>
      <c r="I43" s="2010"/>
    </row>
    <row r="44" spans="1:9" ht="24" customHeight="1">
      <c r="A44" s="2008"/>
      <c r="B44" s="2009"/>
      <c r="C44" s="2009"/>
      <c r="D44" s="2009"/>
      <c r="E44" s="2009"/>
      <c r="F44" s="2010"/>
      <c r="G44" s="2008"/>
      <c r="H44" s="2009"/>
      <c r="I44" s="2010"/>
    </row>
    <row r="45" spans="1:9" ht="24" customHeight="1">
      <c r="F45" s="1470" t="s">
        <v>1169</v>
      </c>
      <c r="G45" s="2011">
        <f>SUM(G15:I44)</f>
        <v>4655</v>
      </c>
      <c r="H45" s="2011"/>
      <c r="I45" s="2011"/>
    </row>
    <row r="46" spans="1:9" ht="18.75" customHeight="1">
      <c r="G46" s="1474"/>
      <c r="H46" s="1474"/>
      <c r="I46" s="1474"/>
    </row>
    <row r="47" spans="1:9" ht="24.75" customHeight="1">
      <c r="A47" s="2012" t="s">
        <v>1170</v>
      </c>
      <c r="B47" s="2012"/>
      <c r="C47" s="2012"/>
      <c r="D47" s="2012"/>
      <c r="E47" s="2012"/>
      <c r="F47" s="2012"/>
      <c r="G47" s="2012"/>
      <c r="H47" s="2012"/>
      <c r="I47" s="2012"/>
    </row>
    <row r="48" spans="1:9" ht="24.75" customHeight="1">
      <c r="A48" s="2012" t="s">
        <v>1171</v>
      </c>
      <c r="B48" s="2012"/>
      <c r="C48" s="2012"/>
      <c r="D48" s="2012"/>
      <c r="E48" s="2012"/>
      <c r="F48" s="2012"/>
      <c r="G48" s="2012"/>
      <c r="H48" s="2012"/>
      <c r="I48" s="2012"/>
    </row>
  </sheetData>
  <mergeCells count="67">
    <mergeCell ref="C3:D4"/>
    <mergeCell ref="F8:G8"/>
    <mergeCell ref="A14:F14"/>
    <mergeCell ref="G14:I14"/>
    <mergeCell ref="A15:F15"/>
    <mergeCell ref="G15:I15"/>
    <mergeCell ref="A16:F16"/>
    <mergeCell ref="G16:I16"/>
    <mergeCell ref="A17:F17"/>
    <mergeCell ref="G17:I17"/>
    <mergeCell ref="A18:F18"/>
    <mergeCell ref="G18:I18"/>
    <mergeCell ref="A19:F19"/>
    <mergeCell ref="G19:I19"/>
    <mergeCell ref="A20:F20"/>
    <mergeCell ref="G20:I20"/>
    <mergeCell ref="A21:F21"/>
    <mergeCell ref="G21:I21"/>
    <mergeCell ref="A22:F22"/>
    <mergeCell ref="G22:I22"/>
    <mergeCell ref="A23:F23"/>
    <mergeCell ref="G23:I23"/>
    <mergeCell ref="A24:F24"/>
    <mergeCell ref="G24:I24"/>
    <mergeCell ref="A25:F25"/>
    <mergeCell ref="G25:I25"/>
    <mergeCell ref="A26:F26"/>
    <mergeCell ref="G26:I26"/>
    <mergeCell ref="A27:F27"/>
    <mergeCell ref="G27:I27"/>
    <mergeCell ref="A28:F28"/>
    <mergeCell ref="G28:I28"/>
    <mergeCell ref="A29:F29"/>
    <mergeCell ref="G29:I29"/>
    <mergeCell ref="A30:F30"/>
    <mergeCell ref="G30:I30"/>
    <mergeCell ref="A31:F31"/>
    <mergeCell ref="G31:I31"/>
    <mergeCell ref="A32:F32"/>
    <mergeCell ref="G32:I32"/>
    <mergeCell ref="A33:F33"/>
    <mergeCell ref="G33:I33"/>
    <mergeCell ref="A34:F34"/>
    <mergeCell ref="G34:I34"/>
    <mergeCell ref="A35:F35"/>
    <mergeCell ref="G35:I35"/>
    <mergeCell ref="A36:F36"/>
    <mergeCell ref="G36:I36"/>
    <mergeCell ref="A37:F37"/>
    <mergeCell ref="G37:I37"/>
    <mergeCell ref="A38:F38"/>
    <mergeCell ref="G38:I38"/>
    <mergeCell ref="A39:F39"/>
    <mergeCell ref="G39:I39"/>
    <mergeCell ref="A40:F40"/>
    <mergeCell ref="G40:I40"/>
    <mergeCell ref="A41:F41"/>
    <mergeCell ref="G41:I41"/>
    <mergeCell ref="A42:F42"/>
    <mergeCell ref="G42:I42"/>
    <mergeCell ref="A48:I48"/>
    <mergeCell ref="A43:F43"/>
    <mergeCell ref="G43:I43"/>
    <mergeCell ref="A44:F44"/>
    <mergeCell ref="G44:I44"/>
    <mergeCell ref="G45:I45"/>
    <mergeCell ref="A47:I47"/>
  </mergeCells>
  <phoneticPr fontId="27"/>
  <pageMargins left="0.70866141732283461" right="0.70866141732283461" top="0.74803149606299213" bottom="0.74803149606299213" header="0.31496062992125984" footer="0.31496062992125984"/>
  <pageSetup paperSize="9" scale="54" orientation="portrait"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AE8C5-2848-41C4-9C15-12388542994E}">
  <sheetPr codeName="Sheet66">
    <pageSetUpPr fitToPage="1"/>
  </sheetPr>
  <dimension ref="A2:Y72"/>
  <sheetViews>
    <sheetView topLeftCell="A25" zoomScale="80" zoomScaleNormal="80" zoomScaleSheetLayoutView="80" workbookViewId="0">
      <selection activeCell="L53" sqref="L53"/>
    </sheetView>
  </sheetViews>
  <sheetFormatPr defaultColWidth="7.6640625" defaultRowHeight="13.5"/>
  <cols>
    <col min="1" max="1" width="13.5" style="1554" customWidth="1"/>
    <col min="2" max="2" width="20.83203125" style="1554" customWidth="1"/>
    <col min="3" max="3" width="26.6640625" style="1554" customWidth="1"/>
    <col min="4" max="4" width="9.1640625" style="1554" customWidth="1"/>
    <col min="5" max="5" width="14.6640625" style="1554" customWidth="1"/>
    <col min="6" max="6" width="48.6640625" style="1554" customWidth="1"/>
    <col min="7" max="7" width="11" style="1554" customWidth="1"/>
    <col min="8" max="8" width="7.6640625" style="1554" customWidth="1"/>
    <col min="9" max="9" width="14.5" style="1554" customWidth="1"/>
    <col min="10" max="10" width="12.1640625" style="1554" customWidth="1"/>
    <col min="11" max="11" width="12.6640625" style="1554" customWidth="1"/>
    <col min="12" max="12" width="14" style="1554" customWidth="1"/>
    <col min="13" max="13" width="5.6640625" style="1554" customWidth="1"/>
    <col min="14" max="14" width="9.5" style="1554" customWidth="1"/>
    <col min="15" max="15" width="20.1640625" style="1554" customWidth="1"/>
    <col min="16" max="16" width="17.33203125" style="1554" customWidth="1"/>
    <col min="17" max="18" width="7.6640625" style="1554"/>
    <col min="19" max="19" width="12" style="1554" customWidth="1"/>
    <col min="20" max="20" width="27.1640625" style="1554" customWidth="1"/>
    <col min="21" max="21" width="10.1640625" style="1554" customWidth="1"/>
    <col min="22" max="22" width="28.5" style="1554" customWidth="1"/>
    <col min="23" max="23" width="12.1640625" style="1555" customWidth="1"/>
    <col min="24" max="24" width="22.1640625" style="1554" customWidth="1"/>
    <col min="25" max="25" width="17.6640625" style="1554" customWidth="1"/>
    <col min="26" max="16384" width="7.6640625" style="1554"/>
  </cols>
  <sheetData>
    <row r="2" spans="3:25" ht="24" customHeight="1">
      <c r="E2" s="1631" t="str">
        <f>VLOOKUP(管理!$C$1,管理!A4:S53,2,0)</f>
        <v>サンディスク合同会社</v>
      </c>
      <c r="L2" s="2013" t="s">
        <v>821</v>
      </c>
      <c r="M2" s="2013"/>
      <c r="N2" s="2013"/>
      <c r="O2" s="2013"/>
    </row>
    <row r="3" spans="3:25" ht="24" customHeight="1">
      <c r="E3" s="1570" t="str">
        <f>"〒"&amp;VLOOKUP(管理!$C$1,管理!A4:S53,3,0)&amp;" "&amp;VLOOKUP(管理!$C$1,管理!A4:T53,4,0)</f>
        <v>〒108-0075 東京都港区港南1丁目6番31号</v>
      </c>
      <c r="L3" s="2013"/>
      <c r="M3" s="2013"/>
      <c r="N3" s="2013"/>
      <c r="O3" s="2013"/>
      <c r="P3" s="1572"/>
      <c r="S3" s="1855"/>
      <c r="T3" s="1855"/>
    </row>
    <row r="4" spans="3:25" ht="24" customHeight="1">
      <c r="E4" s="1570" t="str">
        <f>IFERROR(
  IF(OR(VLOOKUP(管理!$C$1,管理!$A$4:$V$100,5,0)=0,
        VLOOKUP(管理!$C$1,管理!$A$4:$V$100,5,0)=""),
     "",
     VLOOKUP(管理!$C$1,管理!A5:T54,5,0)
  ),
"")</f>
        <v>品川東急ビル3階</v>
      </c>
      <c r="M4" s="1570"/>
      <c r="N4" s="1570"/>
      <c r="O4" s="1570"/>
    </row>
    <row r="5" spans="3:25">
      <c r="E5" s="1569"/>
      <c r="N5" s="1568"/>
    </row>
    <row r="6" spans="3:25" s="1560" customFormat="1" ht="23.25" customHeight="1">
      <c r="H6" s="2014" t="s">
        <v>824</v>
      </c>
      <c r="I6" s="2015"/>
      <c r="J6" s="1632"/>
      <c r="K6" s="1633" t="s">
        <v>1316</v>
      </c>
      <c r="L6" s="1634"/>
      <c r="M6" s="1635"/>
      <c r="N6" s="1658" t="s">
        <v>1317</v>
      </c>
      <c r="O6" s="1645"/>
      <c r="W6" s="1567"/>
    </row>
    <row r="7" spans="3:25" s="1560" customFormat="1" ht="23.25" customHeight="1">
      <c r="H7" s="2016">
        <v>87482297</v>
      </c>
      <c r="I7" s="2017"/>
      <c r="J7" s="1636"/>
      <c r="K7" s="2018">
        <f>G12</f>
        <v>46097</v>
      </c>
      <c r="L7" s="2018"/>
      <c r="M7" s="1637"/>
      <c r="N7" s="1638" t="s">
        <v>827</v>
      </c>
      <c r="O7" s="1636"/>
      <c r="W7" s="1567"/>
    </row>
    <row r="8" spans="3:25" s="1560" customFormat="1" ht="23.25" customHeight="1">
      <c r="E8" s="1614" t="str">
        <f>"登録番号："&amp;VLOOKUP(管理!$C$1,管理!A4:T53,11,0)</f>
        <v>登録番号：T2010401090562</v>
      </c>
      <c r="H8" s="2027" t="s">
        <v>829</v>
      </c>
      <c r="I8" s="2028"/>
      <c r="J8" s="1639"/>
      <c r="K8" s="1640"/>
      <c r="L8" s="1641" t="s">
        <v>830</v>
      </c>
      <c r="M8" s="1634"/>
      <c r="N8" s="1634"/>
      <c r="O8" s="1632"/>
      <c r="S8" s="1856"/>
      <c r="T8" s="1856"/>
      <c r="W8" s="1567"/>
    </row>
    <row r="9" spans="3:25" s="1560" customFormat="1" ht="23.25" customHeight="1">
      <c r="H9" s="2016" t="s">
        <v>831</v>
      </c>
      <c r="I9" s="2017"/>
      <c r="J9" s="1642"/>
      <c r="K9" s="1643"/>
      <c r="L9" s="1644"/>
      <c r="M9" s="1642"/>
      <c r="N9" s="1642"/>
      <c r="O9" s="1636"/>
      <c r="T9" s="1857"/>
      <c r="W9" s="1567"/>
    </row>
    <row r="10" spans="3:25" ht="11.25" customHeight="1">
      <c r="T10" s="1857"/>
      <c r="U10" s="1560"/>
      <c r="V10" s="1560"/>
      <c r="W10" s="1567"/>
      <c r="X10" s="1560"/>
      <c r="Y10" s="1560"/>
    </row>
    <row r="11" spans="3:25" ht="23.25" customHeight="1">
      <c r="C11" s="1659"/>
      <c r="D11" s="1660"/>
      <c r="E11" s="1633" t="s">
        <v>1320</v>
      </c>
      <c r="F11" s="1645"/>
      <c r="G11" s="2014" t="s">
        <v>1154</v>
      </c>
      <c r="H11" s="2015"/>
      <c r="I11" s="1646"/>
      <c r="J11" s="1645"/>
      <c r="K11" s="2015" t="s">
        <v>760</v>
      </c>
      <c r="L11" s="2015"/>
      <c r="M11" s="1646"/>
      <c r="N11" s="1616"/>
      <c r="O11" s="1615"/>
      <c r="T11" s="1857"/>
      <c r="U11" s="1560"/>
      <c r="V11" s="1560"/>
      <c r="W11" s="1567"/>
      <c r="X11" s="1560"/>
      <c r="Y11" s="1560"/>
    </row>
    <row r="12" spans="3:25" ht="23.25" customHeight="1">
      <c r="C12" s="1661"/>
      <c r="D12" s="1662"/>
      <c r="E12" s="2070">
        <f>VLOOKUP(管理!$C$2,管理!A4:S50,17,0)</f>
        <v>0</v>
      </c>
      <c r="F12" s="2071"/>
      <c r="G12" s="2035">
        <f>管理!F1</f>
        <v>46097</v>
      </c>
      <c r="H12" s="2036"/>
      <c r="I12" s="2036"/>
      <c r="J12" s="1647"/>
      <c r="K12" s="1570"/>
      <c r="L12" s="1570"/>
      <c r="M12" s="1570"/>
      <c r="N12" s="1614"/>
      <c r="O12" s="1617"/>
      <c r="T12" s="1857"/>
      <c r="U12" s="1560"/>
      <c r="V12" s="1560"/>
      <c r="W12" s="1567"/>
      <c r="X12" s="1560"/>
      <c r="Y12" s="1560"/>
    </row>
    <row r="13" spans="3:25" ht="23.25" customHeight="1">
      <c r="C13" s="1659"/>
      <c r="D13" s="1660"/>
      <c r="E13" s="1633" t="s">
        <v>1322</v>
      </c>
      <c r="F13" s="1645"/>
      <c r="G13" s="2014" t="s">
        <v>1155</v>
      </c>
      <c r="H13" s="2015"/>
      <c r="I13" s="1646"/>
      <c r="J13" s="1645"/>
      <c r="K13" s="2015" t="s">
        <v>1323</v>
      </c>
      <c r="L13" s="2015"/>
      <c r="M13" s="1646"/>
      <c r="N13" s="1616"/>
      <c r="O13" s="1615"/>
      <c r="S13" s="1560"/>
      <c r="T13" s="1857"/>
      <c r="U13" s="1560"/>
      <c r="V13" s="1560"/>
      <c r="W13" s="1567"/>
      <c r="X13" s="1560"/>
      <c r="Y13" s="1560"/>
    </row>
    <row r="14" spans="3:25" ht="23.25" customHeight="1">
      <c r="C14" s="1661"/>
      <c r="D14" s="1662"/>
      <c r="E14" s="2029" t="s">
        <v>1324</v>
      </c>
      <c r="F14" s="2030"/>
      <c r="G14" s="2016" t="s">
        <v>840</v>
      </c>
      <c r="H14" s="2017"/>
      <c r="I14" s="1648"/>
      <c r="J14" s="1649"/>
      <c r="K14" s="1648"/>
      <c r="L14" s="1648"/>
      <c r="M14" s="1648"/>
      <c r="N14" s="1618"/>
      <c r="O14" s="1619"/>
      <c r="T14" s="1857"/>
      <c r="U14" s="1560"/>
      <c r="V14" s="1560"/>
      <c r="W14" s="1567"/>
      <c r="X14" s="1560"/>
      <c r="Y14" s="1560"/>
    </row>
    <row r="15" spans="3:25" ht="24" customHeight="1">
      <c r="E15" s="1614" t="str">
        <f>"出荷先:"&amp;VLOOKUP(管理!C2,管理!A4:T100,14,0)</f>
        <v>出荷先:245141</v>
      </c>
      <c r="F15" s="1652"/>
      <c r="G15" s="1614"/>
      <c r="H15" s="1614"/>
      <c r="I15" s="1614"/>
      <c r="J15" s="1614" t="str">
        <f>"請求先:"&amp;VLOOKUP(管理!C2,管理!A4:T100,14,0)</f>
        <v>請求先:245141</v>
      </c>
      <c r="K15" s="1652"/>
      <c r="L15" s="1614"/>
      <c r="M15" s="1556"/>
      <c r="N15" s="1556"/>
      <c r="O15" s="1556"/>
      <c r="T15" s="1857"/>
      <c r="U15" s="1560"/>
      <c r="V15" s="1560"/>
      <c r="W15" s="1567"/>
      <c r="X15" s="1560"/>
      <c r="Y15" s="1560"/>
    </row>
    <row r="16" spans="3:25" ht="24" customHeight="1">
      <c r="E16" s="1614" t="str">
        <f>VLOOKUP(管理!$C2,管理!A4:$AA$103,2,0)</f>
        <v>柏尾奏利（KASIOshop）</v>
      </c>
      <c r="F16" s="1614"/>
      <c r="G16" s="1614"/>
      <c r="H16" s="1614"/>
      <c r="I16" s="1614"/>
      <c r="J16" s="1614" t="str">
        <f>E16</f>
        <v>柏尾奏利（KASIOshop）</v>
      </c>
      <c r="K16" s="1614"/>
      <c r="L16" s="1614"/>
      <c r="M16" s="1556"/>
      <c r="N16" s="1556"/>
      <c r="O16" s="1556"/>
      <c r="T16" s="1857"/>
      <c r="U16" s="1560"/>
      <c r="V16" s="1560"/>
      <c r="W16" s="1567"/>
      <c r="X16" s="1560"/>
      <c r="Y16" s="1560"/>
    </row>
    <row r="17" spans="1:25" ht="24" customHeight="1">
      <c r="E17" s="1614" t="str">
        <f>"〒"&amp;VLOOKUP(管理!$C$2,管理!A3:S49,3,0)</f>
        <v>〒174-0072</v>
      </c>
      <c r="F17" s="1614"/>
      <c r="G17" s="1614"/>
      <c r="H17" s="1614"/>
      <c r="I17" s="1614"/>
      <c r="J17" s="1614" t="str">
        <f>E17</f>
        <v>〒174-0072</v>
      </c>
      <c r="K17" s="1614"/>
      <c r="L17" s="1614"/>
      <c r="M17" s="1556"/>
      <c r="N17" s="1556"/>
      <c r="O17" s="1556"/>
      <c r="S17" s="1560"/>
      <c r="T17" s="1857"/>
      <c r="U17" s="1560"/>
      <c r="V17" s="1560"/>
      <c r="W17" s="1567"/>
      <c r="X17" s="1560"/>
      <c r="Y17" s="1560"/>
    </row>
    <row r="18" spans="1:25" ht="24" customHeight="1">
      <c r="E18" s="1614" t="str">
        <f>VLOOKUP(管理!$C$2,管理!A4:S50,4,0)</f>
        <v>東京都板橋区南常盤台1丁目11番6号</v>
      </c>
      <c r="F18" s="1614"/>
      <c r="G18" s="1614"/>
      <c r="H18" s="1614"/>
      <c r="I18" s="1614"/>
      <c r="J18" s="1614" t="str">
        <f>E18</f>
        <v>東京都板橋区南常盤台1丁目11番6号</v>
      </c>
      <c r="K18" s="1614"/>
      <c r="L18" s="1614"/>
      <c r="M18" s="1556"/>
      <c r="N18" s="1556"/>
      <c r="O18" s="1556"/>
      <c r="T18" s="1857"/>
      <c r="U18" s="1560"/>
      <c r="V18" s="1560"/>
      <c r="W18" s="1567"/>
      <c r="X18" s="1560"/>
      <c r="Y18" s="1560"/>
    </row>
    <row r="19" spans="1:25" ht="24" customHeight="1">
      <c r="E19" s="1614" t="str">
        <f>VLOOKUP(管理!$C$2,管理!A5:S51,5,0)</f>
        <v>ウエアーハウス303号室</v>
      </c>
      <c r="F19" s="1614"/>
      <c r="G19" s="1614"/>
      <c r="H19" s="1614"/>
      <c r="I19" s="1614"/>
      <c r="J19" s="1614" t="str">
        <f>E19</f>
        <v>ウエアーハウス303号室</v>
      </c>
      <c r="K19" s="1614"/>
      <c r="L19" s="1614"/>
      <c r="M19" s="1556"/>
      <c r="N19" s="1556"/>
      <c r="O19" s="1556"/>
      <c r="T19" s="1857"/>
      <c r="U19" s="1560"/>
      <c r="V19" s="1560"/>
      <c r="W19" s="1567"/>
      <c r="X19" s="1560"/>
      <c r="Y19" s="1560"/>
    </row>
    <row r="20" spans="1:25" ht="24" customHeight="1">
      <c r="E20" s="1614" t="s">
        <v>848</v>
      </c>
      <c r="F20" s="1614"/>
      <c r="G20" s="1614"/>
      <c r="H20" s="1614"/>
      <c r="I20" s="1614"/>
      <c r="J20" s="1614" t="str">
        <f>E20</f>
        <v>日本国</v>
      </c>
      <c r="K20" s="1614"/>
      <c r="L20" s="1614"/>
      <c r="M20" s="1556"/>
      <c r="N20" s="1556"/>
      <c r="O20" s="1556"/>
      <c r="T20" s="1857"/>
      <c r="U20" s="1560"/>
      <c r="V20" s="1560"/>
      <c r="W20" s="1567"/>
      <c r="X20" s="1560"/>
      <c r="Y20" s="1560"/>
    </row>
    <row r="21" spans="1:25" ht="17.25" customHeight="1">
      <c r="E21" s="1557"/>
      <c r="S21" s="1560"/>
      <c r="T21" s="1857"/>
      <c r="U21" s="1560"/>
      <c r="V21" s="1560"/>
      <c r="W21" s="1567"/>
      <c r="X21" s="1560"/>
      <c r="Y21" s="1560"/>
    </row>
    <row r="22" spans="1:25" s="1614" customFormat="1" ht="17.25" customHeight="1">
      <c r="T22" s="1858"/>
      <c r="U22" s="1620"/>
      <c r="V22" s="1620"/>
      <c r="W22" s="1859"/>
      <c r="X22" s="1620"/>
      <c r="Y22" s="1620"/>
    </row>
    <row r="23" spans="1:25" s="1614" customFormat="1" ht="18.75">
      <c r="T23" s="1858"/>
      <c r="U23" s="1620"/>
      <c r="V23" s="1620"/>
      <c r="W23" s="1859"/>
      <c r="X23" s="1620"/>
      <c r="Y23" s="1620"/>
    </row>
    <row r="24" spans="1:25" s="1614" customFormat="1" ht="27" customHeight="1">
      <c r="A24" s="2019" t="s">
        <v>1380</v>
      </c>
      <c r="B24" s="2021" t="s">
        <v>1379</v>
      </c>
      <c r="C24" s="2022"/>
      <c r="D24" s="2022"/>
      <c r="E24" s="2022"/>
      <c r="F24" s="2023"/>
      <c r="G24" s="2022" t="s">
        <v>29</v>
      </c>
      <c r="H24" s="2022"/>
      <c r="I24" s="2031" t="s">
        <v>30</v>
      </c>
      <c r="J24" s="2022" t="s">
        <v>1378</v>
      </c>
      <c r="K24" s="2022"/>
      <c r="L24" s="2022"/>
      <c r="M24" s="2021" t="s">
        <v>1377</v>
      </c>
      <c r="N24" s="2022"/>
      <c r="O24" s="2033"/>
      <c r="T24" s="1858"/>
      <c r="U24" s="1620"/>
      <c r="V24" s="1620"/>
      <c r="W24" s="1859"/>
      <c r="X24" s="1620"/>
      <c r="Y24" s="1620"/>
    </row>
    <row r="25" spans="1:25" s="1614" customFormat="1" ht="27" customHeight="1">
      <c r="A25" s="2020"/>
      <c r="B25" s="2024" t="s">
        <v>1376</v>
      </c>
      <c r="C25" s="2025"/>
      <c r="D25" s="2025"/>
      <c r="E25" s="2025"/>
      <c r="F25" s="2026"/>
      <c r="G25" s="2025"/>
      <c r="H25" s="2025"/>
      <c r="I25" s="2032"/>
      <c r="J25" s="2025"/>
      <c r="K25" s="2025"/>
      <c r="L25" s="2025"/>
      <c r="M25" s="2024"/>
      <c r="N25" s="2025"/>
      <c r="O25" s="2034"/>
      <c r="W25" s="1657"/>
      <c r="Y25" s="1620"/>
    </row>
    <row r="26" spans="1:25" s="1614" customFormat="1" ht="35.25" customHeight="1">
      <c r="A26" s="1558">
        <v>1</v>
      </c>
      <c r="B26" s="1854" t="str">
        <f>"メーカー : "&amp;[1]SD新基準!$AQ2&amp;"　商品コード : "&amp;[1]SD新基準!$AP2&amp;"　商品モデル番号 : "&amp;[1]SD新基準!$AR2</f>
        <v>メーカー : SanDisk　商品コード : 9349220005022　商品モデル番号 : 7545783945</v>
      </c>
      <c r="G26" s="1558"/>
      <c r="H26" s="1626">
        <f>[1]SD新基準!$L2</f>
        <v>0</v>
      </c>
      <c r="I26" s="1627" t="s">
        <v>854</v>
      </c>
      <c r="J26" s="1628" t="s">
        <v>167</v>
      </c>
      <c r="L26" s="1629">
        <f>[1]SD新基準!$AF2</f>
        <v>714</v>
      </c>
      <c r="M26" s="1558"/>
      <c r="O26" s="1630">
        <f t="shared" ref="O26:O52" si="0">L26*H26</f>
        <v>0</v>
      </c>
      <c r="W26" s="1657"/>
      <c r="Y26" s="1620"/>
    </row>
    <row r="27" spans="1:25" s="1614" customFormat="1" ht="35.25" customHeight="1">
      <c r="A27" s="1558">
        <v>2</v>
      </c>
      <c r="B27" s="1854" t="str">
        <f>"メーカー : "&amp;[1]SD新基準!$AQ3&amp;"　商品コード : "&amp;[1]SD新基準!$AP3&amp;"　商品モデル番号 : "&amp;[1]SD新基準!$AR3</f>
        <v>メーカー : SanDisk　商品コード : 9349220005039　商品モデル番号 : 9349220005039</v>
      </c>
      <c r="G27" s="1558"/>
      <c r="H27" s="1626">
        <f>[1]SD新基準!$L3</f>
        <v>0</v>
      </c>
      <c r="I27" s="1627" t="s">
        <v>854</v>
      </c>
      <c r="J27" s="1628" t="s">
        <v>167</v>
      </c>
      <c r="L27" s="1629">
        <f>[1]SD新基準!$AF3</f>
        <v>976</v>
      </c>
      <c r="M27" s="1558"/>
      <c r="O27" s="1630">
        <f t="shared" si="0"/>
        <v>0</v>
      </c>
      <c r="W27" s="1657"/>
      <c r="Y27" s="1620"/>
    </row>
    <row r="28" spans="1:25" s="1614" customFormat="1" ht="35.25" customHeight="1">
      <c r="A28" s="1558">
        <v>3</v>
      </c>
      <c r="B28" s="1854" t="str">
        <f>"メーカー : "&amp;[1]SD新基準!$AQ4&amp;"　商品コード : "&amp;[1]SD新基準!$AP4&amp;"　商品モデル番号 : "&amp;[1]SD新基準!$AR4</f>
        <v>メーカー : SanDisk　商品コード : 0619659161651　商品モデル番号 : SDSQUNS-032G-GN3MN</v>
      </c>
      <c r="G28" s="1558"/>
      <c r="H28" s="1626">
        <f>[1]SD新基準!$L4</f>
        <v>200</v>
      </c>
      <c r="I28" s="1627" t="s">
        <v>854</v>
      </c>
      <c r="J28" s="1628" t="s">
        <v>167</v>
      </c>
      <c r="L28" s="1629">
        <f>[1]SD新基準!$AF4</f>
        <v>6308</v>
      </c>
      <c r="M28" s="1558"/>
      <c r="O28" s="1630">
        <f t="shared" si="0"/>
        <v>1261600</v>
      </c>
      <c r="W28" s="1657"/>
      <c r="Y28" s="1620"/>
    </row>
    <row r="29" spans="1:25" s="1614" customFormat="1" ht="35.25" customHeight="1">
      <c r="A29" s="1558">
        <v>4</v>
      </c>
      <c r="B29" s="1854" t="str">
        <f>"メーカー : "&amp;[1]SD新基準!$AQ5&amp;"　商品コード : "&amp;[1]SD新基準!$AP5&amp;"　商品モデル番号 : "&amp;[1]SD新基準!$AR5</f>
        <v>メーカー : SanDisk　商品コード : 0619659184384　商品モデル番号 : SDSQUNS-032G-GN3MN</v>
      </c>
      <c r="G29" s="1558"/>
      <c r="H29" s="1626">
        <f>[1]SD新基準!$L5</f>
        <v>200</v>
      </c>
      <c r="I29" s="1627" t="s">
        <v>854</v>
      </c>
      <c r="J29" s="1628" t="s">
        <v>167</v>
      </c>
      <c r="L29" s="1629">
        <f>[1]SD新基準!$AF5</f>
        <v>3714</v>
      </c>
      <c r="M29" s="1558"/>
      <c r="O29" s="1630">
        <f t="shared" si="0"/>
        <v>742800</v>
      </c>
      <c r="W29" s="1657"/>
      <c r="Y29" s="1620"/>
    </row>
    <row r="30" spans="1:25" s="1614" customFormat="1" ht="35.25" customHeight="1">
      <c r="A30" s="1558">
        <v>5</v>
      </c>
      <c r="B30" s="1854" t="str">
        <f>"メーカー : "&amp;[1]SD新基準!$AQ6&amp;"　商品コード : "&amp;[1]SD新基準!$AP6&amp;"　商品モデル番号 : "&amp;[1]SD新基準!$AR6</f>
        <v>メーカー : SanDisk　商品コード : 0619659161644, 6195765406328, 7840000001712　商品モデル番号 : SDSQUNS-032G-GN3MA</v>
      </c>
      <c r="G30" s="1558"/>
      <c r="H30" s="1626">
        <f>[1]SD新基準!$L6</f>
        <v>200</v>
      </c>
      <c r="I30" s="1627" t="s">
        <v>854</v>
      </c>
      <c r="J30" s="1628" t="s">
        <v>167</v>
      </c>
      <c r="L30" s="1629">
        <f>[1]SD新基準!$AF6</f>
        <v>6686</v>
      </c>
      <c r="M30" s="1558"/>
      <c r="O30" s="1630">
        <f t="shared" si="0"/>
        <v>1337200</v>
      </c>
      <c r="W30" s="1657"/>
      <c r="Y30" s="1620"/>
    </row>
    <row r="31" spans="1:25" s="1614" customFormat="1" ht="35.25" customHeight="1">
      <c r="A31" s="1558">
        <v>6</v>
      </c>
      <c r="B31" s="1854" t="str">
        <f>"メーカー : "&amp;[1]SD新基準!$AQ7&amp;"　商品コード : "&amp;[1]SD新基準!$AP7&amp;"　商品モデル番号 : "&amp;[1]SD新基準!$AR7</f>
        <v>メーカー : SanDisk　商品コード : 0619659134044　商品モデル番号 : SDSQUNB-032G-GN3MN</v>
      </c>
      <c r="G31" s="1558"/>
      <c r="H31" s="1626">
        <f>[1]SD新基準!$L7</f>
        <v>200</v>
      </c>
      <c r="I31" s="1627" t="s">
        <v>854</v>
      </c>
      <c r="J31" s="1628" t="s">
        <v>167</v>
      </c>
      <c r="L31" s="1629">
        <f>[1]SD新基準!$AF7</f>
        <v>6127</v>
      </c>
      <c r="M31" s="1558"/>
      <c r="O31" s="1630">
        <f t="shared" si="0"/>
        <v>1225400</v>
      </c>
      <c r="W31" s="1657"/>
      <c r="Y31" s="1620"/>
    </row>
    <row r="32" spans="1:25" s="1614" customFormat="1" ht="35.25" customHeight="1">
      <c r="A32" s="1558">
        <v>7</v>
      </c>
      <c r="B32" s="1854" t="str">
        <f>"メーカー : "&amp;[1]SD新基準!$AQ8&amp;"　商品コード : "&amp;[1]SD新基準!$AP8&amp;"　商品モデル番号 : "&amp;[1]SD新基準!$AR8</f>
        <v>メーカー : SanDisk　商品コード : 0619659078645, 5053460346961, 5554442365203, 6196590786456, 7044447834692, 7123290469845, 7987987901489　商品モデル番号 : SDSDQUA-032G-U46A</v>
      </c>
      <c r="G32" s="1558"/>
      <c r="H32" s="1626">
        <f>[1]SD新基準!$L8</f>
        <v>200</v>
      </c>
      <c r="I32" s="1627" t="s">
        <v>854</v>
      </c>
      <c r="J32" s="1628" t="s">
        <v>167</v>
      </c>
      <c r="L32" s="1629">
        <f>[1]SD新基準!$AF8</f>
        <v>6870</v>
      </c>
      <c r="M32" s="1558"/>
      <c r="O32" s="1630">
        <f t="shared" si="0"/>
        <v>1374000</v>
      </c>
      <c r="W32" s="1657"/>
      <c r="Y32" s="1620"/>
    </row>
    <row r="33" spans="1:25" s="1614" customFormat="1" ht="35.25" customHeight="1">
      <c r="A33" s="1558">
        <v>8</v>
      </c>
      <c r="B33" s="1854" t="str">
        <f>"メーカー : "&amp;[1]SD新基準!$AQ9&amp;"　商品コード : "&amp;[1]SD新基準!$AP9&amp;"　商品モデル番号 : "&amp;[1]SD新基準!$AR9</f>
        <v>メーカー : SanDisk　商品コード : 0068888807494, 0619659246518　商品モデル番号 : 43237-2</v>
      </c>
      <c r="G33" s="1558"/>
      <c r="H33" s="1626">
        <f>[1]SD新基準!$L9</f>
        <v>200</v>
      </c>
      <c r="I33" s="1627" t="s">
        <v>854</v>
      </c>
      <c r="J33" s="1628" t="s">
        <v>167</v>
      </c>
      <c r="L33" s="1629">
        <f>[1]SD新基準!$AF9</f>
        <v>8893</v>
      </c>
      <c r="M33" s="1558"/>
      <c r="O33" s="1630">
        <f t="shared" si="0"/>
        <v>1778600</v>
      </c>
      <c r="W33" s="1657"/>
      <c r="Y33" s="1620"/>
    </row>
    <row r="34" spans="1:25" s="1614" customFormat="1" ht="35.25" customHeight="1">
      <c r="A34" s="1558">
        <v>9</v>
      </c>
      <c r="B34" s="1854" t="str">
        <f>"メーカー : "&amp;[1]SD新基準!$AQ10&amp;"　商品コード : "&amp;[1]SD新基準!$AP10&amp;"　商品モデル番号 : "&amp;[1]SD新基準!$AR10</f>
        <v>メーカー : SanDisk　商品コード : 0619659134747　商品モデル番号 : SDSQUNC-032G-GN6MA</v>
      </c>
      <c r="G34" s="1558"/>
      <c r="H34" s="1626">
        <f>[1]SD新基準!$L10</f>
        <v>10</v>
      </c>
      <c r="I34" s="1627" t="s">
        <v>854</v>
      </c>
      <c r="J34" s="1628" t="s">
        <v>167</v>
      </c>
      <c r="L34" s="1629">
        <f>[1]SD新基準!$AF10</f>
        <v>26210</v>
      </c>
      <c r="M34" s="1558"/>
      <c r="O34" s="1630">
        <f t="shared" si="0"/>
        <v>262100</v>
      </c>
      <c r="W34" s="1657"/>
      <c r="Y34" s="1620"/>
    </row>
    <row r="35" spans="1:25" s="1614" customFormat="1" ht="35.25" customHeight="1">
      <c r="A35" s="1558">
        <v>10</v>
      </c>
      <c r="B35" s="1854" t="str">
        <f>"メーカー : "&amp;[1]SD新基準!$AQ11&amp;"　商品コード : "&amp;[1]SD新基準!$AP11&amp;"　商品モデル番号 : "&amp;[1]SD新基準!$AR11</f>
        <v>メーカー : SanDisk　商品コード : 0619659172916　商品モデル番号 : SDSQUNS-064G-GHEMA</v>
      </c>
      <c r="G35" s="1558"/>
      <c r="H35" s="1626">
        <f>[1]SD新基準!$L11</f>
        <v>200</v>
      </c>
      <c r="I35" s="1627" t="s">
        <v>854</v>
      </c>
      <c r="J35" s="1628" t="s">
        <v>167</v>
      </c>
      <c r="L35" s="1629">
        <f>[1]SD新基準!$AF11</f>
        <v>4316</v>
      </c>
      <c r="M35" s="1558"/>
      <c r="O35" s="1630">
        <f t="shared" si="0"/>
        <v>863200</v>
      </c>
      <c r="W35" s="1657"/>
      <c r="Y35" s="1620"/>
    </row>
    <row r="36" spans="1:25" s="1614" customFormat="1" ht="35.25" customHeight="1">
      <c r="A36" s="1558">
        <v>11</v>
      </c>
      <c r="B36" s="1854" t="str">
        <f>"メーカー : "&amp;[1]SD新基準!$AQ12&amp;"　商品コード : "&amp;[1]SD新基準!$AP12&amp;"　商品モデル番号 : "&amp;[1]SD新基準!$AR12</f>
        <v>メーカー : SanDisk　商品コード : 0619659185077, 0799833000614　商品モデル番号 : SDSQUNR-064G-GN3MN</v>
      </c>
      <c r="G36" s="1558"/>
      <c r="H36" s="1626">
        <f>[1]SD新基準!$L12</f>
        <v>200</v>
      </c>
      <c r="I36" s="1627" t="s">
        <v>854</v>
      </c>
      <c r="J36" s="1628" t="s">
        <v>167</v>
      </c>
      <c r="L36" s="1629">
        <f>[1]SD新基準!$AF12</f>
        <v>4253</v>
      </c>
      <c r="M36" s="1558"/>
      <c r="O36" s="1630">
        <f t="shared" si="0"/>
        <v>850600</v>
      </c>
      <c r="W36" s="1657"/>
      <c r="Y36" s="1620"/>
    </row>
    <row r="37" spans="1:25" s="1614" customFormat="1" ht="35.25" customHeight="1">
      <c r="A37" s="1558">
        <v>12</v>
      </c>
      <c r="B37" s="1854" t="str">
        <f>"メーカー : "&amp;[1]SD新基準!$AQ13&amp;"　商品コード : "&amp;[1]SD新基準!$AP13&amp;"　商品モデル番号 : "&amp;[1]SD新基準!$AR13</f>
        <v>メーカー : SanDisk　商品コード : 0619659161927　商品モデル番号 : SDSQUNS-064G-GN3MN</v>
      </c>
      <c r="G37" s="1558"/>
      <c r="H37" s="1626">
        <f>[1]SD新基準!$L13</f>
        <v>200</v>
      </c>
      <c r="I37" s="1627" t="s">
        <v>854</v>
      </c>
      <c r="J37" s="1628" t="s">
        <v>167</v>
      </c>
      <c r="L37" s="1629">
        <f>[1]SD新基準!$AF13</f>
        <v>6803</v>
      </c>
      <c r="M37" s="1558"/>
      <c r="O37" s="1630">
        <f t="shared" si="0"/>
        <v>1360600</v>
      </c>
      <c r="W37" s="1657"/>
      <c r="Y37" s="1620"/>
    </row>
    <row r="38" spans="1:25" s="1614" customFormat="1" ht="35.25" customHeight="1">
      <c r="A38" s="1558">
        <v>13</v>
      </c>
      <c r="B38" s="1854" t="str">
        <f>"メーカー : "&amp;[1]SD新基準!$AQ14&amp;"　商品コード : "&amp;[1]SD新基準!$AP14&amp;"　商品モデル番号 : "&amp;[1]SD新基準!$AR14</f>
        <v>メーカー : SanDisk　商品コード : 0619659134846, 4056572752683　商品モデル番号 : SDSQUNC-064G-GN6MA</v>
      </c>
      <c r="G38" s="1558"/>
      <c r="H38" s="1626">
        <f>[1]SD新基準!$L14</f>
        <v>200</v>
      </c>
      <c r="I38" s="1627" t="s">
        <v>854</v>
      </c>
      <c r="J38" s="1628" t="s">
        <v>167</v>
      </c>
      <c r="L38" s="1629">
        <f>[1]SD新基準!$AF14</f>
        <v>6567</v>
      </c>
      <c r="M38" s="1558"/>
      <c r="O38" s="1630">
        <f t="shared" si="0"/>
        <v>1313400</v>
      </c>
      <c r="W38" s="1657"/>
      <c r="Y38" s="1620"/>
    </row>
    <row r="39" spans="1:25" s="1614" customFormat="1" ht="35.25" customHeight="1">
      <c r="A39" s="1558">
        <v>14</v>
      </c>
      <c r="B39" s="1854" t="str">
        <f>"メーカー : "&amp;[1]SD新基準!$AQ15&amp;"　商品コード : "&amp;[1]SD新基準!$AP15&amp;"　商品モデル番号 : "&amp;[1]SD新基準!$AR15</f>
        <v xml:space="preserve">メーカー : SanDisk　商品コード : 　商品モデル番号 : </v>
      </c>
      <c r="G39" s="1558"/>
      <c r="H39" s="1626">
        <f>[1]SD新基準!$L15</f>
        <v>200</v>
      </c>
      <c r="I39" s="1627" t="s">
        <v>854</v>
      </c>
      <c r="J39" s="1628" t="s">
        <v>167</v>
      </c>
      <c r="L39" s="1629">
        <f>[1]SD新基準!$AF15</f>
        <v>4317</v>
      </c>
      <c r="M39" s="1558"/>
      <c r="O39" s="1630">
        <f t="shared" si="0"/>
        <v>863400</v>
      </c>
      <c r="W39" s="1657"/>
    </row>
    <row r="40" spans="1:25" s="1614" customFormat="1" ht="35.25" customHeight="1">
      <c r="A40" s="1558">
        <v>15</v>
      </c>
      <c r="B40" s="1854" t="str">
        <f>"メーカー : "&amp;[1]SD新基準!$AQ16&amp;"　商品コード : "&amp;[1]SD新基準!$AP16&amp;"　商品モデル番号 : "&amp;[1]SD新基準!$AR16</f>
        <v xml:space="preserve">メーカー : SanDisk　商品コード : 　商品モデル番号 : </v>
      </c>
      <c r="G40" s="1558"/>
      <c r="H40" s="1626">
        <f>[1]SD新基準!$L16</f>
        <v>200</v>
      </c>
      <c r="I40" s="1627" t="s">
        <v>854</v>
      </c>
      <c r="J40" s="1628" t="s">
        <v>167</v>
      </c>
      <c r="L40" s="1629">
        <f>[1]SD新基準!$AF16</f>
        <v>4317</v>
      </c>
      <c r="M40" s="1558"/>
      <c r="O40" s="1630">
        <f t="shared" si="0"/>
        <v>863400</v>
      </c>
      <c r="W40" s="1657"/>
    </row>
    <row r="41" spans="1:25" s="1614" customFormat="1" ht="35.25" customHeight="1">
      <c r="A41" s="1558">
        <v>16</v>
      </c>
      <c r="B41" s="1854" t="str">
        <f>"メーカー : "&amp;[1]SD新基準!$AQ17&amp;"　商品コード : "&amp;[1]SD新基準!$AP17&amp;"　商品モデル番号 : "&amp;[1]SD新基準!$AR17</f>
        <v>メーカー : SanDisk　商品コード : 0619659134068, 4031039880642, 4893433124148, 5054629833599, 8944129953071　商品モデル番号 : SDSQUNB-064G-GN3MN</v>
      </c>
      <c r="G41" s="1558"/>
      <c r="H41" s="1626">
        <f>[1]SD新基準!$L17</f>
        <v>200</v>
      </c>
      <c r="I41" s="1627" t="s">
        <v>854</v>
      </c>
      <c r="J41" s="1628" t="s">
        <v>167</v>
      </c>
      <c r="L41" s="1629">
        <f>[1]SD新基準!$AF17</f>
        <v>7131</v>
      </c>
      <c r="M41" s="1558"/>
      <c r="O41" s="1630">
        <f t="shared" si="0"/>
        <v>1426200</v>
      </c>
      <c r="W41" s="1657"/>
    </row>
    <row r="42" spans="1:25" s="1614" customFormat="1" ht="35.25" customHeight="1">
      <c r="A42" s="1558">
        <v>17</v>
      </c>
      <c r="B42" s="1854" t="str">
        <f>"メーカー : "&amp;[1]SD新基準!$AQ18&amp;"　商品コード : "&amp;[1]SD新基準!$AP18&amp;"　商品モデル番号 : "&amp;[1]SD新基準!$AR18</f>
        <v>メーカー : SanDisk　商品コード : 0619659161927　商品モデル番号 : SDSQUNS-064G-GN3MN</v>
      </c>
      <c r="G42" s="1558"/>
      <c r="H42" s="1626">
        <f>[1]SD新基準!$L18</f>
        <v>200</v>
      </c>
      <c r="I42" s="1627" t="s">
        <v>854</v>
      </c>
      <c r="J42" s="1628" t="s">
        <v>167</v>
      </c>
      <c r="L42" s="1629">
        <f>[1]SD新基準!$AF18</f>
        <v>4253</v>
      </c>
      <c r="M42" s="1558"/>
      <c r="O42" s="1630">
        <f t="shared" si="0"/>
        <v>850600</v>
      </c>
      <c r="W42" s="1657"/>
    </row>
    <row r="43" spans="1:25" s="1614" customFormat="1" ht="35.25" customHeight="1">
      <c r="A43" s="1558">
        <v>18</v>
      </c>
      <c r="B43" s="1854" t="str">
        <f>"メーカー : "&amp;[1]SD新基準!$AQ19&amp;"　商品コード : "&amp;[1]SD新基準!$AP19&amp;"　商品モデル番号 : "&amp;[1]SD新基準!$AR19</f>
        <v>メーカー : SanDisk　商品コード : 0619659161705, 7898550390572　商品モデル番号 : SDSQUNS-064G-GN3MA</v>
      </c>
      <c r="G43" s="1558"/>
      <c r="H43" s="1626">
        <f>[1]SD新基準!$L19</f>
        <v>200</v>
      </c>
      <c r="I43" s="1627" t="s">
        <v>854</v>
      </c>
      <c r="J43" s="1628" t="s">
        <v>167</v>
      </c>
      <c r="L43" s="1629">
        <f>[1]SD新基準!$AF19</f>
        <v>12074</v>
      </c>
      <c r="M43" s="1558"/>
      <c r="O43" s="1630">
        <f t="shared" si="0"/>
        <v>2414800</v>
      </c>
      <c r="W43" s="1657"/>
    </row>
    <row r="44" spans="1:25" s="1614" customFormat="1" ht="35.25" customHeight="1">
      <c r="A44" s="1558">
        <v>19</v>
      </c>
      <c r="B44" s="1854" t="str">
        <f>"メーカー : "&amp;[1]SD新基準!$AQ20&amp;"　商品コード : "&amp;[1]SD新基準!$AP20&amp;"　商品モデル番号 : "&amp;[1]SD新基準!$AR20</f>
        <v>メーカー : SanDisk　商品コード : 0033584550562, 4031039880901, 4139052072812, 9781061713276, 9789875867970, 9789973399786, 9789973399793, 9791061713275, 9791061713299　商品モデル番号 : SDSDQUA-064G-A11</v>
      </c>
      <c r="G44" s="1558"/>
      <c r="H44" s="1626">
        <f>[1]SD新基準!$L20</f>
        <v>200</v>
      </c>
      <c r="I44" s="1627" t="s">
        <v>854</v>
      </c>
      <c r="J44" s="1628" t="s">
        <v>167</v>
      </c>
      <c r="L44" s="1629">
        <f>[1]SD新基準!$AF20</f>
        <v>7268</v>
      </c>
      <c r="M44" s="1558"/>
      <c r="O44" s="1630">
        <f t="shared" si="0"/>
        <v>1453600</v>
      </c>
      <c r="W44" s="1657"/>
    </row>
    <row r="45" spans="1:25" s="1614" customFormat="1" ht="35.25" customHeight="1">
      <c r="A45" s="1558">
        <v>20</v>
      </c>
      <c r="B45" s="1854" t="str">
        <f>"メーカー : "&amp;[1]SD新基準!$AQ21&amp;"　商品コード : "&amp;[1]SD新基準!$AP21&amp;"　商品モデル番号 : "&amp;[1]SD新基準!$AR21</f>
        <v>メーカー : SanDisk　商品コード : 0619659134792　商品モデル番号 : SDSQUNC-064G-AN6IA</v>
      </c>
      <c r="G45" s="1558"/>
      <c r="H45" s="1626">
        <f>[1]SD新基準!$L21</f>
        <v>200</v>
      </c>
      <c r="I45" s="1627" t="s">
        <v>854</v>
      </c>
      <c r="J45" s="1628" t="s">
        <v>167</v>
      </c>
      <c r="L45" s="1629">
        <f>[1]SD新基準!$AF21</f>
        <v>4540</v>
      </c>
      <c r="M45" s="1558"/>
      <c r="O45" s="1630">
        <f t="shared" si="0"/>
        <v>908000</v>
      </c>
      <c r="W45" s="1657"/>
    </row>
    <row r="46" spans="1:25" s="1614" customFormat="1" ht="35.25" customHeight="1">
      <c r="A46" s="1558">
        <v>21</v>
      </c>
      <c r="B46" s="1854" t="str">
        <f>"メーカー : "&amp;[1]SD新基準!$AQ22&amp;"　商品コード : "&amp;[1]SD新基準!$AP22&amp;"　商品モデル番号 : "&amp;[1]SD新基準!$AR22</f>
        <v>メーカー : SanDisk　商品コード : 9789876050494　商品モデル番号 : Garmin Virb Elite</v>
      </c>
      <c r="G46" s="1558"/>
      <c r="H46" s="1626">
        <f>[1]SD新基準!$L22</f>
        <v>200</v>
      </c>
      <c r="I46" s="1627" t="s">
        <v>854</v>
      </c>
      <c r="J46" s="1628" t="s">
        <v>167</v>
      </c>
      <c r="L46" s="1629">
        <f>[1]SD新基準!$AF22</f>
        <v>4318</v>
      </c>
      <c r="M46" s="1558"/>
      <c r="O46" s="1630">
        <f t="shared" si="0"/>
        <v>863600</v>
      </c>
      <c r="W46" s="1657"/>
    </row>
    <row r="47" spans="1:25" s="1614" customFormat="1" ht="35.25" customHeight="1">
      <c r="A47" s="1558">
        <v>22</v>
      </c>
      <c r="B47" s="1854" t="str">
        <f>"メーカー : "&amp;[1]SD新基準!$AQ23&amp;"　商品コード : "&amp;[1]SD新基準!$AP23&amp;"　商品モデル番号 : "&amp;[1]SD新基準!$AR23</f>
        <v>メーカー : SanDisk　商品コード : 9789876050623　商品モデル番号 : Samsung GALAXY Note 3 10.1</v>
      </c>
      <c r="G47" s="1558"/>
      <c r="H47" s="1626">
        <f>[1]SD新基準!$L23</f>
        <v>200</v>
      </c>
      <c r="I47" s="1627" t="s">
        <v>854</v>
      </c>
      <c r="J47" s="1628" t="s">
        <v>167</v>
      </c>
      <c r="L47" s="1629">
        <f>[1]SD新基準!$AF23</f>
        <v>7777</v>
      </c>
      <c r="M47" s="1558"/>
      <c r="O47" s="1630">
        <f t="shared" si="0"/>
        <v>1555400</v>
      </c>
      <c r="W47" s="1657"/>
    </row>
    <row r="48" spans="1:25" s="1614" customFormat="1" ht="35.25" customHeight="1">
      <c r="A48" s="1558">
        <v>23</v>
      </c>
      <c r="B48" s="1854" t="str">
        <f>"メーカー : "&amp;[1]SD新基準!$AQ24&amp;"　商品コード : "&amp;[1]SD新基準!$AP24&amp;"　商品モデル番号 : "&amp;[1]SD新基準!$AR24</f>
        <v>メーカー : SanDisk　商品コード : 9789973399984　商品モデル番号 : FBA_64-GoPro Hero 3+</v>
      </c>
      <c r="G48" s="1558"/>
      <c r="H48" s="1626">
        <f>[1]SD新基準!$L24</f>
        <v>200</v>
      </c>
      <c r="I48" s="1627" t="s">
        <v>854</v>
      </c>
      <c r="J48" s="1628" t="s">
        <v>167</v>
      </c>
      <c r="L48" s="1629">
        <f>[1]SD新基準!$AF24</f>
        <v>13253</v>
      </c>
      <c r="M48" s="1558"/>
      <c r="O48" s="1630">
        <f t="shared" si="0"/>
        <v>2650600</v>
      </c>
      <c r="W48" s="1657"/>
    </row>
    <row r="49" spans="1:23" s="1614" customFormat="1" ht="35.25" customHeight="1">
      <c r="A49" s="1558">
        <v>24</v>
      </c>
      <c r="B49" s="1854" t="str">
        <f>"メーカー : "&amp;[1]SD新基準!$AQ25&amp;"　商品コード : "&amp;[1]SD新基準!$AP25&amp;"　商品モデル番号 : "&amp;[1]SD新基準!$AR25</f>
        <v>メーカー : SanDisk　商品コード : 0744256360784　商品モデル番号 : COMINU075966</v>
      </c>
      <c r="G49" s="1558"/>
      <c r="H49" s="1626">
        <f>[1]SD新基準!$L25</f>
        <v>200</v>
      </c>
      <c r="I49" s="1627" t="s">
        <v>854</v>
      </c>
      <c r="J49" s="1628" t="s">
        <v>167</v>
      </c>
      <c r="L49" s="1629">
        <f>[1]SD新基準!$AF25</f>
        <v>7204</v>
      </c>
      <c r="M49" s="1558"/>
      <c r="O49" s="1630">
        <f t="shared" si="0"/>
        <v>1440800</v>
      </c>
      <c r="W49" s="1657"/>
    </row>
    <row r="50" spans="1:23" s="1614" customFormat="1" ht="35.25" customHeight="1">
      <c r="A50" s="1558">
        <v>25</v>
      </c>
      <c r="B50" s="1854" t="str">
        <f>"メーカー : "&amp;[1]SD新基準!$AQ26&amp;"　商品コード : "&amp;[1]SD新基準!$AP26&amp;"　商品モデル番号 : "&amp;[1]SD新基準!$AR26</f>
        <v>メーカー : SanDisk　商品コード : 0619659078652, 5054484422471, 8850006270400　商品モデル番号 : SDSDQUA-064G-U46A</v>
      </c>
      <c r="G50" s="1558"/>
      <c r="H50" s="1626">
        <f>[1]SD新基準!$L26</f>
        <v>200</v>
      </c>
      <c r="I50" s="1627" t="s">
        <v>854</v>
      </c>
      <c r="J50" s="1628" t="s">
        <v>167</v>
      </c>
      <c r="L50" s="1629">
        <f>[1]SD新基準!$AF26</f>
        <v>7465</v>
      </c>
      <c r="M50" s="1558"/>
      <c r="O50" s="1630">
        <f t="shared" si="0"/>
        <v>1493000</v>
      </c>
      <c r="W50" s="1657"/>
    </row>
    <row r="51" spans="1:23" s="1614" customFormat="1" ht="35.25" customHeight="1">
      <c r="A51" s="1558">
        <v>26</v>
      </c>
      <c r="B51" s="1854" t="str">
        <f>"メーカー : "&amp;[1]SD新基準!$AQ27&amp;"　商品コード : "&amp;[1]SD新基準!$AP27&amp;"　商品モデル番号 : "&amp;[1]SD新基準!$AR27</f>
        <v>メーカー : SanDisk　商品コード : 0619659139506　商品モデル番号 : SDSQUNB-128G-AZFMN</v>
      </c>
      <c r="G51" s="1558"/>
      <c r="H51" s="1626">
        <f>[1]SD新基準!$L27</f>
        <v>200</v>
      </c>
      <c r="I51" s="1627" t="s">
        <v>854</v>
      </c>
      <c r="J51" s="1628" t="s">
        <v>167</v>
      </c>
      <c r="L51" s="1629">
        <f>[1]SD新基準!$AF27</f>
        <v>6138</v>
      </c>
      <c r="M51" s="1558"/>
      <c r="O51" s="1630">
        <f t="shared" si="0"/>
        <v>1227600</v>
      </c>
      <c r="W51" s="1657"/>
    </row>
    <row r="52" spans="1:23" s="1614" customFormat="1" ht="35.25" customHeight="1">
      <c r="A52" s="1558">
        <v>27</v>
      </c>
      <c r="B52" s="1854" t="str">
        <f>"メーカー : "&amp;[1]SD新基準!$AQ28&amp;"　商品コード : "&amp;[1]SD新基準!$AP28&amp;"　商品モデル番号 : "&amp;[1]SD新基準!$AR28</f>
        <v>メーカー : SanDisk　商品コード : 0619659185091, 4607117451167　商品モデル番号 : SDSQUNS-128G-GN6MN</v>
      </c>
      <c r="G52" s="1558"/>
      <c r="H52" s="1626">
        <f>[1]SD新基準!$L28</f>
        <v>200</v>
      </c>
      <c r="I52" s="1627" t="s">
        <v>854</v>
      </c>
      <c r="J52" s="1628" t="s">
        <v>167</v>
      </c>
      <c r="L52" s="1629">
        <f>[1]SD新基準!$AF28</f>
        <v>5770</v>
      </c>
      <c r="M52" s="1558"/>
      <c r="O52" s="1630">
        <f t="shared" si="0"/>
        <v>1154000</v>
      </c>
      <c r="W52" s="1657"/>
    </row>
    <row r="53" spans="1:23" s="1614" customFormat="1" ht="27" customHeight="1">
      <c r="A53" s="1558"/>
      <c r="B53" s="1558"/>
      <c r="G53" s="1558"/>
      <c r="H53" s="1650"/>
      <c r="I53" s="1627"/>
      <c r="J53" s="1628"/>
      <c r="M53" s="1558"/>
      <c r="O53" s="1630"/>
      <c r="W53" s="1657"/>
    </row>
    <row r="54" spans="1:23" s="1614" customFormat="1" ht="27" customHeight="1">
      <c r="A54" s="1558"/>
      <c r="B54" s="1871" t="s">
        <v>1472</v>
      </c>
      <c r="C54" s="1614" t="s">
        <v>1708</v>
      </c>
      <c r="G54" s="1558"/>
      <c r="H54" s="1650"/>
      <c r="I54" s="1651"/>
      <c r="M54" s="1558"/>
      <c r="O54" s="1630"/>
      <c r="W54" s="1657"/>
    </row>
    <row r="55" spans="1:23" s="1614" customFormat="1" ht="27" customHeight="1">
      <c r="A55" s="1558"/>
      <c r="B55" s="1871" t="s">
        <v>1710</v>
      </c>
      <c r="C55" s="1938">
        <f>管理!O1</f>
        <v>46105</v>
      </c>
      <c r="G55" s="1558"/>
      <c r="H55" s="1650"/>
      <c r="I55" s="1651"/>
      <c r="M55" s="1558"/>
      <c r="O55" s="1630"/>
      <c r="W55" s="1657"/>
    </row>
    <row r="56" spans="1:23" s="1614" customFormat="1" ht="27" customHeight="1">
      <c r="A56" s="1558"/>
      <c r="B56" s="1871" t="s">
        <v>1711</v>
      </c>
      <c r="C56" s="1614" t="str">
        <f>VLOOKUP(管理!C1,管理!A4:U100,12,0)</f>
        <v>みずほ銀行 品川支店　普通7759780</v>
      </c>
      <c r="G56" s="1558"/>
      <c r="H56" s="1650"/>
      <c r="I56" s="1651"/>
      <c r="M56" s="1558"/>
      <c r="O56" s="1630"/>
      <c r="W56" s="1657"/>
    </row>
    <row r="57" spans="1:23" s="1614" customFormat="1" ht="27" customHeight="1">
      <c r="A57" s="1558"/>
      <c r="B57" s="1558"/>
      <c r="C57" s="1614" t="str">
        <f>VLOOKUP(管理!C1,管理!A4:U100,13,0)</f>
        <v>サンディスク（ド</v>
      </c>
      <c r="G57" s="1558"/>
      <c r="H57" s="1650"/>
      <c r="I57" s="1651"/>
      <c r="M57" s="1558"/>
      <c r="O57" s="1630"/>
      <c r="W57" s="1657"/>
    </row>
    <row r="58" spans="1:23" s="1614" customFormat="1" ht="27" customHeight="1">
      <c r="A58" s="1558"/>
      <c r="B58" s="1558"/>
      <c r="G58" s="1558"/>
      <c r="H58" s="1650"/>
      <c r="I58" s="1651" t="s">
        <v>1473</v>
      </c>
      <c r="J58" s="1628" t="s">
        <v>1400</v>
      </c>
      <c r="K58" s="1628" t="s">
        <v>167</v>
      </c>
      <c r="L58" s="1628" t="s">
        <v>859</v>
      </c>
      <c r="M58" s="1558"/>
      <c r="O58" s="1630">
        <f>SUM(O26:O52)</f>
        <v>31534500</v>
      </c>
      <c r="W58" s="1657"/>
    </row>
    <row r="59" spans="1:23" s="1614" customFormat="1" ht="27" customHeight="1">
      <c r="A59" s="1558"/>
      <c r="B59" s="1558"/>
      <c r="G59" s="1558"/>
      <c r="H59" s="1650"/>
      <c r="I59" s="1651"/>
      <c r="J59" s="1652"/>
      <c r="K59" s="1628"/>
      <c r="L59" s="1628" t="s">
        <v>860</v>
      </c>
      <c r="M59" s="1558"/>
      <c r="O59" s="1630">
        <v>0</v>
      </c>
      <c r="W59" s="1657"/>
    </row>
    <row r="60" spans="1:23" s="1614" customFormat="1" ht="27" customHeight="1">
      <c r="A60" s="1558"/>
      <c r="B60" s="1558"/>
      <c r="G60" s="1558"/>
      <c r="H60" s="1650"/>
      <c r="I60" s="1651"/>
      <c r="J60" s="1652"/>
      <c r="K60" s="1628"/>
      <c r="L60" s="1628" t="s">
        <v>861</v>
      </c>
      <c r="M60" s="1558"/>
      <c r="O60" s="1630">
        <v>0</v>
      </c>
      <c r="W60" s="1657"/>
    </row>
    <row r="61" spans="1:23" s="1614" customFormat="1" ht="27" customHeight="1">
      <c r="A61" s="1558"/>
      <c r="B61" s="1558"/>
      <c r="G61" s="1558"/>
      <c r="H61" s="1650"/>
      <c r="I61" s="1651" t="s">
        <v>1473</v>
      </c>
      <c r="J61" s="1628" t="s">
        <v>1400</v>
      </c>
      <c r="K61" s="1628"/>
      <c r="L61" s="1628" t="s">
        <v>862</v>
      </c>
      <c r="M61" s="1558"/>
      <c r="O61" s="1630">
        <f>O58*10%</f>
        <v>3153450</v>
      </c>
      <c r="W61" s="1657"/>
    </row>
    <row r="62" spans="1:23" s="1614" customFormat="1" ht="27" customHeight="1">
      <c r="A62" s="1558"/>
      <c r="B62" s="1558"/>
      <c r="G62" s="1558"/>
      <c r="H62" s="1650"/>
      <c r="I62" s="1651"/>
      <c r="K62" s="1628" t="s">
        <v>167</v>
      </c>
      <c r="L62" s="1628" t="s">
        <v>863</v>
      </c>
      <c r="M62" s="1558"/>
      <c r="O62" s="1630">
        <f>O58+O61</f>
        <v>34687950</v>
      </c>
      <c r="W62" s="1657"/>
    </row>
    <row r="63" spans="1:23" s="1614" customFormat="1" ht="27" customHeight="1">
      <c r="A63" s="1653"/>
      <c r="B63" s="1653"/>
      <c r="C63" s="1654"/>
      <c r="D63" s="1654"/>
      <c r="E63" s="1654"/>
      <c r="F63" s="1654"/>
      <c r="G63" s="1653"/>
      <c r="H63" s="1655"/>
      <c r="I63" s="1656"/>
      <c r="J63" s="1654"/>
      <c r="K63" s="1654"/>
      <c r="L63" s="1654"/>
      <c r="M63" s="1653"/>
      <c r="N63" s="1654"/>
      <c r="O63" s="1655"/>
      <c r="W63" s="1657"/>
    </row>
    <row r="64" spans="1:23" s="1614" customFormat="1" ht="27" customHeight="1">
      <c r="W64" s="1657"/>
    </row>
    <row r="65" spans="1:23" s="1614" customFormat="1" ht="27" customHeight="1">
      <c r="A65" s="1614" t="s">
        <v>864</v>
      </c>
      <c r="W65" s="1657"/>
    </row>
    <row r="66" spans="1:23" s="1614" customFormat="1" ht="27" customHeight="1">
      <c r="W66" s="1657"/>
    </row>
    <row r="67" spans="1:23" s="1614" customFormat="1" ht="27" customHeight="1">
      <c r="W67" s="1657"/>
    </row>
    <row r="68" spans="1:23" ht="27" customHeight="1"/>
    <row r="69" spans="1:23" ht="27" customHeight="1"/>
    <row r="70" spans="1:23" ht="27" customHeight="1"/>
    <row r="71" spans="1:23" ht="17.25" customHeight="1"/>
    <row r="72" spans="1:23" ht="24" customHeight="1"/>
  </sheetData>
  <mergeCells count="21">
    <mergeCell ref="J24:L25"/>
    <mergeCell ref="M24:O25"/>
    <mergeCell ref="B25:F25"/>
    <mergeCell ref="E14:F14"/>
    <mergeCell ref="G14:H14"/>
    <mergeCell ref="A24:A25"/>
    <mergeCell ref="B24:F24"/>
    <mergeCell ref="G24:H25"/>
    <mergeCell ref="I24:I25"/>
    <mergeCell ref="G11:H11"/>
    <mergeCell ref="K11:L11"/>
    <mergeCell ref="E12:F12"/>
    <mergeCell ref="G12:I12"/>
    <mergeCell ref="G13:H13"/>
    <mergeCell ref="K13:L13"/>
    <mergeCell ref="H9:I9"/>
    <mergeCell ref="L2:O3"/>
    <mergeCell ref="H6:I6"/>
    <mergeCell ref="H7:I7"/>
    <mergeCell ref="K7:L7"/>
    <mergeCell ref="H8:I8"/>
  </mergeCells>
  <phoneticPr fontId="27"/>
  <printOptions horizontalCentered="1" verticalCentered="1"/>
  <pageMargins left="0" right="0" top="0" bottom="0" header="0" footer="0"/>
  <pageSetup paperSize="9" scale="44"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DECAF-04DB-4837-9DCA-DD177BFA05F9}">
  <sheetPr codeName="Sheet67">
    <pageSetUpPr fitToPage="1"/>
  </sheetPr>
  <dimension ref="A2:N45"/>
  <sheetViews>
    <sheetView zoomScaleNormal="100" zoomScaleSheetLayoutView="100" workbookViewId="0">
      <selection activeCell="D10" sqref="D10"/>
    </sheetView>
  </sheetViews>
  <sheetFormatPr defaultColWidth="9.5" defaultRowHeight="14.25" customHeight="1"/>
  <cols>
    <col min="1" max="1" width="18.1640625" style="1469" customWidth="1"/>
    <col min="2" max="2" width="43.6640625" style="1469" customWidth="1"/>
    <col min="3" max="3" width="20" style="1469" customWidth="1"/>
    <col min="4" max="4" width="38.5" style="1469" customWidth="1"/>
    <col min="5" max="5" width="18.6640625" style="1469" customWidth="1"/>
    <col min="6" max="6" width="10.83203125" style="1469" customWidth="1"/>
    <col min="7" max="7" width="9.5" style="1469" customWidth="1"/>
    <col min="8" max="13" width="9.5" style="1469"/>
    <col min="14" max="14" width="15.33203125" style="1469" customWidth="1"/>
    <col min="15" max="16384" width="9.5" style="1469"/>
  </cols>
  <sheetData>
    <row r="2" spans="1:14" ht="20.25" customHeight="1">
      <c r="G2" s="1470" t="s">
        <v>1158</v>
      </c>
      <c r="H2" s="1470" t="s">
        <v>1159</v>
      </c>
      <c r="I2" s="1470"/>
    </row>
    <row r="3" spans="1:14" ht="20.25" customHeight="1">
      <c r="A3" s="1470"/>
      <c r="B3" s="1470"/>
      <c r="C3" s="2006" t="s">
        <v>301</v>
      </c>
      <c r="D3" s="2006"/>
      <c r="E3" s="1470"/>
      <c r="F3" s="1470"/>
      <c r="G3" s="1470"/>
      <c r="H3" s="1470"/>
      <c r="I3" s="1471" t="str">
        <f>VLOOKUP(管理!$C$1,管理!A4:S53,2,0)</f>
        <v>サンディスク合同会社</v>
      </c>
    </row>
    <row r="4" spans="1:14" ht="20.25" customHeight="1">
      <c r="A4" s="1470"/>
      <c r="B4" s="1470"/>
      <c r="C4" s="2006"/>
      <c r="D4" s="2006"/>
      <c r="E4" s="1470"/>
      <c r="F4" s="1470"/>
      <c r="G4" s="1470"/>
      <c r="H4" s="1470"/>
      <c r="I4" s="1471" t="str">
        <f>VLOOKUP(管理!$C$1,管理!A4:T53,4,0)</f>
        <v>東京都港区港南1丁目6番31号</v>
      </c>
    </row>
    <row r="5" spans="1:14" ht="20.25" customHeight="1">
      <c r="A5" s="1470"/>
      <c r="B5" s="1470"/>
      <c r="C5" s="1470"/>
      <c r="D5" s="1470"/>
      <c r="E5" s="1470"/>
      <c r="F5" s="1470"/>
      <c r="G5" s="1470"/>
      <c r="H5" s="1470"/>
      <c r="I5" s="1471" t="str">
        <f>IFERROR(
  IF(OR(VLOOKUP(管理!$C$1,管理!$A$4:$V$100,5,0)=0,
        VLOOKUP(管理!$C$1,管理!$A$4:$V$100,5,0)=""),
     "",
     VLOOKUP(管理!$C$1,管理!A5:T54,5,0)
  ),
"")</f>
        <v>品川東急ビル3階</v>
      </c>
      <c r="M5" s="1861"/>
      <c r="N5" s="1861"/>
    </row>
    <row r="6" spans="1:14" ht="21.75" customHeight="1">
      <c r="A6" s="1470"/>
      <c r="B6" s="1470"/>
      <c r="C6" s="1470"/>
      <c r="D6" s="1470"/>
      <c r="E6" s="1470"/>
      <c r="F6" s="1470"/>
      <c r="I6" s="1471" t="str">
        <f>VLOOKUP(管理!$C$1,管理!$A$4:$V$100,6,0)</f>
        <v>0120-893-009</v>
      </c>
    </row>
    <row r="7" spans="1:14" ht="21.75" customHeight="1">
      <c r="A7" s="1860" t="s">
        <v>760</v>
      </c>
      <c r="B7" s="1470"/>
      <c r="C7" s="1860" t="s">
        <v>1476</v>
      </c>
      <c r="D7" s="1472">
        <f>'1_5_請求書兼領収書 ウエスタンデジタル　最新'!H7</f>
        <v>87482297</v>
      </c>
      <c r="E7" s="1470"/>
      <c r="F7" s="1470"/>
      <c r="G7" s="1470"/>
      <c r="H7" s="1470"/>
      <c r="I7" s="1470"/>
    </row>
    <row r="8" spans="1:14" ht="24.75" customHeight="1">
      <c r="A8" s="1860" t="s">
        <v>1474</v>
      </c>
      <c r="B8" s="1470" t="str">
        <f>VLOOKUP(管理!$C2,管理!A4:$AA$103,2,0)</f>
        <v>柏尾奏利（KASIOshop）</v>
      </c>
      <c r="C8" s="1470"/>
      <c r="D8" s="1470"/>
      <c r="E8" s="1860" t="s">
        <v>1477</v>
      </c>
      <c r="F8" s="2007">
        <f>管理!I1</f>
        <v>46097</v>
      </c>
      <c r="G8" s="2007"/>
      <c r="H8" s="1473"/>
      <c r="I8" s="1473"/>
    </row>
    <row r="9" spans="1:14" ht="24.75" customHeight="1">
      <c r="A9" s="1860" t="s">
        <v>1475</v>
      </c>
      <c r="B9" s="1470" t="str">
        <f>VLOOKUP(管理!$C$2,管理!A4:S50,4,0)</f>
        <v>東京都板橋区南常盤台1丁目11番6号</v>
      </c>
      <c r="C9" s="1470"/>
      <c r="D9" s="1470"/>
      <c r="E9" s="1860" t="s">
        <v>1478</v>
      </c>
      <c r="F9" s="1470" t="str">
        <f>VLOOKUP(管理!$C2,管理!A4:$AA$103,6,0)</f>
        <v>03-3600-3333</v>
      </c>
      <c r="H9" s="1470"/>
      <c r="I9" s="1470"/>
    </row>
    <row r="10" spans="1:14" ht="24.75" customHeight="1">
      <c r="A10" s="1470"/>
      <c r="B10" s="1470" t="str">
        <f>VLOOKUP(管理!$C$2,管理!A5:S51,5,0)</f>
        <v>ウエアーハウス303号室</v>
      </c>
      <c r="C10" s="1470"/>
      <c r="D10" s="1470"/>
      <c r="E10" s="1860" t="s">
        <v>1479</v>
      </c>
      <c r="F10" s="1470" t="str">
        <f>VLOOKUP(管理!$C2,管理!A4:$AA$103,6,0)</f>
        <v>03-3600-3333</v>
      </c>
      <c r="H10" s="1470"/>
      <c r="I10" s="1470"/>
    </row>
    <row r="11" spans="1:14" ht="24.75" customHeight="1">
      <c r="A11" s="1470"/>
      <c r="B11" s="1470" t="str">
        <f>"〒"&amp;VLOOKUP(管理!$C$2,管理!A3:S49,3,0)</f>
        <v>〒174-0072</v>
      </c>
      <c r="C11" s="1470"/>
      <c r="D11" s="1470"/>
      <c r="E11" s="1470"/>
      <c r="F11" s="1470"/>
      <c r="H11" s="1470"/>
      <c r="I11" s="1470"/>
    </row>
    <row r="12" spans="1:14" ht="21.75" customHeight="1">
      <c r="A12" s="1470"/>
      <c r="B12" s="1470" t="s">
        <v>1167</v>
      </c>
      <c r="C12" s="1470"/>
      <c r="D12" s="1470"/>
      <c r="E12" s="1470"/>
      <c r="F12" s="1470"/>
      <c r="G12" s="1470"/>
      <c r="H12" s="1470"/>
      <c r="I12" s="1470"/>
    </row>
    <row r="14" spans="1:14" ht="24" customHeight="1">
      <c r="A14" s="2008" t="s">
        <v>1168</v>
      </c>
      <c r="B14" s="2009"/>
      <c r="C14" s="2009"/>
      <c r="D14" s="2009"/>
      <c r="E14" s="2009"/>
      <c r="F14" s="2010"/>
      <c r="G14" s="2008" t="s">
        <v>170</v>
      </c>
      <c r="H14" s="2009"/>
      <c r="I14" s="2010"/>
    </row>
    <row r="15" spans="1:14" ht="24" customHeight="1">
      <c r="A15" s="2008" t="str">
        <f>'1_5_請求書兼領収書 ウエスタンデジタル　最新'!B26</f>
        <v>メーカー : SanDisk　商品コード : 9349220005022　商品モデル番号 : 7545783945</v>
      </c>
      <c r="B15" s="2009"/>
      <c r="C15" s="2009"/>
      <c r="D15" s="2009"/>
      <c r="E15" s="2009"/>
      <c r="F15" s="2010"/>
      <c r="G15" s="2008">
        <f>'1_5_請求書兼領収書 ウエスタンデジタル　最新'!H26</f>
        <v>0</v>
      </c>
      <c r="H15" s="2009"/>
      <c r="I15" s="2010"/>
    </row>
    <row r="16" spans="1:14" ht="24" customHeight="1">
      <c r="A16" s="2008" t="str">
        <f>'1_5_請求書兼領収書 ウエスタンデジタル　最新'!B27</f>
        <v>メーカー : SanDisk　商品コード : 9349220005039　商品モデル番号 : 9349220005039</v>
      </c>
      <c r="B16" s="2009"/>
      <c r="C16" s="2009"/>
      <c r="D16" s="2009"/>
      <c r="E16" s="2009"/>
      <c r="F16" s="2010"/>
      <c r="G16" s="2008">
        <f>'1_5_請求書兼領収書 ウエスタンデジタル　最新'!H27</f>
        <v>0</v>
      </c>
      <c r="H16" s="2009"/>
      <c r="I16" s="2010"/>
    </row>
    <row r="17" spans="1:9" ht="24" customHeight="1">
      <c r="A17" s="2008" t="str">
        <f>'1_5_請求書兼領収書 ウエスタンデジタル　最新'!B28</f>
        <v>メーカー : SanDisk　商品コード : 0619659161651　商品モデル番号 : SDSQUNS-032G-GN3MN</v>
      </c>
      <c r="B17" s="2009"/>
      <c r="C17" s="2009"/>
      <c r="D17" s="2009"/>
      <c r="E17" s="2009"/>
      <c r="F17" s="2010"/>
      <c r="G17" s="2008">
        <f>'1_5_請求書兼領収書 ウエスタンデジタル　最新'!H28</f>
        <v>200</v>
      </c>
      <c r="H17" s="2009"/>
      <c r="I17" s="2010"/>
    </row>
    <row r="18" spans="1:9" ht="24" customHeight="1">
      <c r="A18" s="2008" t="str">
        <f>'1_5_請求書兼領収書 ウエスタンデジタル　最新'!B29</f>
        <v>メーカー : SanDisk　商品コード : 0619659184384　商品モデル番号 : SDSQUNS-032G-GN3MN</v>
      </c>
      <c r="B18" s="2009"/>
      <c r="C18" s="2009"/>
      <c r="D18" s="2009"/>
      <c r="E18" s="2009"/>
      <c r="F18" s="2010"/>
      <c r="G18" s="2008">
        <f>'1_5_請求書兼領収書 ウエスタンデジタル　最新'!H29</f>
        <v>200</v>
      </c>
      <c r="H18" s="2009"/>
      <c r="I18" s="2010"/>
    </row>
    <row r="19" spans="1:9" ht="24" customHeight="1">
      <c r="A19" s="2008" t="str">
        <f>'1_5_請求書兼領収書 ウエスタンデジタル　最新'!B30</f>
        <v>メーカー : SanDisk　商品コード : 0619659161644, 6195765406328, 7840000001712　商品モデル番号 : SDSQUNS-032G-GN3MA</v>
      </c>
      <c r="B19" s="2009"/>
      <c r="C19" s="2009"/>
      <c r="D19" s="2009"/>
      <c r="E19" s="2009"/>
      <c r="F19" s="2010"/>
      <c r="G19" s="2008">
        <f>'1_5_請求書兼領収書 ウエスタンデジタル　最新'!H30</f>
        <v>200</v>
      </c>
      <c r="H19" s="2009"/>
      <c r="I19" s="2010"/>
    </row>
    <row r="20" spans="1:9" ht="24" customHeight="1">
      <c r="A20" s="2008" t="str">
        <f>'1_5_請求書兼領収書 ウエスタンデジタル　最新'!B31</f>
        <v>メーカー : SanDisk　商品コード : 0619659134044　商品モデル番号 : SDSQUNB-032G-GN3MN</v>
      </c>
      <c r="B20" s="2009"/>
      <c r="C20" s="2009"/>
      <c r="D20" s="2009"/>
      <c r="E20" s="2009"/>
      <c r="F20" s="2010"/>
      <c r="G20" s="2008">
        <f>'1_5_請求書兼領収書 ウエスタンデジタル　最新'!H31</f>
        <v>200</v>
      </c>
      <c r="H20" s="2009"/>
      <c r="I20" s="2010"/>
    </row>
    <row r="21" spans="1:9" ht="24" customHeight="1">
      <c r="A21" s="2008" t="str">
        <f>'1_5_請求書兼領収書 ウエスタンデジタル　最新'!B32</f>
        <v>メーカー : SanDisk　商品コード : 0619659078645, 5053460346961, 5554442365203, 6196590786456, 7044447834692, 7123290469845, 7987987901489　商品モデル番号 : SDSDQUA-032G-U46A</v>
      </c>
      <c r="B21" s="2009"/>
      <c r="C21" s="2009"/>
      <c r="D21" s="2009"/>
      <c r="E21" s="2009"/>
      <c r="F21" s="2010"/>
      <c r="G21" s="2008">
        <f>'1_5_請求書兼領収書 ウエスタンデジタル　最新'!H32</f>
        <v>200</v>
      </c>
      <c r="H21" s="2009"/>
      <c r="I21" s="2010"/>
    </row>
    <row r="22" spans="1:9" ht="24" customHeight="1">
      <c r="A22" s="2008" t="str">
        <f>'1_5_請求書兼領収書 ウエスタンデジタル　最新'!B33</f>
        <v>メーカー : SanDisk　商品コード : 0068888807494, 0619659246518　商品モデル番号 : 43237-2</v>
      </c>
      <c r="B22" s="2009"/>
      <c r="C22" s="2009"/>
      <c r="D22" s="2009"/>
      <c r="E22" s="2009"/>
      <c r="F22" s="2010"/>
      <c r="G22" s="2008">
        <f>'1_5_請求書兼領収書 ウエスタンデジタル　最新'!H33</f>
        <v>200</v>
      </c>
      <c r="H22" s="2009"/>
      <c r="I22" s="2010"/>
    </row>
    <row r="23" spans="1:9" ht="24" customHeight="1">
      <c r="A23" s="2008" t="str">
        <f>'1_5_請求書兼領収書 ウエスタンデジタル　最新'!B34</f>
        <v>メーカー : SanDisk　商品コード : 0619659134747　商品モデル番号 : SDSQUNC-032G-GN6MA</v>
      </c>
      <c r="B23" s="2009"/>
      <c r="C23" s="2009"/>
      <c r="D23" s="2009"/>
      <c r="E23" s="2009"/>
      <c r="F23" s="2010"/>
      <c r="G23" s="2008">
        <f>'1_5_請求書兼領収書 ウエスタンデジタル　最新'!H34</f>
        <v>10</v>
      </c>
      <c r="H23" s="2009"/>
      <c r="I23" s="2010"/>
    </row>
    <row r="24" spans="1:9" ht="24" customHeight="1">
      <c r="A24" s="2008" t="str">
        <f>'1_5_請求書兼領収書 ウエスタンデジタル　最新'!B35</f>
        <v>メーカー : SanDisk　商品コード : 0619659172916　商品モデル番号 : SDSQUNS-064G-GHEMA</v>
      </c>
      <c r="B24" s="2009"/>
      <c r="C24" s="2009"/>
      <c r="D24" s="2009"/>
      <c r="E24" s="2009"/>
      <c r="F24" s="2010"/>
      <c r="G24" s="2008">
        <f>'1_5_請求書兼領収書 ウエスタンデジタル　最新'!H35</f>
        <v>200</v>
      </c>
      <c r="H24" s="2009"/>
      <c r="I24" s="2010"/>
    </row>
    <row r="25" spans="1:9" ht="24" customHeight="1">
      <c r="A25" s="2008" t="str">
        <f>'1_5_請求書兼領収書 ウエスタンデジタル　最新'!B36</f>
        <v>メーカー : SanDisk　商品コード : 0619659185077, 0799833000614　商品モデル番号 : SDSQUNR-064G-GN3MN</v>
      </c>
      <c r="B25" s="2009"/>
      <c r="C25" s="2009"/>
      <c r="D25" s="2009"/>
      <c r="E25" s="2009"/>
      <c r="F25" s="2010"/>
      <c r="G25" s="2008">
        <f>'1_5_請求書兼領収書 ウエスタンデジタル　最新'!H36</f>
        <v>200</v>
      </c>
      <c r="H25" s="2009"/>
      <c r="I25" s="2010"/>
    </row>
    <row r="26" spans="1:9" ht="24" customHeight="1">
      <c r="A26" s="2008" t="str">
        <f>'1_5_請求書兼領収書 ウエスタンデジタル　最新'!B37</f>
        <v>メーカー : SanDisk　商品コード : 0619659161927　商品モデル番号 : SDSQUNS-064G-GN3MN</v>
      </c>
      <c r="B26" s="2009"/>
      <c r="C26" s="2009"/>
      <c r="D26" s="2009"/>
      <c r="E26" s="2009"/>
      <c r="F26" s="2010"/>
      <c r="G26" s="2008">
        <f>'1_5_請求書兼領収書 ウエスタンデジタル　最新'!H37</f>
        <v>200</v>
      </c>
      <c r="H26" s="2009"/>
      <c r="I26" s="2010"/>
    </row>
    <row r="27" spans="1:9" ht="24" customHeight="1">
      <c r="A27" s="2008" t="str">
        <f>'1_5_請求書兼領収書 ウエスタンデジタル　最新'!B38</f>
        <v>メーカー : SanDisk　商品コード : 0619659134846, 4056572752683　商品モデル番号 : SDSQUNC-064G-GN6MA</v>
      </c>
      <c r="B27" s="2009"/>
      <c r="C27" s="2009"/>
      <c r="D27" s="2009"/>
      <c r="E27" s="2009"/>
      <c r="F27" s="2010"/>
      <c r="G27" s="2008">
        <f>'1_5_請求書兼領収書 ウエスタンデジタル　最新'!H38</f>
        <v>200</v>
      </c>
      <c r="H27" s="2009"/>
      <c r="I27" s="2010"/>
    </row>
    <row r="28" spans="1:9" ht="24" customHeight="1">
      <c r="A28" s="2008" t="str">
        <f>'1_5_請求書兼領収書 ウエスタンデジタル　最新'!B39</f>
        <v xml:space="preserve">メーカー : SanDisk　商品コード : 　商品モデル番号 : </v>
      </c>
      <c r="B28" s="2009"/>
      <c r="C28" s="2009"/>
      <c r="D28" s="2009"/>
      <c r="E28" s="2009"/>
      <c r="F28" s="2010"/>
      <c r="G28" s="2008">
        <f>'1_5_請求書兼領収書 ウエスタンデジタル　最新'!H39</f>
        <v>200</v>
      </c>
      <c r="H28" s="2009"/>
      <c r="I28" s="2010"/>
    </row>
    <row r="29" spans="1:9" ht="24" customHeight="1">
      <c r="A29" s="2008" t="str">
        <f>'1_5_請求書兼領収書 ウエスタンデジタル　最新'!B40</f>
        <v xml:space="preserve">メーカー : SanDisk　商品コード : 　商品モデル番号 : </v>
      </c>
      <c r="B29" s="2009"/>
      <c r="C29" s="2009"/>
      <c r="D29" s="2009"/>
      <c r="E29" s="2009"/>
      <c r="F29" s="2010"/>
      <c r="G29" s="2008">
        <f>'1_5_請求書兼領収書 ウエスタンデジタル　最新'!H40</f>
        <v>200</v>
      </c>
      <c r="H29" s="2009"/>
      <c r="I29" s="2010"/>
    </row>
    <row r="30" spans="1:9" ht="24" customHeight="1">
      <c r="A30" s="2008" t="str">
        <f>'1_5_請求書兼領収書 ウエスタンデジタル　最新'!B41</f>
        <v>メーカー : SanDisk　商品コード : 0619659134068, 4031039880642, 4893433124148, 5054629833599, 8944129953071　商品モデル番号 : SDSQUNB-064G-GN3MN</v>
      </c>
      <c r="B30" s="2009"/>
      <c r="C30" s="2009"/>
      <c r="D30" s="2009"/>
      <c r="E30" s="2009"/>
      <c r="F30" s="2010"/>
      <c r="G30" s="2008">
        <f>'1_5_請求書兼領収書 ウエスタンデジタル　最新'!H41</f>
        <v>200</v>
      </c>
      <c r="H30" s="2009"/>
      <c r="I30" s="2010"/>
    </row>
    <row r="31" spans="1:9" ht="24" customHeight="1">
      <c r="A31" s="2008" t="str">
        <f>'1_5_請求書兼領収書 ウエスタンデジタル　最新'!B42</f>
        <v>メーカー : SanDisk　商品コード : 0619659161927　商品モデル番号 : SDSQUNS-064G-GN3MN</v>
      </c>
      <c r="B31" s="2009"/>
      <c r="C31" s="2009"/>
      <c r="D31" s="2009"/>
      <c r="E31" s="2009"/>
      <c r="F31" s="2010"/>
      <c r="G31" s="2008">
        <f>'1_5_請求書兼領収書 ウエスタンデジタル　最新'!H42</f>
        <v>200</v>
      </c>
      <c r="H31" s="2009"/>
      <c r="I31" s="2010"/>
    </row>
    <row r="32" spans="1:9" ht="24" customHeight="1">
      <c r="A32" s="2008" t="str">
        <f>'1_5_請求書兼領収書 ウエスタンデジタル　最新'!B43</f>
        <v>メーカー : SanDisk　商品コード : 0619659161705, 7898550390572　商品モデル番号 : SDSQUNS-064G-GN3MA</v>
      </c>
      <c r="B32" s="2009"/>
      <c r="C32" s="2009"/>
      <c r="D32" s="2009"/>
      <c r="E32" s="2009"/>
      <c r="F32" s="2010"/>
      <c r="G32" s="2008">
        <f>'1_5_請求書兼領収書 ウエスタンデジタル　最新'!H43</f>
        <v>200</v>
      </c>
      <c r="H32" s="2009"/>
      <c r="I32" s="2010"/>
    </row>
    <row r="33" spans="1:9" ht="24" customHeight="1">
      <c r="A33" s="2008" t="str">
        <f>'1_5_請求書兼領収書 ウエスタンデジタル　最新'!B44</f>
        <v>メーカー : SanDisk　商品コード : 0033584550562, 4031039880901, 4139052072812, 9781061713276, 9789875867970, 9789973399786, 9789973399793, 9791061713275, 9791061713299　商品モデル番号 : SDSDQUA-064G-A11</v>
      </c>
      <c r="B33" s="2009"/>
      <c r="C33" s="2009"/>
      <c r="D33" s="2009"/>
      <c r="E33" s="2009"/>
      <c r="F33" s="2010"/>
      <c r="G33" s="2008">
        <f>'1_5_請求書兼領収書 ウエスタンデジタル　最新'!H44</f>
        <v>200</v>
      </c>
      <c r="H33" s="2009"/>
      <c r="I33" s="2010"/>
    </row>
    <row r="34" spans="1:9" ht="24" customHeight="1">
      <c r="A34" s="2008" t="str">
        <f>'1_5_請求書兼領収書 ウエスタンデジタル　最新'!B45</f>
        <v>メーカー : SanDisk　商品コード : 0619659134792　商品モデル番号 : SDSQUNC-064G-AN6IA</v>
      </c>
      <c r="B34" s="2009"/>
      <c r="C34" s="2009"/>
      <c r="D34" s="2009"/>
      <c r="E34" s="2009"/>
      <c r="F34" s="2010"/>
      <c r="G34" s="2008">
        <f>'1_5_請求書兼領収書 ウエスタンデジタル　最新'!H45</f>
        <v>200</v>
      </c>
      <c r="H34" s="2009"/>
      <c r="I34" s="2010"/>
    </row>
    <row r="35" spans="1:9" ht="24" customHeight="1">
      <c r="A35" s="2008" t="str">
        <f>'1_5_請求書兼領収書 ウエスタンデジタル　最新'!B46</f>
        <v>メーカー : SanDisk　商品コード : 9789876050494　商品モデル番号 : Garmin Virb Elite</v>
      </c>
      <c r="B35" s="2009"/>
      <c r="C35" s="2009"/>
      <c r="D35" s="2009"/>
      <c r="E35" s="2009"/>
      <c r="F35" s="2010"/>
      <c r="G35" s="2008">
        <f>'1_5_請求書兼領収書 ウエスタンデジタル　最新'!H46</f>
        <v>200</v>
      </c>
      <c r="H35" s="2009"/>
      <c r="I35" s="2010"/>
    </row>
    <row r="36" spans="1:9" ht="24" customHeight="1">
      <c r="A36" s="2008" t="str">
        <f>'1_5_請求書兼領収書 ウエスタンデジタル　最新'!B47</f>
        <v>メーカー : SanDisk　商品コード : 9789876050623　商品モデル番号 : Samsung GALAXY Note 3 10.1</v>
      </c>
      <c r="B36" s="2009"/>
      <c r="C36" s="2009"/>
      <c r="D36" s="2009"/>
      <c r="E36" s="2009"/>
      <c r="F36" s="2010"/>
      <c r="G36" s="2008">
        <f>'1_5_請求書兼領収書 ウエスタンデジタル　最新'!H47</f>
        <v>200</v>
      </c>
      <c r="H36" s="2009"/>
      <c r="I36" s="2010"/>
    </row>
    <row r="37" spans="1:9" ht="24" customHeight="1">
      <c r="A37" s="2008" t="str">
        <f>'1_5_請求書兼領収書 ウエスタンデジタル　最新'!B48</f>
        <v>メーカー : SanDisk　商品コード : 9789973399984　商品モデル番号 : FBA_64-GoPro Hero 3+</v>
      </c>
      <c r="B37" s="2009"/>
      <c r="C37" s="2009"/>
      <c r="D37" s="2009"/>
      <c r="E37" s="2009"/>
      <c r="F37" s="2010"/>
      <c r="G37" s="2008">
        <f>'1_5_請求書兼領収書 ウエスタンデジタル　最新'!H48</f>
        <v>200</v>
      </c>
      <c r="H37" s="2009"/>
      <c r="I37" s="2010"/>
    </row>
    <row r="38" spans="1:9" ht="24" customHeight="1">
      <c r="A38" s="2008" t="str">
        <f>'1_5_請求書兼領収書 ウエスタンデジタル　最新'!B49</f>
        <v>メーカー : SanDisk　商品コード : 0744256360784　商品モデル番号 : COMINU075966</v>
      </c>
      <c r="B38" s="2009"/>
      <c r="C38" s="2009"/>
      <c r="D38" s="2009"/>
      <c r="E38" s="2009"/>
      <c r="F38" s="2010"/>
      <c r="G38" s="2008">
        <f>'1_5_請求書兼領収書 ウエスタンデジタル　最新'!H49</f>
        <v>200</v>
      </c>
      <c r="H38" s="2009"/>
      <c r="I38" s="2010"/>
    </row>
    <row r="39" spans="1:9" ht="24" customHeight="1">
      <c r="A39" s="2008" t="str">
        <f>'1_5_請求書兼領収書 ウエスタンデジタル　最新'!B50</f>
        <v>メーカー : SanDisk　商品コード : 0619659078652, 5054484422471, 8850006270400　商品モデル番号 : SDSDQUA-064G-U46A</v>
      </c>
      <c r="B39" s="2009"/>
      <c r="C39" s="2009"/>
      <c r="D39" s="2009"/>
      <c r="E39" s="2009"/>
      <c r="F39" s="2010"/>
      <c r="G39" s="2008">
        <f>'1_5_請求書兼領収書 ウエスタンデジタル　最新'!H50</f>
        <v>200</v>
      </c>
      <c r="H39" s="2009"/>
      <c r="I39" s="2010"/>
    </row>
    <row r="40" spans="1:9" ht="24" customHeight="1">
      <c r="A40" s="2008" t="str">
        <f>'1_5_請求書兼領収書 ウエスタンデジタル　最新'!B51</f>
        <v>メーカー : SanDisk　商品コード : 0619659139506　商品モデル番号 : SDSQUNB-128G-AZFMN</v>
      </c>
      <c r="B40" s="2009"/>
      <c r="C40" s="2009"/>
      <c r="D40" s="2009"/>
      <c r="E40" s="2009"/>
      <c r="F40" s="2010"/>
      <c r="G40" s="2008">
        <f>'1_5_請求書兼領収書 ウエスタンデジタル　最新'!H51</f>
        <v>200</v>
      </c>
      <c r="H40" s="2009"/>
      <c r="I40" s="2010"/>
    </row>
    <row r="41" spans="1:9" ht="24" customHeight="1">
      <c r="A41" s="2008" t="str">
        <f>'1_5_請求書兼領収書 ウエスタンデジタル　最新'!B52</f>
        <v>メーカー : SanDisk　商品コード : 0619659185091, 4607117451167　商品モデル番号 : SDSQUNS-128G-GN6MN</v>
      </c>
      <c r="B41" s="2009"/>
      <c r="C41" s="2009"/>
      <c r="D41" s="2009"/>
      <c r="E41" s="2009"/>
      <c r="F41" s="2010"/>
      <c r="G41" s="2008">
        <f>'1_5_請求書兼領収書 ウエスタンデジタル　最新'!H52</f>
        <v>200</v>
      </c>
      <c r="H41" s="2009"/>
      <c r="I41" s="2010"/>
    </row>
    <row r="42" spans="1:9" ht="24" customHeight="1">
      <c r="F42" s="1470" t="s">
        <v>1169</v>
      </c>
      <c r="G42" s="2011">
        <f>SUM(G15:I41)</f>
        <v>4810</v>
      </c>
      <c r="H42" s="2011"/>
      <c r="I42" s="2011"/>
    </row>
    <row r="43" spans="1:9" ht="18.75" customHeight="1">
      <c r="G43" s="1474"/>
      <c r="H43" s="1474"/>
      <c r="I43" s="1474"/>
    </row>
    <row r="44" spans="1:9" ht="24.75" customHeight="1">
      <c r="A44" s="2012" t="s">
        <v>1170</v>
      </c>
      <c r="B44" s="2012"/>
      <c r="C44" s="2012"/>
      <c r="D44" s="2012"/>
      <c r="E44" s="2012"/>
      <c r="F44" s="2012"/>
      <c r="G44" s="2012"/>
      <c r="H44" s="2012"/>
      <c r="I44" s="2012"/>
    </row>
    <row r="45" spans="1:9" ht="24.75" customHeight="1">
      <c r="A45" s="2012" t="s">
        <v>1171</v>
      </c>
      <c r="B45" s="2012"/>
      <c r="C45" s="2012"/>
      <c r="D45" s="2012"/>
      <c r="E45" s="2012"/>
      <c r="F45" s="2012"/>
      <c r="G45" s="2012"/>
      <c r="H45" s="2012"/>
      <c r="I45" s="2012"/>
    </row>
  </sheetData>
  <mergeCells count="61">
    <mergeCell ref="A45:I45"/>
    <mergeCell ref="G42:I42"/>
    <mergeCell ref="A44:I44"/>
    <mergeCell ref="A40:F40"/>
    <mergeCell ref="G40:I40"/>
    <mergeCell ref="A41:F41"/>
    <mergeCell ref="G41:I41"/>
    <mergeCell ref="A37:F37"/>
    <mergeCell ref="G37:I37"/>
    <mergeCell ref="A38:F38"/>
    <mergeCell ref="G38:I38"/>
    <mergeCell ref="A39:F39"/>
    <mergeCell ref="G39:I39"/>
    <mergeCell ref="A34:F34"/>
    <mergeCell ref="G34:I34"/>
    <mergeCell ref="A35:F35"/>
    <mergeCell ref="G35:I35"/>
    <mergeCell ref="A36:F36"/>
    <mergeCell ref="G36:I36"/>
    <mergeCell ref="A31:F31"/>
    <mergeCell ref="G31:I31"/>
    <mergeCell ref="A32:F32"/>
    <mergeCell ref="G32:I32"/>
    <mergeCell ref="A33:F33"/>
    <mergeCell ref="G33:I33"/>
    <mergeCell ref="A28:F28"/>
    <mergeCell ref="G28:I28"/>
    <mergeCell ref="A29:F29"/>
    <mergeCell ref="G29:I29"/>
    <mergeCell ref="A30:F30"/>
    <mergeCell ref="G30:I30"/>
    <mergeCell ref="A25:F25"/>
    <mergeCell ref="G25:I25"/>
    <mergeCell ref="A26:F26"/>
    <mergeCell ref="G26:I26"/>
    <mergeCell ref="A27:F27"/>
    <mergeCell ref="G27:I27"/>
    <mergeCell ref="A22:F22"/>
    <mergeCell ref="G22:I22"/>
    <mergeCell ref="A23:F23"/>
    <mergeCell ref="G23:I23"/>
    <mergeCell ref="A24:F24"/>
    <mergeCell ref="G24:I24"/>
    <mergeCell ref="A19:F19"/>
    <mergeCell ref="G19:I19"/>
    <mergeCell ref="A20:F20"/>
    <mergeCell ref="G20:I20"/>
    <mergeCell ref="A21:F21"/>
    <mergeCell ref="G21:I21"/>
    <mergeCell ref="A16:F16"/>
    <mergeCell ref="G16:I16"/>
    <mergeCell ref="A17:F17"/>
    <mergeCell ref="G17:I17"/>
    <mergeCell ref="A18:F18"/>
    <mergeCell ref="G18:I18"/>
    <mergeCell ref="C3:D4"/>
    <mergeCell ref="F8:G8"/>
    <mergeCell ref="A14:F14"/>
    <mergeCell ref="G14:I14"/>
    <mergeCell ref="A15:F15"/>
    <mergeCell ref="G15:I15"/>
  </mergeCells>
  <phoneticPr fontId="27"/>
  <pageMargins left="0.70866141732283461" right="0.70866141732283461" top="0.74803149606299213" bottom="0.74803149606299213" header="0.31496062992125984" footer="0.31496062992125984"/>
  <pageSetup paperSize="9" scale="54" orientation="portrait" horizontalDpi="0"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04B09-B7D1-408D-AF89-D27D952A9B5F}">
  <sheetPr codeName="Sheet68">
    <pageSetUpPr fitToPage="1"/>
  </sheetPr>
  <dimension ref="A2:Y72"/>
  <sheetViews>
    <sheetView topLeftCell="A16" zoomScaleNormal="100" zoomScaleSheetLayoutView="80" workbookViewId="0">
      <selection activeCell="L27" sqref="L27"/>
    </sheetView>
  </sheetViews>
  <sheetFormatPr defaultColWidth="7.6640625" defaultRowHeight="13.5"/>
  <cols>
    <col min="1" max="1" width="13.5" style="1554" customWidth="1"/>
    <col min="2" max="2" width="20.83203125" style="1554" customWidth="1"/>
    <col min="3" max="3" width="26.6640625" style="1554" customWidth="1"/>
    <col min="4" max="4" width="9.1640625" style="1554" customWidth="1"/>
    <col min="5" max="5" width="14.6640625" style="1554" customWidth="1"/>
    <col min="6" max="6" width="48.6640625" style="1554" customWidth="1"/>
    <col min="7" max="7" width="11" style="1554" customWidth="1"/>
    <col min="8" max="8" width="7.6640625" style="1554" customWidth="1"/>
    <col min="9" max="9" width="14.5" style="1554" customWidth="1"/>
    <col min="10" max="10" width="12.1640625" style="1554" customWidth="1"/>
    <col min="11" max="11" width="12.6640625" style="1554" customWidth="1"/>
    <col min="12" max="12" width="14" style="1554" customWidth="1"/>
    <col min="13" max="13" width="5.6640625" style="1554" customWidth="1"/>
    <col min="14" max="14" width="9.5" style="1554" customWidth="1"/>
    <col min="15" max="15" width="20.1640625" style="1554" customWidth="1"/>
    <col min="16" max="16" width="17.33203125" style="1554" customWidth="1"/>
    <col min="17" max="18" width="7.6640625" style="1554"/>
    <col min="19" max="19" width="12" style="1554" customWidth="1"/>
    <col min="20" max="20" width="27.1640625" style="1554" customWidth="1"/>
    <col min="21" max="21" width="10.1640625" style="1554" customWidth="1"/>
    <col min="22" max="22" width="28.5" style="1554" customWidth="1"/>
    <col min="23" max="23" width="12.1640625" style="1555" customWidth="1"/>
    <col min="24" max="24" width="22.1640625" style="1554" customWidth="1"/>
    <col min="25" max="25" width="17.6640625" style="1554" customWidth="1"/>
    <col min="26" max="16384" width="7.6640625" style="1554"/>
  </cols>
  <sheetData>
    <row r="2" spans="3:25" ht="24" customHeight="1">
      <c r="E2" s="1631" t="str">
        <f>VLOOKUP(管理!$C$1,管理!A4:S53,2,0)</f>
        <v>サンディスク合同会社</v>
      </c>
      <c r="L2" s="2013" t="s">
        <v>821</v>
      </c>
      <c r="M2" s="2013"/>
      <c r="N2" s="2013"/>
      <c r="O2" s="2013"/>
    </row>
    <row r="3" spans="3:25" ht="24" customHeight="1">
      <c r="E3" s="1570" t="str">
        <f>"〒"&amp;VLOOKUP(管理!$C$1,管理!A4:S53,3,0)&amp;" "&amp;VLOOKUP(管理!$C$1,管理!A4:T53,4,0)</f>
        <v>〒108-0075 東京都港区港南1丁目6番31号</v>
      </c>
      <c r="L3" s="2013"/>
      <c r="M3" s="2013"/>
      <c r="N3" s="2013"/>
      <c r="O3" s="2013"/>
      <c r="P3" s="1572"/>
      <c r="S3" s="1855"/>
      <c r="T3" s="1855"/>
    </row>
    <row r="4" spans="3:25" ht="24" customHeight="1">
      <c r="E4" s="1570" t="str">
        <f>IFERROR(
  IF(OR(VLOOKUP(管理!$C$1,管理!$A$4:$V$100,5,0)=0,
        VLOOKUP(管理!$C$1,管理!$A$4:$V$100,5,0)=""),
     "",
     VLOOKUP(管理!$C$1,管理!A5:T54,5,0)
  ),
"")</f>
        <v>品川東急ビル3階</v>
      </c>
      <c r="M4" s="1570"/>
      <c r="N4" s="1570"/>
      <c r="O4" s="1570"/>
    </row>
    <row r="5" spans="3:25">
      <c r="E5" s="1569"/>
      <c r="N5" s="1568"/>
    </row>
    <row r="6" spans="3:25" s="1560" customFormat="1" ht="23.25" customHeight="1">
      <c r="H6" s="2014" t="s">
        <v>824</v>
      </c>
      <c r="I6" s="2015"/>
      <c r="J6" s="1632"/>
      <c r="K6" s="1633" t="s">
        <v>1316</v>
      </c>
      <c r="L6" s="1634"/>
      <c r="M6" s="1635"/>
      <c r="N6" s="1658" t="s">
        <v>1317</v>
      </c>
      <c r="O6" s="1645"/>
      <c r="W6" s="1567"/>
    </row>
    <row r="7" spans="3:25" s="1560" customFormat="1" ht="23.25" customHeight="1">
      <c r="H7" s="2016">
        <v>87482297</v>
      </c>
      <c r="I7" s="2017"/>
      <c r="J7" s="1636"/>
      <c r="K7" s="2018">
        <f>G12</f>
        <v>46097</v>
      </c>
      <c r="L7" s="2018"/>
      <c r="M7" s="1637"/>
      <c r="N7" s="1638" t="s">
        <v>827</v>
      </c>
      <c r="O7" s="1636"/>
      <c r="W7" s="1567"/>
    </row>
    <row r="8" spans="3:25" s="1560" customFormat="1" ht="23.25" customHeight="1">
      <c r="E8" s="1614" t="str">
        <f>"登録番号："&amp;VLOOKUP(管理!$C$1,管理!A4:T53,11,0)</f>
        <v>登録番号：T2010401090562</v>
      </c>
      <c r="H8" s="2027" t="s">
        <v>829</v>
      </c>
      <c r="I8" s="2028"/>
      <c r="J8" s="1639"/>
      <c r="K8" s="1640"/>
      <c r="L8" s="1641" t="s">
        <v>830</v>
      </c>
      <c r="M8" s="1634"/>
      <c r="N8" s="1634"/>
      <c r="O8" s="1632"/>
      <c r="S8" s="1856"/>
      <c r="T8" s="1856"/>
      <c r="W8" s="1567"/>
    </row>
    <row r="9" spans="3:25" s="1560" customFormat="1" ht="23.25" customHeight="1">
      <c r="H9" s="2016" t="s">
        <v>831</v>
      </c>
      <c r="I9" s="2017"/>
      <c r="J9" s="1642"/>
      <c r="K9" s="1643"/>
      <c r="L9" s="1644"/>
      <c r="M9" s="1642"/>
      <c r="N9" s="1642"/>
      <c r="O9" s="1636"/>
      <c r="T9" s="1857"/>
      <c r="W9" s="1567"/>
    </row>
    <row r="10" spans="3:25" ht="11.25" customHeight="1">
      <c r="T10" s="1857"/>
      <c r="U10" s="1560"/>
      <c r="V10" s="1560"/>
      <c r="W10" s="1567"/>
      <c r="X10" s="1560"/>
      <c r="Y10" s="1560"/>
    </row>
    <row r="11" spans="3:25" ht="23.25" customHeight="1">
      <c r="C11" s="1659"/>
      <c r="D11" s="1660"/>
      <c r="E11" s="1633" t="s">
        <v>1320</v>
      </c>
      <c r="F11" s="1645"/>
      <c r="G11" s="2014" t="s">
        <v>1154</v>
      </c>
      <c r="H11" s="2015"/>
      <c r="I11" s="1646"/>
      <c r="J11" s="1645"/>
      <c r="K11" s="2015" t="s">
        <v>760</v>
      </c>
      <c r="L11" s="2015"/>
      <c r="M11" s="1646"/>
      <c r="N11" s="1616"/>
      <c r="O11" s="1615"/>
      <c r="T11" s="1857"/>
      <c r="U11" s="1560"/>
      <c r="V11" s="1560"/>
      <c r="W11" s="1567"/>
      <c r="X11" s="1560"/>
      <c r="Y11" s="1560"/>
    </row>
    <row r="12" spans="3:25" ht="23.25" customHeight="1">
      <c r="C12" s="1661"/>
      <c r="D12" s="1662"/>
      <c r="E12" s="2070">
        <f>VLOOKUP(管理!$C$2,管理!A4:S50,17,0)</f>
        <v>0</v>
      </c>
      <c r="F12" s="2071"/>
      <c r="G12" s="2035">
        <f>管理!F1</f>
        <v>46097</v>
      </c>
      <c r="H12" s="2036"/>
      <c r="I12" s="2036"/>
      <c r="J12" s="1647"/>
      <c r="K12" s="1570"/>
      <c r="L12" s="1570"/>
      <c r="M12" s="1570"/>
      <c r="N12" s="1614"/>
      <c r="O12" s="1617"/>
      <c r="T12" s="1857"/>
      <c r="U12" s="1560"/>
      <c r="V12" s="1560"/>
      <c r="W12" s="1567"/>
      <c r="X12" s="1560"/>
      <c r="Y12" s="1560"/>
    </row>
    <row r="13" spans="3:25" ht="23.25" customHeight="1">
      <c r="C13" s="1659"/>
      <c r="D13" s="1660"/>
      <c r="E13" s="1633" t="s">
        <v>1322</v>
      </c>
      <c r="F13" s="1645"/>
      <c r="G13" s="2014" t="s">
        <v>1155</v>
      </c>
      <c r="H13" s="2015"/>
      <c r="I13" s="1646"/>
      <c r="J13" s="1645"/>
      <c r="K13" s="2015" t="s">
        <v>1323</v>
      </c>
      <c r="L13" s="2015"/>
      <c r="M13" s="1646"/>
      <c r="N13" s="1616"/>
      <c r="O13" s="1615"/>
      <c r="S13" s="1560"/>
      <c r="T13" s="1857"/>
      <c r="U13" s="1560"/>
      <c r="V13" s="1560"/>
      <c r="W13" s="1567"/>
      <c r="X13" s="1560"/>
      <c r="Y13" s="1560"/>
    </row>
    <row r="14" spans="3:25" ht="23.25" customHeight="1">
      <c r="C14" s="1661"/>
      <c r="D14" s="1662"/>
      <c r="E14" s="2029" t="s">
        <v>1324</v>
      </c>
      <c r="F14" s="2030"/>
      <c r="G14" s="2016" t="s">
        <v>840</v>
      </c>
      <c r="H14" s="2017"/>
      <c r="I14" s="1648"/>
      <c r="J14" s="1649"/>
      <c r="K14" s="1648"/>
      <c r="L14" s="1648"/>
      <c r="M14" s="1648"/>
      <c r="N14" s="1618"/>
      <c r="O14" s="1619"/>
      <c r="T14" s="1857"/>
      <c r="U14" s="1560"/>
      <c r="V14" s="1560"/>
      <c r="W14" s="1567"/>
      <c r="X14" s="1560"/>
      <c r="Y14" s="1560"/>
    </row>
    <row r="15" spans="3:25" ht="24" customHeight="1">
      <c r="E15" s="1614" t="str">
        <f>"出荷先:"&amp;VLOOKUP(管理!C2,管理!A4:T100,14,0)</f>
        <v>出荷先:245141</v>
      </c>
      <c r="F15" s="1652"/>
      <c r="G15" s="1614"/>
      <c r="H15" s="1614"/>
      <c r="I15" s="1614"/>
      <c r="J15" s="1614" t="str">
        <f>"請求先:"&amp;VLOOKUP(管理!C2,管理!A4:T100,14,0)</f>
        <v>請求先:245141</v>
      </c>
      <c r="K15" s="1652"/>
      <c r="L15" s="1614"/>
      <c r="M15" s="1556"/>
      <c r="N15" s="1556"/>
      <c r="O15" s="1556"/>
      <c r="T15" s="1857"/>
      <c r="U15" s="1560"/>
      <c r="V15" s="1560"/>
      <c r="W15" s="1567"/>
      <c r="X15" s="1560"/>
      <c r="Y15" s="1560"/>
    </row>
    <row r="16" spans="3:25" ht="24" customHeight="1">
      <c r="E16" s="1614" t="str">
        <f>VLOOKUP(管理!$C2,管理!A4:$AA$103,2,0)</f>
        <v>柏尾奏利（KASIOshop）</v>
      </c>
      <c r="F16" s="1614"/>
      <c r="G16" s="1614"/>
      <c r="H16" s="1614"/>
      <c r="I16" s="1614"/>
      <c r="J16" s="1614" t="str">
        <f>E16</f>
        <v>柏尾奏利（KASIOshop）</v>
      </c>
      <c r="K16" s="1614"/>
      <c r="L16" s="1614"/>
      <c r="M16" s="1556"/>
      <c r="N16" s="1556"/>
      <c r="O16" s="1556"/>
      <c r="T16" s="1857"/>
      <c r="U16" s="1560"/>
      <c r="V16" s="1560"/>
      <c r="W16" s="1567"/>
      <c r="X16" s="1560"/>
      <c r="Y16" s="1560"/>
    </row>
    <row r="17" spans="1:25" ht="24" customHeight="1">
      <c r="E17" s="1614" t="str">
        <f>"〒"&amp;VLOOKUP(管理!$C$2,管理!A3:S49,3,0)</f>
        <v>〒174-0072</v>
      </c>
      <c r="F17" s="1614"/>
      <c r="G17" s="1614"/>
      <c r="H17" s="1614"/>
      <c r="I17" s="1614"/>
      <c r="J17" s="1614" t="str">
        <f>E17</f>
        <v>〒174-0072</v>
      </c>
      <c r="K17" s="1614"/>
      <c r="L17" s="1614"/>
      <c r="M17" s="1556"/>
      <c r="N17" s="1556"/>
      <c r="O17" s="1556"/>
      <c r="S17" s="1560"/>
      <c r="T17" s="1857"/>
      <c r="U17" s="1560"/>
      <c r="V17" s="1560"/>
      <c r="W17" s="1567"/>
      <c r="X17" s="1560"/>
      <c r="Y17" s="1560"/>
    </row>
    <row r="18" spans="1:25" ht="24" customHeight="1">
      <c r="E18" s="1614" t="str">
        <f>VLOOKUP(管理!$C$2,管理!A4:S50,4,0)</f>
        <v>東京都板橋区南常盤台1丁目11番6号</v>
      </c>
      <c r="F18" s="1614"/>
      <c r="G18" s="1614"/>
      <c r="H18" s="1614"/>
      <c r="I18" s="1614"/>
      <c r="J18" s="1614" t="str">
        <f>E18</f>
        <v>東京都板橋区南常盤台1丁目11番6号</v>
      </c>
      <c r="K18" s="1614"/>
      <c r="L18" s="1614"/>
      <c r="M18" s="1556"/>
      <c r="N18" s="1556"/>
      <c r="O18" s="1556"/>
      <c r="T18" s="1857"/>
      <c r="U18" s="1560"/>
      <c r="V18" s="1560"/>
      <c r="W18" s="1567"/>
      <c r="X18" s="1560"/>
      <c r="Y18" s="1560"/>
    </row>
    <row r="19" spans="1:25" ht="24" customHeight="1">
      <c r="E19" s="1614" t="str">
        <f>VLOOKUP(管理!$C$2,管理!A5:S51,5,0)</f>
        <v>ウエアーハウス303号室</v>
      </c>
      <c r="F19" s="1614"/>
      <c r="G19" s="1614"/>
      <c r="H19" s="1614"/>
      <c r="I19" s="1614"/>
      <c r="J19" s="1614" t="str">
        <f>E19</f>
        <v>ウエアーハウス303号室</v>
      </c>
      <c r="K19" s="1614"/>
      <c r="L19" s="1614"/>
      <c r="M19" s="1556"/>
      <c r="N19" s="1556"/>
      <c r="O19" s="1556"/>
      <c r="T19" s="1857"/>
      <c r="U19" s="1560"/>
      <c r="V19" s="1560"/>
      <c r="W19" s="1567"/>
      <c r="X19" s="1560"/>
      <c r="Y19" s="1560"/>
    </row>
    <row r="20" spans="1:25" ht="24" customHeight="1">
      <c r="E20" s="1614" t="s">
        <v>848</v>
      </c>
      <c r="F20" s="1614"/>
      <c r="G20" s="1614"/>
      <c r="H20" s="1614"/>
      <c r="I20" s="1614"/>
      <c r="J20" s="1614" t="str">
        <f>E20</f>
        <v>日本国</v>
      </c>
      <c r="K20" s="1614"/>
      <c r="L20" s="1614"/>
      <c r="M20" s="1556"/>
      <c r="N20" s="1556"/>
      <c r="O20" s="1556"/>
      <c r="T20" s="1857"/>
      <c r="U20" s="1560"/>
      <c r="V20" s="1560"/>
      <c r="W20" s="1567"/>
      <c r="X20" s="1560"/>
      <c r="Y20" s="1560"/>
    </row>
    <row r="21" spans="1:25" ht="17.25" customHeight="1">
      <c r="E21" s="1557"/>
      <c r="S21" s="1560"/>
      <c r="T21" s="1857"/>
      <c r="U21" s="1560"/>
      <c r="V21" s="1560"/>
      <c r="W21" s="1567"/>
      <c r="X21" s="1560"/>
      <c r="Y21" s="1560"/>
    </row>
    <row r="22" spans="1:25" s="1614" customFormat="1" ht="17.25" customHeight="1">
      <c r="T22" s="1858"/>
      <c r="U22" s="1620"/>
      <c r="V22" s="1620"/>
      <c r="W22" s="1859"/>
      <c r="X22" s="1620"/>
      <c r="Y22" s="1620"/>
    </row>
    <row r="23" spans="1:25" s="1614" customFormat="1" ht="18.75">
      <c r="T23" s="1858"/>
      <c r="U23" s="1620"/>
      <c r="V23" s="1620"/>
      <c r="W23" s="1859"/>
      <c r="X23" s="1620"/>
      <c r="Y23" s="1620"/>
    </row>
    <row r="24" spans="1:25" s="1614" customFormat="1" ht="27" customHeight="1">
      <c r="A24" s="2019" t="s">
        <v>1380</v>
      </c>
      <c r="B24" s="2021" t="s">
        <v>1379</v>
      </c>
      <c r="C24" s="2022"/>
      <c r="D24" s="2022"/>
      <c r="E24" s="2022"/>
      <c r="F24" s="2023"/>
      <c r="G24" s="2022" t="s">
        <v>29</v>
      </c>
      <c r="H24" s="2022"/>
      <c r="I24" s="2031" t="s">
        <v>30</v>
      </c>
      <c r="J24" s="2022" t="s">
        <v>1378</v>
      </c>
      <c r="K24" s="2022"/>
      <c r="L24" s="2022"/>
      <c r="M24" s="2021" t="s">
        <v>1377</v>
      </c>
      <c r="N24" s="2022"/>
      <c r="O24" s="2033"/>
      <c r="T24" s="1858"/>
      <c r="U24" s="1620"/>
      <c r="V24" s="1620"/>
      <c r="W24" s="1859"/>
      <c r="X24" s="1620"/>
      <c r="Y24" s="1620"/>
    </row>
    <row r="25" spans="1:25" s="1614" customFormat="1" ht="27" customHeight="1">
      <c r="A25" s="2020"/>
      <c r="B25" s="2024" t="s">
        <v>1376</v>
      </c>
      <c r="C25" s="2025"/>
      <c r="D25" s="2025"/>
      <c r="E25" s="2025"/>
      <c r="F25" s="2026"/>
      <c r="G25" s="2025"/>
      <c r="H25" s="2025"/>
      <c r="I25" s="2032"/>
      <c r="J25" s="2025"/>
      <c r="K25" s="2025"/>
      <c r="L25" s="2025"/>
      <c r="M25" s="2024"/>
      <c r="N25" s="2025"/>
      <c r="O25" s="2034"/>
      <c r="W25" s="1657"/>
      <c r="Y25" s="1620"/>
    </row>
    <row r="26" spans="1:25" s="1614" customFormat="1" ht="35.25" customHeight="1">
      <c r="A26" s="1558">
        <v>1</v>
      </c>
      <c r="B26" s="1854" t="str">
        <f>"メーカー : "&amp;[1]SD新基準!$AQ2&amp;"　商品コード : "&amp;[1]SD新基準!$AP2&amp;"　商品モデル番号 : "&amp;[1]SD新基準!$AR2</f>
        <v>メーカー : SanDisk　商品コード : 9349220005022　商品モデル番号 : 7545783945</v>
      </c>
      <c r="G26" s="1558"/>
      <c r="H26" s="1626">
        <f>[1]SD新基準!$L2</f>
        <v>0</v>
      </c>
      <c r="I26" s="1627" t="s">
        <v>854</v>
      </c>
      <c r="J26" s="1628" t="s">
        <v>167</v>
      </c>
      <c r="L26" s="1629">
        <f>[1]SD新基準!$AF2</f>
        <v>714</v>
      </c>
      <c r="M26" s="1558"/>
      <c r="O26" s="1630">
        <f t="shared" ref="O26:O52" si="0">L26*H26</f>
        <v>0</v>
      </c>
      <c r="W26" s="1657"/>
      <c r="Y26" s="1620"/>
    </row>
    <row r="27" spans="1:25" s="1614" customFormat="1" ht="35.25" customHeight="1">
      <c r="A27" s="1558">
        <v>2</v>
      </c>
      <c r="B27" s="1854" t="str">
        <f>"メーカー : "&amp;[1]SD新基準!$AQ3&amp;"　商品コード : "&amp;[1]SD新基準!$AP3&amp;"　商品モデル番号 : "&amp;[1]SD新基準!$AR3</f>
        <v>メーカー : SanDisk　商品コード : 9349220005039　商品モデル番号 : 9349220005039</v>
      </c>
      <c r="G27" s="1558"/>
      <c r="H27" s="1626">
        <f>[1]SD新基準!$L3</f>
        <v>0</v>
      </c>
      <c r="I27" s="1627" t="s">
        <v>854</v>
      </c>
      <c r="J27" s="1628" t="s">
        <v>167</v>
      </c>
      <c r="L27" s="1629">
        <f>[1]SD新基準!$AF3</f>
        <v>976</v>
      </c>
      <c r="M27" s="1558"/>
      <c r="O27" s="1630">
        <f t="shared" si="0"/>
        <v>0</v>
      </c>
      <c r="W27" s="1657"/>
      <c r="Y27" s="1620"/>
    </row>
    <row r="28" spans="1:25" s="1614" customFormat="1" ht="35.25" customHeight="1">
      <c r="A28" s="1558">
        <v>3</v>
      </c>
      <c r="B28" s="1854" t="str">
        <f>"メーカー : "&amp;[1]SD新基準!$AQ4&amp;"　商品コード : "&amp;[1]SD新基準!$AP4&amp;"　商品モデル番号 : "&amp;[1]SD新基準!$AR4</f>
        <v>メーカー : SanDisk　商品コード : 0619659161651　商品モデル番号 : SDSQUNS-032G-GN3MN</v>
      </c>
      <c r="G28" s="1558"/>
      <c r="H28" s="1626">
        <f>[1]SD新基準!$L4</f>
        <v>200</v>
      </c>
      <c r="I28" s="1627" t="s">
        <v>854</v>
      </c>
      <c r="J28" s="1628" t="s">
        <v>167</v>
      </c>
      <c r="L28" s="1629">
        <f>[1]SD新基準!$AF4</f>
        <v>6308</v>
      </c>
      <c r="M28" s="1558"/>
      <c r="O28" s="1630">
        <f t="shared" si="0"/>
        <v>1261600</v>
      </c>
      <c r="W28" s="1657"/>
      <c r="Y28" s="1620"/>
    </row>
    <row r="29" spans="1:25" s="1614" customFormat="1" ht="35.25" customHeight="1">
      <c r="A29" s="1558">
        <v>4</v>
      </c>
      <c r="B29" s="1854" t="str">
        <f>"メーカー : "&amp;[1]SD新基準!$AQ5&amp;"　商品コード : "&amp;[1]SD新基準!$AP5&amp;"　商品モデル番号 : "&amp;[1]SD新基準!$AR5</f>
        <v>メーカー : SanDisk　商品コード : 0619659184384　商品モデル番号 : SDSQUNS-032G-GN3MN</v>
      </c>
      <c r="G29" s="1558"/>
      <c r="H29" s="1626">
        <f>[1]SD新基準!$L5</f>
        <v>200</v>
      </c>
      <c r="I29" s="1627" t="s">
        <v>854</v>
      </c>
      <c r="J29" s="1628" t="s">
        <v>167</v>
      </c>
      <c r="L29" s="1629">
        <f>[1]SD新基準!$AF5</f>
        <v>3714</v>
      </c>
      <c r="M29" s="1558"/>
      <c r="O29" s="1630">
        <f t="shared" si="0"/>
        <v>742800</v>
      </c>
      <c r="W29" s="1657"/>
      <c r="Y29" s="1620"/>
    </row>
    <row r="30" spans="1:25" s="1614" customFormat="1" ht="35.25" customHeight="1">
      <c r="A30" s="1558">
        <v>5</v>
      </c>
      <c r="B30" s="1854" t="str">
        <f>"メーカー : "&amp;[1]SD新基準!$AQ6&amp;"　商品コード : "&amp;[1]SD新基準!$AP6&amp;"　商品モデル番号 : "&amp;[1]SD新基準!$AR6</f>
        <v>メーカー : SanDisk　商品コード : 0619659161644, 6195765406328, 7840000001712　商品モデル番号 : SDSQUNS-032G-GN3MA</v>
      </c>
      <c r="G30" s="1558"/>
      <c r="H30" s="1626">
        <f>[1]SD新基準!$L6</f>
        <v>200</v>
      </c>
      <c r="I30" s="1627" t="s">
        <v>854</v>
      </c>
      <c r="J30" s="1628" t="s">
        <v>167</v>
      </c>
      <c r="L30" s="1629">
        <f>[1]SD新基準!$AF6</f>
        <v>6686</v>
      </c>
      <c r="M30" s="1558"/>
      <c r="O30" s="1630">
        <f t="shared" si="0"/>
        <v>1337200</v>
      </c>
      <c r="W30" s="1657"/>
      <c r="Y30" s="1620"/>
    </row>
    <row r="31" spans="1:25" s="1614" customFormat="1" ht="35.25" customHeight="1">
      <c r="A31" s="1558">
        <v>6</v>
      </c>
      <c r="B31" s="1854" t="str">
        <f>"メーカー : "&amp;[1]SD新基準!$AQ7&amp;"　商品コード : "&amp;[1]SD新基準!$AP7&amp;"　商品モデル番号 : "&amp;[1]SD新基準!$AR7</f>
        <v>メーカー : SanDisk　商品コード : 0619659134044　商品モデル番号 : SDSQUNB-032G-GN3MN</v>
      </c>
      <c r="G31" s="1558"/>
      <c r="H31" s="1626">
        <f>[1]SD新基準!$L7</f>
        <v>200</v>
      </c>
      <c r="I31" s="1627" t="s">
        <v>854</v>
      </c>
      <c r="J31" s="1628" t="s">
        <v>167</v>
      </c>
      <c r="L31" s="1629">
        <f>[1]SD新基準!$AF7</f>
        <v>6127</v>
      </c>
      <c r="M31" s="1558"/>
      <c r="O31" s="1630">
        <f t="shared" si="0"/>
        <v>1225400</v>
      </c>
      <c r="W31" s="1657"/>
      <c r="Y31" s="1620"/>
    </row>
    <row r="32" spans="1:25" s="1614" customFormat="1" ht="35.25" customHeight="1">
      <c r="A32" s="1558">
        <v>7</v>
      </c>
      <c r="B32" s="1854" t="str">
        <f>"メーカー : "&amp;[1]SD新基準!$AQ8&amp;"　商品コード : "&amp;[1]SD新基準!$AP8&amp;"　商品モデル番号 : "&amp;[1]SD新基準!$AR8</f>
        <v>メーカー : SanDisk　商品コード : 0619659078645, 5053460346961, 5554442365203, 6196590786456, 7044447834692, 7123290469845, 7987987901489　商品モデル番号 : SDSDQUA-032G-U46A</v>
      </c>
      <c r="G32" s="1558"/>
      <c r="H32" s="1626">
        <f>[1]SD新基準!$L8</f>
        <v>200</v>
      </c>
      <c r="I32" s="1627" t="s">
        <v>854</v>
      </c>
      <c r="J32" s="1628" t="s">
        <v>167</v>
      </c>
      <c r="L32" s="1629">
        <f>[1]SD新基準!$AF8</f>
        <v>6870</v>
      </c>
      <c r="M32" s="1558"/>
      <c r="O32" s="1630">
        <f t="shared" si="0"/>
        <v>1374000</v>
      </c>
      <c r="W32" s="1657"/>
      <c r="Y32" s="1620"/>
    </row>
    <row r="33" spans="1:25" s="1614" customFormat="1" ht="35.25" customHeight="1">
      <c r="A33" s="1558">
        <v>8</v>
      </c>
      <c r="B33" s="1854" t="str">
        <f>"メーカー : "&amp;[1]SD新基準!$AQ9&amp;"　商品コード : "&amp;[1]SD新基準!$AP9&amp;"　商品モデル番号 : "&amp;[1]SD新基準!$AR9</f>
        <v>メーカー : SanDisk　商品コード : 0068888807494, 0619659246518　商品モデル番号 : 43237-2</v>
      </c>
      <c r="G33" s="1558"/>
      <c r="H33" s="1626">
        <f>[1]SD新基準!$L9</f>
        <v>200</v>
      </c>
      <c r="I33" s="1627" t="s">
        <v>854</v>
      </c>
      <c r="J33" s="1628" t="s">
        <v>167</v>
      </c>
      <c r="L33" s="1629">
        <f>[1]SD新基準!$AF9</f>
        <v>8893</v>
      </c>
      <c r="M33" s="1558"/>
      <c r="O33" s="1630">
        <f t="shared" si="0"/>
        <v>1778600</v>
      </c>
      <c r="W33" s="1657"/>
      <c r="Y33" s="1620"/>
    </row>
    <row r="34" spans="1:25" s="1614" customFormat="1" ht="35.25" customHeight="1">
      <c r="A34" s="1558">
        <v>9</v>
      </c>
      <c r="B34" s="1854" t="str">
        <f>"メーカー : "&amp;[1]SD新基準!$AQ10&amp;"　商品コード : "&amp;[1]SD新基準!$AP10&amp;"　商品モデル番号 : "&amp;[1]SD新基準!$AR10</f>
        <v>メーカー : SanDisk　商品コード : 0619659134747　商品モデル番号 : SDSQUNC-032G-GN6MA</v>
      </c>
      <c r="G34" s="1558"/>
      <c r="H34" s="1626">
        <f>[1]SD新基準!$L10</f>
        <v>10</v>
      </c>
      <c r="I34" s="1627" t="s">
        <v>854</v>
      </c>
      <c r="J34" s="1628" t="s">
        <v>167</v>
      </c>
      <c r="L34" s="1629">
        <f>[1]SD新基準!$AF10</f>
        <v>26210</v>
      </c>
      <c r="M34" s="1558"/>
      <c r="O34" s="1630">
        <f t="shared" si="0"/>
        <v>262100</v>
      </c>
      <c r="W34" s="1657"/>
      <c r="Y34" s="1620"/>
    </row>
    <row r="35" spans="1:25" s="1614" customFormat="1" ht="35.25" customHeight="1">
      <c r="A35" s="1558">
        <v>10</v>
      </c>
      <c r="B35" s="1854" t="str">
        <f>"メーカー : "&amp;[1]SD新基準!$AQ11&amp;"　商品コード : "&amp;[1]SD新基準!$AP11&amp;"　商品モデル番号 : "&amp;[1]SD新基準!$AR11</f>
        <v>メーカー : SanDisk　商品コード : 0619659172916　商品モデル番号 : SDSQUNS-064G-GHEMA</v>
      </c>
      <c r="G35" s="1558"/>
      <c r="H35" s="1626">
        <f>[1]SD新基準!$L11</f>
        <v>200</v>
      </c>
      <c r="I35" s="1627" t="s">
        <v>854</v>
      </c>
      <c r="J35" s="1628" t="s">
        <v>167</v>
      </c>
      <c r="L35" s="1629">
        <f>[1]SD新基準!$AF11</f>
        <v>4316</v>
      </c>
      <c r="M35" s="1558"/>
      <c r="O35" s="1630">
        <f t="shared" si="0"/>
        <v>863200</v>
      </c>
      <c r="W35" s="1657"/>
      <c r="Y35" s="1620"/>
    </row>
    <row r="36" spans="1:25" s="1614" customFormat="1" ht="35.25" customHeight="1">
      <c r="A36" s="1558">
        <v>11</v>
      </c>
      <c r="B36" s="1854" t="str">
        <f>"メーカー : "&amp;[1]SD新基準!$AQ12&amp;"　商品コード : "&amp;[1]SD新基準!$AP12&amp;"　商品モデル番号 : "&amp;[1]SD新基準!$AR12</f>
        <v>メーカー : SanDisk　商品コード : 0619659185077, 0799833000614　商品モデル番号 : SDSQUNR-064G-GN3MN</v>
      </c>
      <c r="G36" s="1558"/>
      <c r="H36" s="1626">
        <f>[1]SD新基準!$L12</f>
        <v>200</v>
      </c>
      <c r="I36" s="1627" t="s">
        <v>854</v>
      </c>
      <c r="J36" s="1628" t="s">
        <v>167</v>
      </c>
      <c r="L36" s="1629">
        <f>[1]SD新基準!$AF12</f>
        <v>4253</v>
      </c>
      <c r="M36" s="1558"/>
      <c r="O36" s="1630">
        <f t="shared" si="0"/>
        <v>850600</v>
      </c>
      <c r="W36" s="1657"/>
      <c r="Y36" s="1620"/>
    </row>
    <row r="37" spans="1:25" s="1614" customFormat="1" ht="35.25" customHeight="1">
      <c r="A37" s="1558">
        <v>12</v>
      </c>
      <c r="B37" s="1854" t="str">
        <f>"メーカー : "&amp;[1]SD新基準!$AQ13&amp;"　商品コード : "&amp;[1]SD新基準!$AP13&amp;"　商品モデル番号 : "&amp;[1]SD新基準!$AR13</f>
        <v>メーカー : SanDisk　商品コード : 0619659161927　商品モデル番号 : SDSQUNS-064G-GN3MN</v>
      </c>
      <c r="G37" s="1558"/>
      <c r="H37" s="1626">
        <f>[1]SD新基準!$L13</f>
        <v>200</v>
      </c>
      <c r="I37" s="1627" t="s">
        <v>854</v>
      </c>
      <c r="J37" s="1628" t="s">
        <v>167</v>
      </c>
      <c r="L37" s="1629">
        <f>[1]SD新基準!$AF13</f>
        <v>6803</v>
      </c>
      <c r="M37" s="1558"/>
      <c r="O37" s="1630">
        <f t="shared" si="0"/>
        <v>1360600</v>
      </c>
      <c r="W37" s="1657"/>
      <c r="Y37" s="1620"/>
    </row>
    <row r="38" spans="1:25" s="1614" customFormat="1" ht="35.25" customHeight="1">
      <c r="A38" s="1558">
        <v>13</v>
      </c>
      <c r="B38" s="1854" t="str">
        <f>"メーカー : "&amp;[1]SD新基準!$AQ14&amp;"　商品コード : "&amp;[1]SD新基準!$AP14&amp;"　商品モデル番号 : "&amp;[1]SD新基準!$AR14</f>
        <v>メーカー : SanDisk　商品コード : 0619659134846, 4056572752683　商品モデル番号 : SDSQUNC-064G-GN6MA</v>
      </c>
      <c r="G38" s="1558"/>
      <c r="H38" s="1626">
        <f>[1]SD新基準!$L14</f>
        <v>200</v>
      </c>
      <c r="I38" s="1627" t="s">
        <v>854</v>
      </c>
      <c r="J38" s="1628" t="s">
        <v>167</v>
      </c>
      <c r="L38" s="1629">
        <f>[1]SD新基準!$AF14</f>
        <v>6567</v>
      </c>
      <c r="M38" s="1558"/>
      <c r="O38" s="1630">
        <f t="shared" si="0"/>
        <v>1313400</v>
      </c>
      <c r="W38" s="1657"/>
      <c r="Y38" s="1620"/>
    </row>
    <row r="39" spans="1:25" s="1614" customFormat="1" ht="35.25" customHeight="1">
      <c r="A39" s="1558">
        <v>14</v>
      </c>
      <c r="B39" s="1854" t="str">
        <f>"メーカー : "&amp;[1]SD新基準!$AQ15&amp;"　商品コード : "&amp;[1]SD新基準!$AP15&amp;"　商品モデル番号 : "&amp;[1]SD新基準!$AR15</f>
        <v xml:space="preserve">メーカー : SanDisk　商品コード : 　商品モデル番号 : </v>
      </c>
      <c r="G39" s="1558"/>
      <c r="H39" s="1626">
        <f>[1]SD新基準!$L15</f>
        <v>200</v>
      </c>
      <c r="I39" s="1627" t="s">
        <v>854</v>
      </c>
      <c r="J39" s="1628" t="s">
        <v>167</v>
      </c>
      <c r="L39" s="1629">
        <f>[1]SD新基準!$AF15</f>
        <v>4317</v>
      </c>
      <c r="M39" s="1558"/>
      <c r="O39" s="1630">
        <f t="shared" si="0"/>
        <v>863400</v>
      </c>
      <c r="W39" s="1657"/>
    </row>
    <row r="40" spans="1:25" s="1614" customFormat="1" ht="35.25" customHeight="1">
      <c r="A40" s="1558">
        <v>15</v>
      </c>
      <c r="B40" s="1854" t="str">
        <f>"メーカー : "&amp;[1]SD新基準!$AQ16&amp;"　商品コード : "&amp;[1]SD新基準!$AP16&amp;"　商品モデル番号 : "&amp;[1]SD新基準!$AR16</f>
        <v xml:space="preserve">メーカー : SanDisk　商品コード : 　商品モデル番号 : </v>
      </c>
      <c r="G40" s="1558"/>
      <c r="H40" s="1626">
        <f>[1]SD新基準!$L16</f>
        <v>200</v>
      </c>
      <c r="I40" s="1627" t="s">
        <v>854</v>
      </c>
      <c r="J40" s="1628" t="s">
        <v>167</v>
      </c>
      <c r="L40" s="1629">
        <f>[1]SD新基準!$AF16</f>
        <v>4317</v>
      </c>
      <c r="M40" s="1558"/>
      <c r="O40" s="1630">
        <f t="shared" si="0"/>
        <v>863400</v>
      </c>
      <c r="W40" s="1657"/>
    </row>
    <row r="41" spans="1:25" s="1614" customFormat="1" ht="35.25" customHeight="1">
      <c r="A41" s="1558">
        <v>16</v>
      </c>
      <c r="B41" s="1854" t="str">
        <f>"メーカー : "&amp;[1]SD新基準!$AQ17&amp;"　商品コード : "&amp;[1]SD新基準!$AP17&amp;"　商品モデル番号 : "&amp;[1]SD新基準!$AR17</f>
        <v>メーカー : SanDisk　商品コード : 0619659134068, 4031039880642, 4893433124148, 5054629833599, 8944129953071　商品モデル番号 : SDSQUNB-064G-GN3MN</v>
      </c>
      <c r="G41" s="1558"/>
      <c r="H41" s="1626">
        <f>[1]SD新基準!$L17</f>
        <v>200</v>
      </c>
      <c r="I41" s="1627" t="s">
        <v>854</v>
      </c>
      <c r="J41" s="1628" t="s">
        <v>167</v>
      </c>
      <c r="L41" s="1629">
        <f>[1]SD新基準!$AF17</f>
        <v>7131</v>
      </c>
      <c r="M41" s="1558"/>
      <c r="O41" s="1630">
        <f t="shared" si="0"/>
        <v>1426200</v>
      </c>
      <c r="W41" s="1657"/>
    </row>
    <row r="42" spans="1:25" s="1614" customFormat="1" ht="35.25" customHeight="1">
      <c r="A42" s="1558">
        <v>17</v>
      </c>
      <c r="B42" s="1854" t="str">
        <f>"メーカー : "&amp;[1]SD新基準!$AQ18&amp;"　商品コード : "&amp;[1]SD新基準!$AP18&amp;"　商品モデル番号 : "&amp;[1]SD新基準!$AR18</f>
        <v>メーカー : SanDisk　商品コード : 0619659161927　商品モデル番号 : SDSQUNS-064G-GN3MN</v>
      </c>
      <c r="G42" s="1558"/>
      <c r="H42" s="1626">
        <f>[1]SD新基準!$L18</f>
        <v>200</v>
      </c>
      <c r="I42" s="1627" t="s">
        <v>854</v>
      </c>
      <c r="J42" s="1628" t="s">
        <v>167</v>
      </c>
      <c r="L42" s="1629">
        <f>[1]SD新基準!$AF18</f>
        <v>4253</v>
      </c>
      <c r="M42" s="1558"/>
      <c r="O42" s="1630">
        <f t="shared" si="0"/>
        <v>850600</v>
      </c>
      <c r="W42" s="1657"/>
    </row>
    <row r="43" spans="1:25" s="1614" customFormat="1" ht="35.25" customHeight="1">
      <c r="A43" s="1558">
        <v>18</v>
      </c>
      <c r="B43" s="1854" t="str">
        <f>"メーカー : "&amp;[1]SD新基準!$AQ19&amp;"　商品コード : "&amp;[1]SD新基準!$AP19&amp;"　商品モデル番号 : "&amp;[1]SD新基準!$AR19</f>
        <v>メーカー : SanDisk　商品コード : 0619659161705, 7898550390572　商品モデル番号 : SDSQUNS-064G-GN3MA</v>
      </c>
      <c r="G43" s="1558"/>
      <c r="H43" s="1626">
        <f>[1]SD新基準!$L19</f>
        <v>200</v>
      </c>
      <c r="I43" s="1627" t="s">
        <v>854</v>
      </c>
      <c r="J43" s="1628" t="s">
        <v>167</v>
      </c>
      <c r="L43" s="1629">
        <f>[1]SD新基準!$AF19</f>
        <v>12074</v>
      </c>
      <c r="M43" s="1558"/>
      <c r="O43" s="1630">
        <f t="shared" si="0"/>
        <v>2414800</v>
      </c>
      <c r="W43" s="1657"/>
    </row>
    <row r="44" spans="1:25" s="1614" customFormat="1" ht="35.25" customHeight="1">
      <c r="A44" s="1558">
        <v>19</v>
      </c>
      <c r="B44" s="1854" t="str">
        <f>"メーカー : "&amp;[1]SD新基準!$AQ20&amp;"　商品コード : "&amp;[1]SD新基準!$AP20&amp;"　商品モデル番号 : "&amp;[1]SD新基準!$AR20</f>
        <v>メーカー : SanDisk　商品コード : 0033584550562, 4031039880901, 4139052072812, 9781061713276, 9789875867970, 9789973399786, 9789973399793, 9791061713275, 9791061713299　商品モデル番号 : SDSDQUA-064G-A11</v>
      </c>
      <c r="G44" s="1558"/>
      <c r="H44" s="1626">
        <f>[1]SD新基準!$L20</f>
        <v>200</v>
      </c>
      <c r="I44" s="1627" t="s">
        <v>854</v>
      </c>
      <c r="J44" s="1628" t="s">
        <v>167</v>
      </c>
      <c r="L44" s="1629">
        <f>[1]SD新基準!$AF20</f>
        <v>7268</v>
      </c>
      <c r="M44" s="1558"/>
      <c r="O44" s="1630">
        <f t="shared" si="0"/>
        <v>1453600</v>
      </c>
      <c r="W44" s="1657"/>
    </row>
    <row r="45" spans="1:25" s="1614" customFormat="1" ht="35.25" customHeight="1">
      <c r="A45" s="1558">
        <v>20</v>
      </c>
      <c r="B45" s="1854" t="str">
        <f>"メーカー : "&amp;[1]SD新基準!$AQ21&amp;"　商品コード : "&amp;[1]SD新基準!$AP21&amp;"　商品モデル番号 : "&amp;[1]SD新基準!$AR21</f>
        <v>メーカー : SanDisk　商品コード : 0619659134792　商品モデル番号 : SDSQUNC-064G-AN6IA</v>
      </c>
      <c r="G45" s="1558"/>
      <c r="H45" s="1626">
        <f>[1]SD新基準!$L21</f>
        <v>200</v>
      </c>
      <c r="I45" s="1627" t="s">
        <v>854</v>
      </c>
      <c r="J45" s="1628" t="s">
        <v>167</v>
      </c>
      <c r="L45" s="1629">
        <f>[1]SD新基準!$AF21</f>
        <v>4540</v>
      </c>
      <c r="M45" s="1558"/>
      <c r="O45" s="1630">
        <f t="shared" si="0"/>
        <v>908000</v>
      </c>
      <c r="W45" s="1657"/>
    </row>
    <row r="46" spans="1:25" s="1614" customFormat="1" ht="35.25" customHeight="1">
      <c r="A46" s="1558">
        <v>21</v>
      </c>
      <c r="B46" s="1854" t="str">
        <f>"メーカー : "&amp;[1]SD新基準!$AQ22&amp;"　商品コード : "&amp;[1]SD新基準!$AP22&amp;"　商品モデル番号 : "&amp;[1]SD新基準!$AR22</f>
        <v>メーカー : SanDisk　商品コード : 9789876050494　商品モデル番号 : Garmin Virb Elite</v>
      </c>
      <c r="G46" s="1558"/>
      <c r="H46" s="1626">
        <f>[1]SD新基準!$L22</f>
        <v>200</v>
      </c>
      <c r="I46" s="1627" t="s">
        <v>854</v>
      </c>
      <c r="J46" s="1628" t="s">
        <v>167</v>
      </c>
      <c r="L46" s="1629">
        <f>[1]SD新基準!$AF22</f>
        <v>4318</v>
      </c>
      <c r="M46" s="1558"/>
      <c r="O46" s="1630">
        <f t="shared" si="0"/>
        <v>863600</v>
      </c>
      <c r="W46" s="1657"/>
    </row>
    <row r="47" spans="1:25" s="1614" customFormat="1" ht="35.25" customHeight="1">
      <c r="A47" s="1558">
        <v>22</v>
      </c>
      <c r="B47" s="1854" t="str">
        <f>"メーカー : "&amp;[1]SD新基準!$AQ23&amp;"　商品コード : "&amp;[1]SD新基準!$AP23&amp;"　商品モデル番号 : "&amp;[1]SD新基準!$AR23</f>
        <v>メーカー : SanDisk　商品コード : 9789876050623　商品モデル番号 : Samsung GALAXY Note 3 10.1</v>
      </c>
      <c r="G47" s="1558"/>
      <c r="H47" s="1626">
        <f>[1]SD新基準!$L23</f>
        <v>200</v>
      </c>
      <c r="I47" s="1627" t="s">
        <v>854</v>
      </c>
      <c r="J47" s="1628" t="s">
        <v>167</v>
      </c>
      <c r="L47" s="1629">
        <f>[1]SD新基準!$AF23</f>
        <v>7777</v>
      </c>
      <c r="M47" s="1558"/>
      <c r="O47" s="1630">
        <f t="shared" si="0"/>
        <v>1555400</v>
      </c>
      <c r="W47" s="1657"/>
    </row>
    <row r="48" spans="1:25" s="1614" customFormat="1" ht="35.25" customHeight="1">
      <c r="A48" s="1558">
        <v>23</v>
      </c>
      <c r="B48" s="1854" t="str">
        <f>"メーカー : "&amp;[1]SD新基準!$AQ24&amp;"　商品コード : "&amp;[1]SD新基準!$AP24&amp;"　商品モデル番号 : "&amp;[1]SD新基準!$AR24</f>
        <v>メーカー : SanDisk　商品コード : 9789973399984　商品モデル番号 : FBA_64-GoPro Hero 3+</v>
      </c>
      <c r="G48" s="1558"/>
      <c r="H48" s="1626">
        <f>[1]SD新基準!$L24</f>
        <v>200</v>
      </c>
      <c r="I48" s="1627" t="s">
        <v>854</v>
      </c>
      <c r="J48" s="1628" t="s">
        <v>167</v>
      </c>
      <c r="L48" s="1629">
        <f>[1]SD新基準!$AF24</f>
        <v>13253</v>
      </c>
      <c r="M48" s="1558"/>
      <c r="O48" s="1630">
        <f t="shared" si="0"/>
        <v>2650600</v>
      </c>
      <c r="W48" s="1657"/>
    </row>
    <row r="49" spans="1:23" s="1614" customFormat="1" ht="35.25" customHeight="1">
      <c r="A49" s="1558">
        <v>24</v>
      </c>
      <c r="B49" s="1854" t="str">
        <f>"メーカー : "&amp;[1]SD新基準!$AQ25&amp;"　商品コード : "&amp;[1]SD新基準!$AP25&amp;"　商品モデル番号 : "&amp;[1]SD新基準!$AR25</f>
        <v>メーカー : SanDisk　商品コード : 0744256360784　商品モデル番号 : COMINU075966</v>
      </c>
      <c r="G49" s="1558"/>
      <c r="H49" s="1626">
        <f>[1]SD新基準!$L25</f>
        <v>200</v>
      </c>
      <c r="I49" s="1627" t="s">
        <v>854</v>
      </c>
      <c r="J49" s="1628" t="s">
        <v>167</v>
      </c>
      <c r="L49" s="1629">
        <f>[1]SD新基準!$AF25</f>
        <v>7204</v>
      </c>
      <c r="M49" s="1558"/>
      <c r="O49" s="1630">
        <f t="shared" si="0"/>
        <v>1440800</v>
      </c>
      <c r="W49" s="1657"/>
    </row>
    <row r="50" spans="1:23" s="1614" customFormat="1" ht="35.25" customHeight="1">
      <c r="A50" s="1558">
        <v>25</v>
      </c>
      <c r="B50" s="1854" t="str">
        <f>"メーカー : "&amp;[1]SD新基準!$AQ26&amp;"　商品コード : "&amp;[1]SD新基準!$AP26&amp;"　商品モデル番号 : "&amp;[1]SD新基準!$AR26</f>
        <v>メーカー : SanDisk　商品コード : 0619659078652, 5054484422471, 8850006270400　商品モデル番号 : SDSDQUA-064G-U46A</v>
      </c>
      <c r="G50" s="1558"/>
      <c r="H50" s="1626">
        <f>[1]SD新基準!$L26</f>
        <v>200</v>
      </c>
      <c r="I50" s="1627" t="s">
        <v>854</v>
      </c>
      <c r="J50" s="1628" t="s">
        <v>167</v>
      </c>
      <c r="L50" s="1629">
        <f>[1]SD新基準!$AF26</f>
        <v>7465</v>
      </c>
      <c r="M50" s="1558"/>
      <c r="O50" s="1630">
        <f t="shared" si="0"/>
        <v>1493000</v>
      </c>
      <c r="W50" s="1657"/>
    </row>
    <row r="51" spans="1:23" s="1614" customFormat="1" ht="35.25" customHeight="1">
      <c r="A51" s="1558">
        <v>26</v>
      </c>
      <c r="B51" s="1854" t="str">
        <f>"メーカー : "&amp;[1]SD新基準!$AQ27&amp;"　商品コード : "&amp;[1]SD新基準!$AP27&amp;"　商品モデル番号 : "&amp;[1]SD新基準!$AR27</f>
        <v>メーカー : SanDisk　商品コード : 0619659139506　商品モデル番号 : SDSQUNB-128G-AZFMN</v>
      </c>
      <c r="G51" s="1558"/>
      <c r="H51" s="1626">
        <f>[1]SD新基準!$L27</f>
        <v>200</v>
      </c>
      <c r="I51" s="1627" t="s">
        <v>854</v>
      </c>
      <c r="J51" s="1628" t="s">
        <v>167</v>
      </c>
      <c r="L51" s="1629">
        <f>[1]SD新基準!$AF27</f>
        <v>6138</v>
      </c>
      <c r="M51" s="1558"/>
      <c r="O51" s="1630">
        <f t="shared" si="0"/>
        <v>1227600</v>
      </c>
      <c r="W51" s="1657"/>
    </row>
    <row r="52" spans="1:23" s="1614" customFormat="1" ht="35.25" customHeight="1">
      <c r="A52" s="1558">
        <v>27</v>
      </c>
      <c r="B52" s="1854" t="str">
        <f>"メーカー : "&amp;[1]SD新基準!$AQ28&amp;"　商品コード : "&amp;[1]SD新基準!$AP28&amp;"　商品モデル番号 : "&amp;[1]SD新基準!$AR28</f>
        <v>メーカー : SanDisk　商品コード : 0619659185091, 4607117451167　商品モデル番号 : SDSQUNS-128G-GN6MN</v>
      </c>
      <c r="G52" s="1558"/>
      <c r="H52" s="1626">
        <f>[1]SD新基準!$L28</f>
        <v>200</v>
      </c>
      <c r="I52" s="1627" t="s">
        <v>854</v>
      </c>
      <c r="J52" s="1628" t="s">
        <v>167</v>
      </c>
      <c r="L52" s="1629">
        <f>[1]SD新基準!$AF28</f>
        <v>5770</v>
      </c>
      <c r="M52" s="1558"/>
      <c r="O52" s="1630">
        <f t="shared" si="0"/>
        <v>1154000</v>
      </c>
      <c r="W52" s="1657"/>
    </row>
    <row r="53" spans="1:23" s="1614" customFormat="1" ht="27" customHeight="1">
      <c r="A53" s="1558"/>
      <c r="B53" s="1558"/>
      <c r="G53" s="1558"/>
      <c r="H53" s="1650"/>
      <c r="I53" s="1627"/>
      <c r="J53" s="1628"/>
      <c r="M53" s="1558"/>
      <c r="O53" s="1630"/>
      <c r="W53" s="1657"/>
    </row>
    <row r="54" spans="1:23" s="1614" customFormat="1" ht="27" customHeight="1">
      <c r="A54" s="1558"/>
      <c r="B54" s="1871" t="s">
        <v>1472</v>
      </c>
      <c r="C54" s="1614" t="s">
        <v>1471</v>
      </c>
      <c r="G54" s="1558"/>
      <c r="H54" s="1650"/>
      <c r="I54" s="1651"/>
      <c r="M54" s="1558"/>
      <c r="O54" s="1630"/>
      <c r="W54" s="1657"/>
    </row>
    <row r="55" spans="1:23" s="1614" customFormat="1" ht="27" customHeight="1">
      <c r="A55" s="1558"/>
      <c r="B55" s="1871" t="s">
        <v>1485</v>
      </c>
      <c r="C55" s="1870">
        <f>管理!O1</f>
        <v>46105</v>
      </c>
      <c r="G55" s="1558"/>
      <c r="H55" s="1650"/>
      <c r="I55" s="1651"/>
      <c r="M55" s="1558"/>
      <c r="O55" s="1630"/>
      <c r="W55" s="1657"/>
    </row>
    <row r="56" spans="1:23" s="1614" customFormat="1" ht="27" customHeight="1">
      <c r="A56" s="1558"/>
      <c r="B56" s="1871" t="s">
        <v>1709</v>
      </c>
      <c r="C56" s="1614" t="str">
        <f>VLOOKUP(管理!C1,管理!A4:U100,12,0)</f>
        <v>みずほ銀行 品川支店　普通7759780</v>
      </c>
      <c r="G56" s="1558"/>
      <c r="H56" s="1650"/>
      <c r="I56" s="1651"/>
      <c r="M56" s="1558"/>
      <c r="O56" s="1630"/>
      <c r="W56" s="1657"/>
    </row>
    <row r="57" spans="1:23" s="1614" customFormat="1" ht="27" customHeight="1">
      <c r="A57" s="1558"/>
      <c r="B57" s="1558"/>
      <c r="C57" s="1614" t="str">
        <f>VLOOKUP(管理!C1,管理!A4:U100,13,0)</f>
        <v>サンディスク（ド</v>
      </c>
      <c r="G57" s="1558"/>
      <c r="H57" s="1650"/>
      <c r="I57" s="1651"/>
      <c r="M57" s="1558"/>
      <c r="O57" s="1630"/>
      <c r="W57" s="1657"/>
    </row>
    <row r="58" spans="1:23" s="1614" customFormat="1" ht="27" customHeight="1">
      <c r="A58" s="1558"/>
      <c r="B58" s="1558"/>
      <c r="G58" s="1558"/>
      <c r="H58" s="1650"/>
      <c r="I58" s="1651" t="s">
        <v>1473</v>
      </c>
      <c r="J58" s="1628" t="s">
        <v>1400</v>
      </c>
      <c r="K58" s="1628" t="s">
        <v>167</v>
      </c>
      <c r="L58" s="1628" t="s">
        <v>859</v>
      </c>
      <c r="M58" s="1558"/>
      <c r="O58" s="1630">
        <f>SUM(O26:O54)</f>
        <v>31534500</v>
      </c>
      <c r="W58" s="1657"/>
    </row>
    <row r="59" spans="1:23" s="1614" customFormat="1" ht="27" customHeight="1">
      <c r="A59" s="1558"/>
      <c r="B59" s="1558"/>
      <c r="G59" s="1558"/>
      <c r="H59" s="1650"/>
      <c r="I59" s="1651"/>
      <c r="J59" s="1652"/>
      <c r="K59" s="1628"/>
      <c r="L59" s="1628" t="s">
        <v>860</v>
      </c>
      <c r="M59" s="1558"/>
      <c r="O59" s="1630">
        <v>0</v>
      </c>
      <c r="W59" s="1657"/>
    </row>
    <row r="60" spans="1:23" s="1614" customFormat="1" ht="27" customHeight="1">
      <c r="A60" s="1558"/>
      <c r="B60" s="1558"/>
      <c r="G60" s="1558"/>
      <c r="H60" s="1650"/>
      <c r="I60" s="1651"/>
      <c r="J60" s="1652"/>
      <c r="K60" s="1628"/>
      <c r="L60" s="1628" t="s">
        <v>861</v>
      </c>
      <c r="M60" s="1558"/>
      <c r="O60" s="1630">
        <v>0</v>
      </c>
      <c r="W60" s="1657"/>
    </row>
    <row r="61" spans="1:23" s="1614" customFormat="1" ht="27" customHeight="1">
      <c r="A61" s="1558"/>
      <c r="B61" s="1558"/>
      <c r="G61" s="1558"/>
      <c r="H61" s="1650"/>
      <c r="I61" s="1651" t="s">
        <v>1473</v>
      </c>
      <c r="J61" s="1628" t="s">
        <v>1400</v>
      </c>
      <c r="K61" s="1628"/>
      <c r="L61" s="1628" t="s">
        <v>862</v>
      </c>
      <c r="M61" s="1558"/>
      <c r="O61" s="1630">
        <f>O58*10%</f>
        <v>3153450</v>
      </c>
      <c r="W61" s="1657"/>
    </row>
    <row r="62" spans="1:23" s="1614" customFormat="1" ht="27" customHeight="1">
      <c r="A62" s="1558"/>
      <c r="B62" s="1558"/>
      <c r="G62" s="1558"/>
      <c r="H62" s="1650"/>
      <c r="I62" s="1651"/>
      <c r="K62" s="1628" t="s">
        <v>167</v>
      </c>
      <c r="L62" s="1628" t="s">
        <v>863</v>
      </c>
      <c r="M62" s="1558"/>
      <c r="O62" s="1630">
        <f>O58+O61</f>
        <v>34687950</v>
      </c>
      <c r="W62" s="1657"/>
    </row>
    <row r="63" spans="1:23" s="1614" customFormat="1" ht="27" customHeight="1">
      <c r="A63" s="1653"/>
      <c r="B63" s="1653"/>
      <c r="C63" s="1654"/>
      <c r="D63" s="1654"/>
      <c r="E63" s="1654"/>
      <c r="F63" s="1654"/>
      <c r="G63" s="1653"/>
      <c r="H63" s="1655"/>
      <c r="I63" s="1656"/>
      <c r="J63" s="1654"/>
      <c r="K63" s="1654"/>
      <c r="L63" s="1654"/>
      <c r="M63" s="1653"/>
      <c r="N63" s="1654"/>
      <c r="O63" s="1655"/>
      <c r="W63" s="1657"/>
    </row>
    <row r="64" spans="1:23" s="1614" customFormat="1" ht="27" customHeight="1">
      <c r="W64" s="1657"/>
    </row>
    <row r="65" spans="1:23" s="1614" customFormat="1" ht="27" customHeight="1">
      <c r="A65" s="1614" t="s">
        <v>864</v>
      </c>
      <c r="W65" s="1657"/>
    </row>
    <row r="66" spans="1:23" s="1614" customFormat="1" ht="27" customHeight="1">
      <c r="W66" s="1657"/>
    </row>
    <row r="67" spans="1:23" s="1614" customFormat="1" ht="27" customHeight="1">
      <c r="W67" s="1657"/>
    </row>
    <row r="68" spans="1:23" ht="27" customHeight="1"/>
    <row r="69" spans="1:23" ht="27" customHeight="1"/>
    <row r="70" spans="1:23" ht="27" customHeight="1"/>
    <row r="71" spans="1:23" ht="17.25" customHeight="1"/>
    <row r="72" spans="1:23" ht="24" customHeight="1"/>
  </sheetData>
  <mergeCells count="21">
    <mergeCell ref="H9:I9"/>
    <mergeCell ref="L2:O3"/>
    <mergeCell ref="H6:I6"/>
    <mergeCell ref="H7:I7"/>
    <mergeCell ref="K7:L7"/>
    <mergeCell ref="H8:I8"/>
    <mergeCell ref="K11:L11"/>
    <mergeCell ref="E12:F12"/>
    <mergeCell ref="G12:I12"/>
    <mergeCell ref="G13:H13"/>
    <mergeCell ref="K13:L13"/>
    <mergeCell ref="A24:A25"/>
    <mergeCell ref="B24:F24"/>
    <mergeCell ref="G24:H25"/>
    <mergeCell ref="I24:I25"/>
    <mergeCell ref="G11:H11"/>
    <mergeCell ref="J24:L25"/>
    <mergeCell ref="M24:O25"/>
    <mergeCell ref="B25:F25"/>
    <mergeCell ref="E14:F14"/>
    <mergeCell ref="G14:H14"/>
  </mergeCells>
  <phoneticPr fontId="244"/>
  <printOptions horizontalCentered="1" verticalCentered="1"/>
  <pageMargins left="0" right="0" top="0" bottom="0" header="0" footer="0"/>
  <pageSetup paperSize="9" scale="44"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9A4A7-6786-4334-9991-83406C2E7FB2}">
  <sheetPr codeName="Sheet84">
    <pageSetUpPr fitToPage="1"/>
  </sheetPr>
  <dimension ref="A2:N45"/>
  <sheetViews>
    <sheetView topLeftCell="A11" zoomScaleNormal="100" zoomScaleSheetLayoutView="100" workbookViewId="0">
      <selection activeCell="A18" sqref="A18:F18"/>
    </sheetView>
  </sheetViews>
  <sheetFormatPr defaultColWidth="9.5" defaultRowHeight="14.25" customHeight="1"/>
  <cols>
    <col min="1" max="1" width="18.1640625" style="1469" customWidth="1"/>
    <col min="2" max="2" width="43.6640625" style="1469" customWidth="1"/>
    <col min="3" max="3" width="20" style="1469" customWidth="1"/>
    <col min="4" max="4" width="38.5" style="1469" customWidth="1"/>
    <col min="5" max="5" width="18.6640625" style="1469" customWidth="1"/>
    <col min="6" max="6" width="10.83203125" style="1469" customWidth="1"/>
    <col min="7" max="7" width="9.5" style="1469" customWidth="1"/>
    <col min="8" max="13" width="9.5" style="1469"/>
    <col min="14" max="14" width="15.33203125" style="1469" customWidth="1"/>
    <col min="15" max="16384" width="9.5" style="1469"/>
  </cols>
  <sheetData>
    <row r="2" spans="1:14" ht="20.25" customHeight="1">
      <c r="G2" s="1470" t="s">
        <v>1158</v>
      </c>
      <c r="H2" s="1470" t="s">
        <v>1159</v>
      </c>
      <c r="I2" s="1470"/>
    </row>
    <row r="3" spans="1:14" ht="20.25" customHeight="1">
      <c r="A3" s="1470"/>
      <c r="B3" s="1470"/>
      <c r="C3" s="2006" t="s">
        <v>301</v>
      </c>
      <c r="D3" s="2006"/>
      <c r="E3" s="1470"/>
      <c r="F3" s="1470"/>
      <c r="G3" s="1470"/>
      <c r="H3" s="1470"/>
      <c r="I3" s="1471" t="str">
        <f>VLOOKUP(管理!$C$1,管理!A4:S53,2,0)</f>
        <v>サンディスク合同会社</v>
      </c>
    </row>
    <row r="4" spans="1:14" ht="20.25" customHeight="1">
      <c r="A4" s="1470"/>
      <c r="B4" s="1470"/>
      <c r="C4" s="2006"/>
      <c r="D4" s="2006"/>
      <c r="E4" s="1470"/>
      <c r="F4" s="1470"/>
      <c r="G4" s="1470"/>
      <c r="H4" s="1470"/>
      <c r="I4" s="1471" t="str">
        <f>VLOOKUP(管理!$C$1,管理!A4:T53,4,0)</f>
        <v>東京都港区港南1丁目6番31号</v>
      </c>
    </row>
    <row r="5" spans="1:14" ht="20.25" customHeight="1">
      <c r="A5" s="1470"/>
      <c r="B5" s="1470"/>
      <c r="C5" s="1470"/>
      <c r="D5" s="1470"/>
      <c r="E5" s="1470"/>
      <c r="F5" s="1470"/>
      <c r="G5" s="1470"/>
      <c r="H5" s="1470"/>
      <c r="I5" s="1471" t="str">
        <f>IFERROR(
  IF(OR(VLOOKUP(管理!$C$1,管理!$A$4:$V$100,5,0)=0,
        VLOOKUP(管理!$C$1,管理!$A$4:$V$100,5,0)=""),
     "",
     VLOOKUP(管理!$C$1,管理!A5:T54,5,0)
  ),
"")</f>
        <v>品川東急ビル3階</v>
      </c>
      <c r="M5" s="1861"/>
      <c r="N5" s="1861"/>
    </row>
    <row r="6" spans="1:14" ht="21.75" customHeight="1">
      <c r="A6" s="1470"/>
      <c r="B6" s="1470"/>
      <c r="C6" s="1470"/>
      <c r="D6" s="1470"/>
      <c r="E6" s="1470"/>
      <c r="F6" s="1470"/>
      <c r="I6" s="1471" t="str">
        <f>VLOOKUP(管理!$C$1,管理!$A$4:$V$100,6,0)</f>
        <v>0120-893-009</v>
      </c>
    </row>
    <row r="7" spans="1:14" ht="21.75" customHeight="1">
      <c r="A7" s="1860" t="s">
        <v>760</v>
      </c>
      <c r="B7" s="1470"/>
      <c r="C7" s="1860" t="s">
        <v>1476</v>
      </c>
      <c r="D7" s="1472">
        <f>'1_6_請求書兼領収書 サンディスク　最新 '!H7</f>
        <v>87482297</v>
      </c>
      <c r="E7" s="1470"/>
      <c r="F7" s="1470"/>
      <c r="G7" s="1470"/>
      <c r="H7" s="1470"/>
      <c r="I7" s="1470"/>
    </row>
    <row r="8" spans="1:14" ht="24.75" customHeight="1">
      <c r="A8" s="1860" t="s">
        <v>1474</v>
      </c>
      <c r="B8" s="1470" t="str">
        <f>VLOOKUP(管理!$C2,管理!A4:$AA$103,2,0)</f>
        <v>柏尾奏利（KASIOshop）</v>
      </c>
      <c r="C8" s="1470"/>
      <c r="D8" s="1470"/>
      <c r="E8" s="1860" t="s">
        <v>1477</v>
      </c>
      <c r="F8" s="2007">
        <f>管理!I1</f>
        <v>46097</v>
      </c>
      <c r="G8" s="2007"/>
      <c r="H8" s="1473"/>
      <c r="I8" s="1473"/>
    </row>
    <row r="9" spans="1:14" ht="24.75" customHeight="1">
      <c r="A9" s="1860" t="s">
        <v>1475</v>
      </c>
      <c r="B9" s="1470" t="str">
        <f>VLOOKUP(管理!$C$2,管理!A4:S50,4,0)</f>
        <v>東京都板橋区南常盤台1丁目11番6号</v>
      </c>
      <c r="C9" s="1470"/>
      <c r="D9" s="1470"/>
      <c r="E9" s="1860" t="s">
        <v>1478</v>
      </c>
      <c r="F9" s="1470" t="str">
        <f>VLOOKUP(管理!$C2,管理!A4:$AA$103,6,0)</f>
        <v>03-3600-3333</v>
      </c>
      <c r="H9" s="1470"/>
      <c r="I9" s="1470"/>
    </row>
    <row r="10" spans="1:14" ht="24.75" customHeight="1">
      <c r="A10" s="1470"/>
      <c r="B10" s="1470" t="str">
        <f>VLOOKUP(管理!$C$2,管理!A5:S51,5,0)</f>
        <v>ウエアーハウス303号室</v>
      </c>
      <c r="C10" s="1470"/>
      <c r="D10" s="1470"/>
      <c r="E10" s="1860" t="s">
        <v>1479</v>
      </c>
      <c r="F10" s="1470" t="str">
        <f>VLOOKUP(管理!$C2,管理!A4:$AA$103,6,0)</f>
        <v>03-3600-3333</v>
      </c>
      <c r="H10" s="1470"/>
      <c r="I10" s="1470"/>
    </row>
    <row r="11" spans="1:14" ht="24.75" customHeight="1">
      <c r="A11" s="1470"/>
      <c r="B11" s="1470" t="str">
        <f>"〒"&amp;VLOOKUP(管理!$C$2,管理!A3:S49,3,0)</f>
        <v>〒174-0072</v>
      </c>
      <c r="C11" s="1470"/>
      <c r="D11" s="1470"/>
      <c r="E11" s="1470"/>
      <c r="F11" s="1470"/>
      <c r="H11" s="1470"/>
      <c r="I11" s="1470"/>
    </row>
    <row r="12" spans="1:14" ht="21.75" customHeight="1">
      <c r="A12" s="1470"/>
      <c r="B12" s="1470" t="s">
        <v>1488</v>
      </c>
      <c r="C12" s="1470"/>
      <c r="D12" s="1470"/>
      <c r="E12" s="1470"/>
      <c r="F12" s="1470"/>
      <c r="G12" s="1470"/>
      <c r="H12" s="1470"/>
      <c r="I12" s="1470"/>
    </row>
    <row r="14" spans="1:14" ht="24" customHeight="1">
      <c r="A14" s="2008" t="s">
        <v>1168</v>
      </c>
      <c r="B14" s="2009"/>
      <c r="C14" s="2009"/>
      <c r="D14" s="2009"/>
      <c r="E14" s="2009"/>
      <c r="F14" s="2010"/>
      <c r="G14" s="2008" t="s">
        <v>170</v>
      </c>
      <c r="H14" s="2009"/>
      <c r="I14" s="2010"/>
    </row>
    <row r="15" spans="1:14" ht="24" customHeight="1">
      <c r="A15" s="2008" t="str">
        <f>'1_6_請求書兼領収書 サンディスク　最新 '!B26</f>
        <v>メーカー : SanDisk　商品コード : 9349220005022　商品モデル番号 : 7545783945</v>
      </c>
      <c r="B15" s="2009"/>
      <c r="C15" s="2009"/>
      <c r="D15" s="2009"/>
      <c r="E15" s="2009"/>
      <c r="F15" s="2010"/>
      <c r="G15" s="2008">
        <f>'1_6_請求書兼領収書 サンディスク　最新 '!H26</f>
        <v>0</v>
      </c>
      <c r="H15" s="2009"/>
      <c r="I15" s="2010"/>
    </row>
    <row r="16" spans="1:14" ht="24" customHeight="1">
      <c r="A16" s="2008" t="str">
        <f>'1_6_請求書兼領収書 サンディスク　最新 '!B27</f>
        <v>メーカー : SanDisk　商品コード : 9349220005039　商品モデル番号 : 9349220005039</v>
      </c>
      <c r="B16" s="2009"/>
      <c r="C16" s="2009"/>
      <c r="D16" s="2009"/>
      <c r="E16" s="2009"/>
      <c r="F16" s="2010"/>
      <c r="G16" s="2008">
        <f>'1_6_請求書兼領収書 サンディスク　最新 '!H27</f>
        <v>0</v>
      </c>
      <c r="H16" s="2009"/>
      <c r="I16" s="2010"/>
    </row>
    <row r="17" spans="1:9" ht="24" customHeight="1">
      <c r="A17" s="2008" t="str">
        <f>'1_6_請求書兼領収書 サンディスク　最新 '!B28</f>
        <v>メーカー : SanDisk　商品コード : 0619659161651　商品モデル番号 : SDSQUNS-032G-GN3MN</v>
      </c>
      <c r="B17" s="2009"/>
      <c r="C17" s="2009"/>
      <c r="D17" s="2009"/>
      <c r="E17" s="2009"/>
      <c r="F17" s="2010"/>
      <c r="G17" s="2008">
        <f>'1_6_請求書兼領収書 サンディスク　最新 '!H28</f>
        <v>200</v>
      </c>
      <c r="H17" s="2009"/>
      <c r="I17" s="2010"/>
    </row>
    <row r="18" spans="1:9" ht="24" customHeight="1">
      <c r="A18" s="2008" t="str">
        <f>'1_6_請求書兼領収書 サンディスク　最新 '!B29</f>
        <v>メーカー : SanDisk　商品コード : 0619659184384　商品モデル番号 : SDSQUNS-032G-GN3MN</v>
      </c>
      <c r="B18" s="2009"/>
      <c r="C18" s="2009"/>
      <c r="D18" s="2009"/>
      <c r="E18" s="2009"/>
      <c r="F18" s="2010"/>
      <c r="G18" s="2008">
        <f>'1_6_請求書兼領収書 サンディスク　最新 '!H29</f>
        <v>200</v>
      </c>
      <c r="H18" s="2009"/>
      <c r="I18" s="2010"/>
    </row>
    <row r="19" spans="1:9" ht="24" customHeight="1">
      <c r="A19" s="2008" t="str">
        <f>'1_6_請求書兼領収書 サンディスク　最新 '!B30</f>
        <v>メーカー : SanDisk　商品コード : 0619659161644, 6195765406328, 7840000001712　商品モデル番号 : SDSQUNS-032G-GN3MA</v>
      </c>
      <c r="B19" s="2009"/>
      <c r="C19" s="2009"/>
      <c r="D19" s="2009"/>
      <c r="E19" s="2009"/>
      <c r="F19" s="2010"/>
      <c r="G19" s="2008">
        <f>'1_6_請求書兼領収書 サンディスク　最新 '!H30</f>
        <v>200</v>
      </c>
      <c r="H19" s="2009"/>
      <c r="I19" s="2010"/>
    </row>
    <row r="20" spans="1:9" ht="24" customHeight="1">
      <c r="A20" s="2008" t="str">
        <f>'1_6_請求書兼領収書 サンディスク　最新 '!B31</f>
        <v>メーカー : SanDisk　商品コード : 0619659134044　商品モデル番号 : SDSQUNB-032G-GN3MN</v>
      </c>
      <c r="B20" s="2009"/>
      <c r="C20" s="2009"/>
      <c r="D20" s="2009"/>
      <c r="E20" s="2009"/>
      <c r="F20" s="2010"/>
      <c r="G20" s="2008">
        <f>'1_6_請求書兼領収書 サンディスク　最新 '!H31</f>
        <v>200</v>
      </c>
      <c r="H20" s="2009"/>
      <c r="I20" s="2010"/>
    </row>
    <row r="21" spans="1:9" ht="24" customHeight="1">
      <c r="A21" s="2008" t="str">
        <f>'1_6_請求書兼領収書 サンディスク　最新 '!B32</f>
        <v>メーカー : SanDisk　商品コード : 0619659078645, 5053460346961, 5554442365203, 6196590786456, 7044447834692, 7123290469845, 7987987901489　商品モデル番号 : SDSDQUA-032G-U46A</v>
      </c>
      <c r="B21" s="2009"/>
      <c r="C21" s="2009"/>
      <c r="D21" s="2009"/>
      <c r="E21" s="2009"/>
      <c r="F21" s="2010"/>
      <c r="G21" s="2008">
        <f>'1_6_請求書兼領収書 サンディスク　最新 '!H32</f>
        <v>200</v>
      </c>
      <c r="H21" s="2009"/>
      <c r="I21" s="2010"/>
    </row>
    <row r="22" spans="1:9" ht="24" customHeight="1">
      <c r="A22" s="2008" t="str">
        <f>'1_6_請求書兼領収書 サンディスク　最新 '!B33</f>
        <v>メーカー : SanDisk　商品コード : 0068888807494, 0619659246518　商品モデル番号 : 43237-2</v>
      </c>
      <c r="B22" s="2009"/>
      <c r="C22" s="2009"/>
      <c r="D22" s="2009"/>
      <c r="E22" s="2009"/>
      <c r="F22" s="2010"/>
      <c r="G22" s="2008">
        <f>'1_6_請求書兼領収書 サンディスク　最新 '!H33</f>
        <v>200</v>
      </c>
      <c r="H22" s="2009"/>
      <c r="I22" s="2010"/>
    </row>
    <row r="23" spans="1:9" ht="24" customHeight="1">
      <c r="A23" s="2008" t="str">
        <f>'1_6_請求書兼領収書 サンディスク　最新 '!B34</f>
        <v>メーカー : SanDisk　商品コード : 0619659134747　商品モデル番号 : SDSQUNC-032G-GN6MA</v>
      </c>
      <c r="B23" s="2009"/>
      <c r="C23" s="2009"/>
      <c r="D23" s="2009"/>
      <c r="E23" s="2009"/>
      <c r="F23" s="2010"/>
      <c r="G23" s="2008">
        <f>'1_6_請求書兼領収書 サンディスク　最新 '!H34</f>
        <v>10</v>
      </c>
      <c r="H23" s="2009"/>
      <c r="I23" s="2010"/>
    </row>
    <row r="24" spans="1:9" ht="24" customHeight="1">
      <c r="A24" s="2008" t="str">
        <f>'1_6_請求書兼領収書 サンディスク　最新 '!B35</f>
        <v>メーカー : SanDisk　商品コード : 0619659172916　商品モデル番号 : SDSQUNS-064G-GHEMA</v>
      </c>
      <c r="B24" s="2009"/>
      <c r="C24" s="2009"/>
      <c r="D24" s="2009"/>
      <c r="E24" s="2009"/>
      <c r="F24" s="2010"/>
      <c r="G24" s="2008">
        <f>'1_6_請求書兼領収書 サンディスク　最新 '!H35</f>
        <v>200</v>
      </c>
      <c r="H24" s="2009"/>
      <c r="I24" s="2010"/>
    </row>
    <row r="25" spans="1:9" ht="24" customHeight="1">
      <c r="A25" s="2008" t="str">
        <f>'1_6_請求書兼領収書 サンディスク　最新 '!B36</f>
        <v>メーカー : SanDisk　商品コード : 0619659185077, 0799833000614　商品モデル番号 : SDSQUNR-064G-GN3MN</v>
      </c>
      <c r="B25" s="2009"/>
      <c r="C25" s="2009"/>
      <c r="D25" s="2009"/>
      <c r="E25" s="2009"/>
      <c r="F25" s="2010"/>
      <c r="G25" s="2008">
        <f>'1_6_請求書兼領収書 サンディスク　最新 '!H36</f>
        <v>200</v>
      </c>
      <c r="H25" s="2009"/>
      <c r="I25" s="2010"/>
    </row>
    <row r="26" spans="1:9" ht="24" customHeight="1">
      <c r="A26" s="2008" t="str">
        <f>'1_6_請求書兼領収書 サンディスク　最新 '!B37</f>
        <v>メーカー : SanDisk　商品コード : 0619659161927　商品モデル番号 : SDSQUNS-064G-GN3MN</v>
      </c>
      <c r="B26" s="2009"/>
      <c r="C26" s="2009"/>
      <c r="D26" s="2009"/>
      <c r="E26" s="2009"/>
      <c r="F26" s="2010"/>
      <c r="G26" s="2008">
        <f>'1_6_請求書兼領収書 サンディスク　最新 '!H37</f>
        <v>200</v>
      </c>
      <c r="H26" s="2009"/>
      <c r="I26" s="2010"/>
    </row>
    <row r="27" spans="1:9" ht="24" customHeight="1">
      <c r="A27" s="2008" t="str">
        <f>'1_6_請求書兼領収書 サンディスク　最新 '!B38</f>
        <v>メーカー : SanDisk　商品コード : 0619659134846, 4056572752683　商品モデル番号 : SDSQUNC-064G-GN6MA</v>
      </c>
      <c r="B27" s="2009"/>
      <c r="C27" s="2009"/>
      <c r="D27" s="2009"/>
      <c r="E27" s="2009"/>
      <c r="F27" s="2010"/>
      <c r="G27" s="2008">
        <f>'1_6_請求書兼領収書 サンディスク　最新 '!H38</f>
        <v>200</v>
      </c>
      <c r="H27" s="2009"/>
      <c r="I27" s="2010"/>
    </row>
    <row r="28" spans="1:9" ht="24" customHeight="1">
      <c r="A28" s="2008" t="str">
        <f>'1_6_請求書兼領収書 サンディスク　最新 '!B39</f>
        <v xml:space="preserve">メーカー : SanDisk　商品コード : 　商品モデル番号 : </v>
      </c>
      <c r="B28" s="2009"/>
      <c r="C28" s="2009"/>
      <c r="D28" s="2009"/>
      <c r="E28" s="2009"/>
      <c r="F28" s="2010"/>
      <c r="G28" s="2008">
        <f>'1_6_請求書兼領収書 サンディスク　最新 '!H39</f>
        <v>200</v>
      </c>
      <c r="H28" s="2009"/>
      <c r="I28" s="2010"/>
    </row>
    <row r="29" spans="1:9" ht="24" customHeight="1">
      <c r="A29" s="2008" t="str">
        <f>'1_6_請求書兼領収書 サンディスク　最新 '!B40</f>
        <v xml:space="preserve">メーカー : SanDisk　商品コード : 　商品モデル番号 : </v>
      </c>
      <c r="B29" s="2009"/>
      <c r="C29" s="2009"/>
      <c r="D29" s="2009"/>
      <c r="E29" s="2009"/>
      <c r="F29" s="2010"/>
      <c r="G29" s="2008">
        <f>'1_6_請求書兼領収書 サンディスク　最新 '!H40</f>
        <v>200</v>
      </c>
      <c r="H29" s="2009"/>
      <c r="I29" s="2010"/>
    </row>
    <row r="30" spans="1:9" ht="24" customHeight="1">
      <c r="A30" s="2008" t="str">
        <f>'1_6_請求書兼領収書 サンディスク　最新 '!B41</f>
        <v>メーカー : SanDisk　商品コード : 0619659134068, 4031039880642, 4893433124148, 5054629833599, 8944129953071　商品モデル番号 : SDSQUNB-064G-GN3MN</v>
      </c>
      <c r="B30" s="2009"/>
      <c r="C30" s="2009"/>
      <c r="D30" s="2009"/>
      <c r="E30" s="2009"/>
      <c r="F30" s="2010"/>
      <c r="G30" s="2008">
        <f>'1_6_請求書兼領収書 サンディスク　最新 '!H41</f>
        <v>200</v>
      </c>
      <c r="H30" s="2009"/>
      <c r="I30" s="2010"/>
    </row>
    <row r="31" spans="1:9" ht="24" customHeight="1">
      <c r="A31" s="2008" t="str">
        <f>'1_6_請求書兼領収書 サンディスク　最新 '!B42</f>
        <v>メーカー : SanDisk　商品コード : 0619659161927　商品モデル番号 : SDSQUNS-064G-GN3MN</v>
      </c>
      <c r="B31" s="2009"/>
      <c r="C31" s="2009"/>
      <c r="D31" s="2009"/>
      <c r="E31" s="2009"/>
      <c r="F31" s="2010"/>
      <c r="G31" s="2008">
        <f>'1_6_請求書兼領収書 サンディスク　最新 '!H42</f>
        <v>200</v>
      </c>
      <c r="H31" s="2009"/>
      <c r="I31" s="2010"/>
    </row>
    <row r="32" spans="1:9" ht="24" customHeight="1">
      <c r="A32" s="2008" t="str">
        <f>'1_6_請求書兼領収書 サンディスク　最新 '!B43</f>
        <v>メーカー : SanDisk　商品コード : 0619659161705, 7898550390572　商品モデル番号 : SDSQUNS-064G-GN3MA</v>
      </c>
      <c r="B32" s="2009"/>
      <c r="C32" s="2009"/>
      <c r="D32" s="2009"/>
      <c r="E32" s="2009"/>
      <c r="F32" s="2010"/>
      <c r="G32" s="2008">
        <f>'1_6_請求書兼領収書 サンディスク　最新 '!H43</f>
        <v>200</v>
      </c>
      <c r="H32" s="2009"/>
      <c r="I32" s="2010"/>
    </row>
    <row r="33" spans="1:9" ht="24" customHeight="1">
      <c r="A33" s="2008" t="str">
        <f>'1_6_請求書兼領収書 サンディスク　最新 '!B44</f>
        <v>メーカー : SanDisk　商品コード : 0033584550562, 4031039880901, 4139052072812, 9781061713276, 9789875867970, 9789973399786, 9789973399793, 9791061713275, 9791061713299　商品モデル番号 : SDSDQUA-064G-A11</v>
      </c>
      <c r="B33" s="2009"/>
      <c r="C33" s="2009"/>
      <c r="D33" s="2009"/>
      <c r="E33" s="2009"/>
      <c r="F33" s="2010"/>
      <c r="G33" s="2008">
        <f>'1_6_請求書兼領収書 サンディスク　最新 '!H44</f>
        <v>200</v>
      </c>
      <c r="H33" s="2009"/>
      <c r="I33" s="2010"/>
    </row>
    <row r="34" spans="1:9" ht="24" customHeight="1">
      <c r="A34" s="2008" t="str">
        <f>'1_6_請求書兼領収書 サンディスク　最新 '!B45</f>
        <v>メーカー : SanDisk　商品コード : 0619659134792　商品モデル番号 : SDSQUNC-064G-AN6IA</v>
      </c>
      <c r="B34" s="2009"/>
      <c r="C34" s="2009"/>
      <c r="D34" s="2009"/>
      <c r="E34" s="2009"/>
      <c r="F34" s="2010"/>
      <c r="G34" s="2008">
        <f>'1_6_請求書兼領収書 サンディスク　最新 '!H45</f>
        <v>200</v>
      </c>
      <c r="H34" s="2009"/>
      <c r="I34" s="2010"/>
    </row>
    <row r="35" spans="1:9" ht="24" customHeight="1">
      <c r="A35" s="2008" t="str">
        <f>'1_6_請求書兼領収書 サンディスク　最新 '!B46</f>
        <v>メーカー : SanDisk　商品コード : 9789876050494　商品モデル番号 : Garmin Virb Elite</v>
      </c>
      <c r="B35" s="2009"/>
      <c r="C35" s="2009"/>
      <c r="D35" s="2009"/>
      <c r="E35" s="2009"/>
      <c r="F35" s="2010"/>
      <c r="G35" s="2008">
        <f>'1_6_請求書兼領収書 サンディスク　最新 '!H46</f>
        <v>200</v>
      </c>
      <c r="H35" s="2009"/>
      <c r="I35" s="2010"/>
    </row>
    <row r="36" spans="1:9" ht="24" customHeight="1">
      <c r="A36" s="2008" t="str">
        <f>'1_6_請求書兼領収書 サンディスク　最新 '!B47</f>
        <v>メーカー : SanDisk　商品コード : 9789876050623　商品モデル番号 : Samsung GALAXY Note 3 10.1</v>
      </c>
      <c r="B36" s="2009"/>
      <c r="C36" s="2009"/>
      <c r="D36" s="2009"/>
      <c r="E36" s="2009"/>
      <c r="F36" s="2010"/>
      <c r="G36" s="2008">
        <f>'1_6_請求書兼領収書 サンディスク　最新 '!H47</f>
        <v>200</v>
      </c>
      <c r="H36" s="2009"/>
      <c r="I36" s="2010"/>
    </row>
    <row r="37" spans="1:9" ht="24" customHeight="1">
      <c r="A37" s="2008" t="str">
        <f>'1_6_請求書兼領収書 サンディスク　最新 '!B48</f>
        <v>メーカー : SanDisk　商品コード : 9789973399984　商品モデル番号 : FBA_64-GoPro Hero 3+</v>
      </c>
      <c r="B37" s="2009"/>
      <c r="C37" s="2009"/>
      <c r="D37" s="2009"/>
      <c r="E37" s="2009"/>
      <c r="F37" s="2010"/>
      <c r="G37" s="2008">
        <f>'1_6_請求書兼領収書 サンディスク　最新 '!H48</f>
        <v>200</v>
      </c>
      <c r="H37" s="2009"/>
      <c r="I37" s="2010"/>
    </row>
    <row r="38" spans="1:9" ht="24" customHeight="1">
      <c r="A38" s="2008" t="str">
        <f>'1_6_請求書兼領収書 サンディスク　最新 '!B49</f>
        <v>メーカー : SanDisk　商品コード : 0744256360784　商品モデル番号 : COMINU075966</v>
      </c>
      <c r="B38" s="2009"/>
      <c r="C38" s="2009"/>
      <c r="D38" s="2009"/>
      <c r="E38" s="2009"/>
      <c r="F38" s="2010"/>
      <c r="G38" s="2008">
        <f>'1_6_請求書兼領収書 サンディスク　最新 '!H49</f>
        <v>200</v>
      </c>
      <c r="H38" s="2009"/>
      <c r="I38" s="2010"/>
    </row>
    <row r="39" spans="1:9" ht="24" customHeight="1">
      <c r="A39" s="2008" t="str">
        <f>'1_6_請求書兼領収書 サンディスク　最新 '!B50</f>
        <v>メーカー : SanDisk　商品コード : 0619659078652, 5054484422471, 8850006270400　商品モデル番号 : SDSDQUA-064G-U46A</v>
      </c>
      <c r="B39" s="2009"/>
      <c r="C39" s="2009"/>
      <c r="D39" s="2009"/>
      <c r="E39" s="2009"/>
      <c r="F39" s="2010"/>
      <c r="G39" s="2008">
        <f>'1_6_請求書兼領収書 サンディスク　最新 '!H50</f>
        <v>200</v>
      </c>
      <c r="H39" s="2009"/>
      <c r="I39" s="2010"/>
    </row>
    <row r="40" spans="1:9" ht="24" customHeight="1">
      <c r="A40" s="2008" t="str">
        <f>'1_6_請求書兼領収書 サンディスク　最新 '!B51</f>
        <v>メーカー : SanDisk　商品コード : 0619659139506　商品モデル番号 : SDSQUNB-128G-AZFMN</v>
      </c>
      <c r="B40" s="2009"/>
      <c r="C40" s="2009"/>
      <c r="D40" s="2009"/>
      <c r="E40" s="2009"/>
      <c r="F40" s="2010"/>
      <c r="G40" s="2008">
        <f>'1_6_請求書兼領収書 サンディスク　最新 '!H51</f>
        <v>200</v>
      </c>
      <c r="H40" s="2009"/>
      <c r="I40" s="2010"/>
    </row>
    <row r="41" spans="1:9" ht="24" customHeight="1">
      <c r="A41" s="2008" t="str">
        <f>'1_6_請求書兼領収書 サンディスク　最新 '!B52</f>
        <v>メーカー : SanDisk　商品コード : 0619659185091, 4607117451167　商品モデル番号 : SDSQUNS-128G-GN6MN</v>
      </c>
      <c r="B41" s="2009"/>
      <c r="C41" s="2009"/>
      <c r="D41" s="2009"/>
      <c r="E41" s="2009"/>
      <c r="F41" s="2010"/>
      <c r="G41" s="2008">
        <f>'1_6_請求書兼領収書 サンディスク　最新 '!H52</f>
        <v>200</v>
      </c>
      <c r="H41" s="2009"/>
      <c r="I41" s="2010"/>
    </row>
    <row r="42" spans="1:9" ht="24" customHeight="1">
      <c r="F42" s="1470" t="s">
        <v>1169</v>
      </c>
      <c r="G42" s="2011">
        <f>SUM(G15:I41)</f>
        <v>4810</v>
      </c>
      <c r="H42" s="2011"/>
      <c r="I42" s="2011"/>
    </row>
    <row r="43" spans="1:9" ht="18.75" customHeight="1">
      <c r="G43" s="1474"/>
      <c r="H43" s="1474"/>
      <c r="I43" s="1474"/>
    </row>
    <row r="44" spans="1:9" ht="24.75" customHeight="1">
      <c r="A44" s="2012" t="s">
        <v>1170</v>
      </c>
      <c r="B44" s="2012"/>
      <c r="C44" s="2012"/>
      <c r="D44" s="2012"/>
      <c r="E44" s="2012"/>
      <c r="F44" s="2012"/>
      <c r="G44" s="2012"/>
      <c r="H44" s="2012"/>
      <c r="I44" s="2012"/>
    </row>
    <row r="45" spans="1:9" ht="24.75" customHeight="1">
      <c r="A45" s="2012" t="s">
        <v>1171</v>
      </c>
      <c r="B45" s="2012"/>
      <c r="C45" s="2012"/>
      <c r="D45" s="2012"/>
      <c r="E45" s="2012"/>
      <c r="F45" s="2012"/>
      <c r="G45" s="2012"/>
      <c r="H45" s="2012"/>
      <c r="I45" s="2012"/>
    </row>
  </sheetData>
  <mergeCells count="61">
    <mergeCell ref="C3:D4"/>
    <mergeCell ref="F8:G8"/>
    <mergeCell ref="A14:F14"/>
    <mergeCell ref="G14:I14"/>
    <mergeCell ref="A15:F15"/>
    <mergeCell ref="G15:I15"/>
    <mergeCell ref="A16:F16"/>
    <mergeCell ref="G16:I16"/>
    <mergeCell ref="A17:F17"/>
    <mergeCell ref="G17:I17"/>
    <mergeCell ref="A18:F18"/>
    <mergeCell ref="G18:I18"/>
    <mergeCell ref="A19:F19"/>
    <mergeCell ref="G19:I19"/>
    <mergeCell ref="A20:F20"/>
    <mergeCell ref="G20:I20"/>
    <mergeCell ref="A21:F21"/>
    <mergeCell ref="G21:I21"/>
    <mergeCell ref="A22:F22"/>
    <mergeCell ref="G22:I22"/>
    <mergeCell ref="A23:F23"/>
    <mergeCell ref="G23:I23"/>
    <mergeCell ref="A24:F24"/>
    <mergeCell ref="G24:I24"/>
    <mergeCell ref="A25:F25"/>
    <mergeCell ref="G25:I25"/>
    <mergeCell ref="A26:F26"/>
    <mergeCell ref="G26:I26"/>
    <mergeCell ref="A27:F27"/>
    <mergeCell ref="G27:I27"/>
    <mergeCell ref="A28:F28"/>
    <mergeCell ref="G28:I28"/>
    <mergeCell ref="A29:F29"/>
    <mergeCell ref="G29:I29"/>
    <mergeCell ref="A30:F30"/>
    <mergeCell ref="G30:I30"/>
    <mergeCell ref="A31:F31"/>
    <mergeCell ref="G31:I31"/>
    <mergeCell ref="A32:F32"/>
    <mergeCell ref="G32:I32"/>
    <mergeCell ref="A33:F33"/>
    <mergeCell ref="G33:I33"/>
    <mergeCell ref="A34:F34"/>
    <mergeCell ref="G34:I34"/>
    <mergeCell ref="A35:F35"/>
    <mergeCell ref="G35:I35"/>
    <mergeCell ref="A36:F36"/>
    <mergeCell ref="G36:I36"/>
    <mergeCell ref="A37:F37"/>
    <mergeCell ref="G37:I37"/>
    <mergeCell ref="A38:F38"/>
    <mergeCell ref="G38:I38"/>
    <mergeCell ref="A39:F39"/>
    <mergeCell ref="G39:I39"/>
    <mergeCell ref="A45:I45"/>
    <mergeCell ref="A40:F40"/>
    <mergeCell ref="G40:I40"/>
    <mergeCell ref="A41:F41"/>
    <mergeCell ref="G41:I41"/>
    <mergeCell ref="G42:I42"/>
    <mergeCell ref="A44:I44"/>
  </mergeCells>
  <phoneticPr fontId="244"/>
  <pageMargins left="0.70866141732283461" right="0.70866141732283461" top="0.74803149606299213" bottom="0.74803149606299213" header="0.31496062992125984" footer="0.31496062992125984"/>
  <pageSetup paperSize="9" scale="54" orientation="portrait" horizontalDpi="0" verticalDpi="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8654-49F1-4A10-9AAC-427989E0FDB6}">
  <sheetPr>
    <pageSetUpPr fitToPage="1"/>
  </sheetPr>
  <dimension ref="B2:Y87"/>
  <sheetViews>
    <sheetView tabSelected="1" zoomScaleNormal="100" zoomScaleSheetLayoutView="80" workbookViewId="0">
      <selection activeCell="L83" sqref="L83"/>
    </sheetView>
  </sheetViews>
  <sheetFormatPr defaultColWidth="7.6640625" defaultRowHeight="13.5"/>
  <cols>
    <col min="1" max="1" width="2" style="1487" customWidth="1"/>
    <col min="2" max="2" width="13.5" style="1487" customWidth="1"/>
    <col min="3" max="3" width="20.83203125" style="1487" customWidth="1"/>
    <col min="4" max="4" width="17.5" style="1487" customWidth="1"/>
    <col min="5" max="5" width="2" style="1487" customWidth="1"/>
    <col min="6" max="6" width="12.1640625" style="1487" customWidth="1"/>
    <col min="7" max="7" width="37.5" style="1487" customWidth="1"/>
    <col min="8" max="8" width="11" style="1487" customWidth="1"/>
    <col min="9" max="9" width="6.5" style="1487" customWidth="1"/>
    <col min="10" max="10" width="12.6640625" style="1487" customWidth="1"/>
    <col min="11" max="11" width="12.1640625" style="1487" customWidth="1"/>
    <col min="12" max="12" width="11.1640625" style="1487" customWidth="1"/>
    <col min="13" max="13" width="14" style="1487" customWidth="1"/>
    <col min="14" max="14" width="14.5" style="1487" customWidth="1"/>
    <col min="15" max="15" width="21" style="1487" customWidth="1"/>
    <col min="16" max="16" width="2.33203125" style="1487" customWidth="1"/>
    <col min="17" max="17" width="17.33203125" style="1487" customWidth="1"/>
    <col min="18" max="19" width="7.6640625" style="1487"/>
    <col min="20" max="20" width="12" style="1487" customWidth="1"/>
    <col min="21" max="21" width="27.1640625" style="1487" customWidth="1"/>
    <col min="22" max="22" width="10.1640625" style="1487" customWidth="1"/>
    <col min="23" max="23" width="28.5" style="1487" customWidth="1"/>
    <col min="24" max="24" width="12.1640625" style="1489" customWidth="1"/>
    <col min="25" max="25" width="22.1640625" style="1487" customWidth="1"/>
    <col min="26" max="16384" width="7.6640625" style="1487"/>
  </cols>
  <sheetData>
    <row r="2" spans="5:25" ht="18.75" customHeight="1">
      <c r="F2" s="1530" t="str">
        <f>VLOOKUP(管理!$C$1,管理!A4:S53,2,0)</f>
        <v>サンディスク合同会社</v>
      </c>
      <c r="M2" s="2057" t="s">
        <v>821</v>
      </c>
      <c r="N2" s="2057"/>
      <c r="O2" s="2057"/>
      <c r="P2" s="2057"/>
    </row>
    <row r="3" spans="5:25" ht="18.75" customHeight="1">
      <c r="F3" s="1530" t="str">
        <f>"〒"&amp;VLOOKUP(管理!$C$1,管理!A4:S53,3,0)&amp;" "&amp;VLOOKUP(管理!$C$1,管理!A4:T53,4,0)</f>
        <v>〒108-0075 東京都港区港南1丁目6番31号</v>
      </c>
      <c r="M3" s="2057"/>
      <c r="N3" s="2057"/>
      <c r="O3" s="2057"/>
      <c r="P3" s="2057"/>
      <c r="Q3" s="1490"/>
    </row>
    <row r="4" spans="5:25" ht="19.5" customHeight="1">
      <c r="F4" s="1530" t="str">
        <f>IFERROR(
  IF(OR(VLOOKUP(管理!$C$1,管理!$A$4:$V$100,5,0)=0,
        VLOOKUP(管理!$C$1,管理!$A$4:$V$100,5,0)=""),
     "",
     VLOOKUP(管理!$C$1,管理!A5:T54,5,0)
  ),
"")</f>
        <v>品川東急ビル3階</v>
      </c>
      <c r="N4" s="1491"/>
      <c r="O4" s="1491"/>
      <c r="P4" s="1491"/>
    </row>
    <row r="5" spans="5:25">
      <c r="F5" s="1492"/>
      <c r="O5" s="1493"/>
    </row>
    <row r="6" spans="5:25" s="1494" customFormat="1" ht="23.25" customHeight="1">
      <c r="I6" s="2050" t="s">
        <v>824</v>
      </c>
      <c r="J6" s="2050"/>
      <c r="K6" s="3084"/>
      <c r="L6" s="3088" t="s">
        <v>1316</v>
      </c>
      <c r="M6" s="3084"/>
      <c r="N6" s="3084"/>
      <c r="O6" s="2059" t="s">
        <v>1317</v>
      </c>
      <c r="P6" s="2059"/>
      <c r="X6" s="1499"/>
    </row>
    <row r="7" spans="5:25" s="1494" customFormat="1" ht="23.25" customHeight="1">
      <c r="I7" s="3082">
        <v>87482297</v>
      </c>
      <c r="J7" s="3082"/>
      <c r="K7" s="3084"/>
      <c r="L7" s="3089">
        <f>H12</f>
        <v>46097</v>
      </c>
      <c r="M7" s="3089"/>
      <c r="N7" s="3091"/>
      <c r="O7" s="3078" t="s">
        <v>827</v>
      </c>
      <c r="P7" s="3084"/>
      <c r="X7" s="1499"/>
    </row>
    <row r="8" spans="5:25" s="1494" customFormat="1" ht="23.25" customHeight="1">
      <c r="F8" s="1488" t="str">
        <f>"登録番号："&amp;VLOOKUP(管理!$C$1,管理!A4:T53,11,0)</f>
        <v>登録番号：T2010401090562</v>
      </c>
      <c r="I8" s="3082" t="s">
        <v>829</v>
      </c>
      <c r="J8" s="3082"/>
      <c r="K8" s="3084"/>
      <c r="L8" s="3084"/>
      <c r="M8" s="3090" t="s">
        <v>830</v>
      </c>
      <c r="N8" s="3084"/>
      <c r="O8" s="3084"/>
      <c r="P8" s="3084"/>
      <c r="T8" s="1868"/>
      <c r="U8" s="1868"/>
      <c r="X8" s="1499"/>
    </row>
    <row r="9" spans="5:25" s="1494" customFormat="1" ht="23.25" customHeight="1">
      <c r="I9" s="2050" t="s">
        <v>831</v>
      </c>
      <c r="J9" s="2050"/>
      <c r="K9" s="1498"/>
      <c r="L9" s="3084"/>
      <c r="M9" s="1498"/>
      <c r="N9" s="1498"/>
      <c r="O9" s="1498"/>
      <c r="P9" s="1498"/>
      <c r="U9" s="1869"/>
      <c r="X9" s="1499"/>
    </row>
    <row r="10" spans="5:25" ht="11.25" customHeight="1">
      <c r="U10" s="1869"/>
      <c r="V10" s="1494"/>
      <c r="W10" s="1494"/>
      <c r="X10" s="1499"/>
      <c r="Y10" s="1494"/>
    </row>
    <row r="11" spans="5:25" ht="23.25" customHeight="1">
      <c r="E11" s="1514"/>
      <c r="F11" s="1497" t="s">
        <v>1320</v>
      </c>
      <c r="G11" s="1488"/>
      <c r="H11" s="3082" t="s">
        <v>1154</v>
      </c>
      <c r="I11" s="3082"/>
      <c r="J11" s="3072"/>
      <c r="K11" s="3072"/>
      <c r="L11" s="3082" t="s">
        <v>760</v>
      </c>
      <c r="M11" s="2050"/>
      <c r="N11" s="1488"/>
      <c r="O11" s="1488"/>
      <c r="P11" s="1488"/>
      <c r="U11" s="1869"/>
      <c r="V11" s="1494"/>
      <c r="W11" s="1494"/>
      <c r="X11" s="1499"/>
      <c r="Y11" s="1494"/>
    </row>
    <row r="12" spans="5:25" ht="23.25" customHeight="1">
      <c r="E12" s="3085"/>
      <c r="F12" s="3072">
        <f>VLOOKUP(管理!$C$2,管理!A4:S50,17,0)</f>
        <v>0</v>
      </c>
      <c r="G12" s="3072"/>
      <c r="H12" s="3086">
        <f>管理!F1</f>
        <v>46097</v>
      </c>
      <c r="I12" s="3086"/>
      <c r="J12" s="3086"/>
      <c r="K12" s="3072"/>
      <c r="L12" s="3072"/>
      <c r="M12" s="3072"/>
      <c r="N12" s="3072"/>
      <c r="O12" s="3072"/>
      <c r="P12" s="3072"/>
      <c r="U12" s="1869"/>
      <c r="V12" s="1494"/>
      <c r="W12" s="1494"/>
      <c r="X12" s="1499"/>
      <c r="Y12" s="1494"/>
    </row>
    <row r="13" spans="5:25" ht="23.25" customHeight="1">
      <c r="E13" s="3087"/>
      <c r="F13" s="3088" t="s">
        <v>1322</v>
      </c>
      <c r="G13" s="3072"/>
      <c r="H13" s="3082" t="s">
        <v>1155</v>
      </c>
      <c r="I13" s="3082"/>
      <c r="J13" s="3072"/>
      <c r="K13" s="3072"/>
      <c r="L13" s="3082" t="s">
        <v>1323</v>
      </c>
      <c r="M13" s="3082"/>
      <c r="N13" s="3072"/>
      <c r="O13" s="3072"/>
      <c r="P13" s="3072"/>
      <c r="T13" s="1494"/>
      <c r="U13" s="1869"/>
      <c r="V13" s="1494"/>
      <c r="W13" s="1494"/>
      <c r="X13" s="1499"/>
      <c r="Y13" s="1494"/>
    </row>
    <row r="14" spans="5:25" ht="23.25" customHeight="1">
      <c r="E14" s="1523"/>
      <c r="F14" s="1867" t="s">
        <v>1324</v>
      </c>
      <c r="G14" s="1867"/>
      <c r="H14" s="3083"/>
      <c r="I14" s="3083"/>
      <c r="J14" s="3072"/>
      <c r="K14" s="3072"/>
      <c r="L14" s="3072"/>
      <c r="M14" s="1488"/>
      <c r="N14" s="1488"/>
      <c r="O14" s="1488"/>
      <c r="P14" s="1488"/>
      <c r="U14" s="1869"/>
      <c r="V14" s="1494"/>
      <c r="W14" s="1494"/>
      <c r="X14" s="1499"/>
      <c r="Y14" s="1494"/>
    </row>
    <row r="15" spans="5:25" ht="21.75" customHeight="1">
      <c r="F15" s="1530" t="str">
        <f>"出荷先:"&amp;VLOOKUP(管理!C2,管理!A4:T100,14,0)</f>
        <v>出荷先:245141</v>
      </c>
      <c r="G15" s="1488"/>
      <c r="H15" s="1488"/>
      <c r="I15" s="1488"/>
      <c r="J15" s="1488"/>
      <c r="K15" s="1530" t="str">
        <f>"請求先:"&amp;VLOOKUP(管理!C2,管理!A4:T100,14,0)</f>
        <v>請求先:245141</v>
      </c>
      <c r="L15" s="1488"/>
      <c r="N15" s="1488"/>
      <c r="O15" s="1488"/>
      <c r="P15" s="1488"/>
      <c r="U15" s="1869"/>
      <c r="V15" s="1494"/>
      <c r="W15" s="1494"/>
      <c r="X15" s="1499"/>
      <c r="Y15" s="1494"/>
    </row>
    <row r="16" spans="5:25" ht="21.75" customHeight="1">
      <c r="F16" s="1530" t="str">
        <f>VLOOKUP(管理!$C2,管理!A4:$AA$103,2,0)</f>
        <v>柏尾奏利（KASIOshop）</v>
      </c>
      <c r="G16" s="1488"/>
      <c r="H16" s="1488"/>
      <c r="I16" s="1488"/>
      <c r="J16" s="1488"/>
      <c r="K16" s="1530" t="str">
        <f>VLOOKUP(管理!$C2,管理!A4:$AA$103,2,0)</f>
        <v>柏尾奏利（KASIOshop）</v>
      </c>
      <c r="L16" s="1488"/>
      <c r="M16" s="1488"/>
      <c r="N16" s="1488"/>
      <c r="O16" s="1488"/>
      <c r="P16" s="1488"/>
      <c r="U16" s="1869"/>
      <c r="V16" s="1494"/>
      <c r="W16" s="1494"/>
      <c r="X16" s="1499"/>
      <c r="Y16" s="1494"/>
    </row>
    <row r="17" spans="2:25" ht="21.75" customHeight="1">
      <c r="F17" s="1530" t="str">
        <f>"〒"&amp;VLOOKUP(管理!$C$2,管理!A4:$AA$103,3,0)</f>
        <v>〒174-0072</v>
      </c>
      <c r="G17" s="1488"/>
      <c r="H17" s="1488"/>
      <c r="I17" s="1488"/>
      <c r="J17" s="1488"/>
      <c r="K17" s="1530" t="str">
        <f>"〒"&amp;VLOOKUP(管理!$C$2,管理!A4:$AA$103,3,0)</f>
        <v>〒174-0072</v>
      </c>
      <c r="L17" s="1488"/>
      <c r="M17" s="1488"/>
      <c r="N17" s="1488"/>
      <c r="O17" s="1488"/>
      <c r="P17" s="1488"/>
      <c r="T17" s="1494"/>
      <c r="U17" s="1869"/>
      <c r="V17" s="1494"/>
      <c r="W17" s="1494"/>
      <c r="X17" s="1499"/>
      <c r="Y17" s="1494"/>
    </row>
    <row r="18" spans="2:25" ht="21.75" customHeight="1">
      <c r="F18" s="1530" t="str">
        <f>VLOOKUP(管理!$C$2,管理!A4:$AA$103,4,0)</f>
        <v>東京都板橋区南常盤台1丁目11番6号</v>
      </c>
      <c r="G18" s="1488"/>
      <c r="H18" s="1488"/>
      <c r="I18" s="1488"/>
      <c r="J18" s="1488"/>
      <c r="K18" s="1530" t="str">
        <f>VLOOKUP(管理!$C$2,管理!A4:$AA$103,4,0)</f>
        <v>東京都板橋区南常盤台1丁目11番6号</v>
      </c>
      <c r="L18" s="1488"/>
      <c r="M18" s="1488"/>
      <c r="N18" s="1488"/>
      <c r="O18" s="1488"/>
      <c r="P18" s="1488"/>
      <c r="U18" s="1869"/>
      <c r="V18" s="1494"/>
      <c r="W18" s="1494"/>
      <c r="X18" s="1499"/>
      <c r="Y18" s="1494"/>
    </row>
    <row r="19" spans="2:25" ht="21.75" customHeight="1">
      <c r="F19" s="1530" t="str">
        <f>VLOOKUP(管理!$C$2,管理!A4:$AA$103,5,0)</f>
        <v>ウエアーハウス303号室</v>
      </c>
      <c r="G19" s="1488"/>
      <c r="H19" s="1488"/>
      <c r="I19" s="1488"/>
      <c r="J19" s="1488"/>
      <c r="K19" s="1530" t="str">
        <f>VLOOKUP(管理!$C$2,管理!A4:$AA$103,5,0)</f>
        <v>ウエアーハウス303号室</v>
      </c>
      <c r="L19" s="1488"/>
      <c r="M19" s="1488"/>
      <c r="N19" s="1488"/>
      <c r="O19" s="1488"/>
      <c r="P19" s="1488"/>
      <c r="U19" s="1869"/>
      <c r="V19" s="1494"/>
      <c r="W19" s="1494"/>
      <c r="X19" s="1499"/>
      <c r="Y19" s="1494"/>
    </row>
    <row r="20" spans="2:25" ht="17.25" customHeight="1">
      <c r="F20" s="1530" t="s">
        <v>1483</v>
      </c>
      <c r="G20" s="1488"/>
      <c r="H20" s="1488"/>
      <c r="I20" s="1488"/>
      <c r="J20" s="1488"/>
      <c r="K20" s="1530" t="s">
        <v>1483</v>
      </c>
      <c r="L20" s="1488"/>
      <c r="M20" s="1488"/>
      <c r="N20" s="1488"/>
      <c r="O20" s="1488"/>
      <c r="P20" s="1488"/>
      <c r="U20" s="1869"/>
      <c r="V20" s="1494"/>
      <c r="W20" s="1494"/>
      <c r="X20" s="1499"/>
      <c r="Y20" s="1494"/>
    </row>
    <row r="21" spans="2:25" ht="17.25" customHeight="1">
      <c r="F21" s="1504"/>
      <c r="S21" s="1872"/>
      <c r="T21" s="1494"/>
      <c r="U21" s="1869"/>
      <c r="V21" s="1494"/>
      <c r="W21" s="1494"/>
      <c r="X21" s="1499"/>
      <c r="Y21" s="1494"/>
    </row>
    <row r="22" spans="2:25" ht="17.25" customHeight="1">
      <c r="F22" s="1504"/>
      <c r="U22" s="1869"/>
      <c r="V22" s="1494"/>
      <c r="W22" s="1494"/>
      <c r="X22" s="1499"/>
      <c r="Y22" s="1494"/>
    </row>
    <row r="23" spans="2:25">
      <c r="U23" s="1869"/>
      <c r="V23" s="1494"/>
      <c r="W23" s="1494"/>
      <c r="X23" s="1499"/>
      <c r="Y23" s="1494"/>
    </row>
    <row r="24" spans="2:25" ht="25.5" customHeight="1">
      <c r="B24" s="1524" t="s">
        <v>96</v>
      </c>
      <c r="C24" s="1524"/>
      <c r="D24" s="1524"/>
      <c r="E24" s="1524"/>
      <c r="F24" s="1524"/>
      <c r="G24" s="1524"/>
      <c r="H24" s="1524"/>
      <c r="I24" s="1524"/>
      <c r="J24" s="1524"/>
      <c r="K24" s="1524"/>
      <c r="L24" s="1524"/>
      <c r="M24" s="1524"/>
      <c r="N24" s="1524"/>
      <c r="O24" s="1524"/>
      <c r="P24" s="1524"/>
      <c r="U24" s="1869"/>
      <c r="V24" s="1494"/>
      <c r="W24" s="1494"/>
      <c r="X24" s="1499"/>
      <c r="Y24" s="1494"/>
    </row>
    <row r="25" spans="2:25" ht="25.5" customHeight="1">
      <c r="B25" s="1524"/>
      <c r="C25" s="1524"/>
      <c r="D25" s="1524"/>
      <c r="E25" s="1524"/>
      <c r="F25" s="1524"/>
      <c r="G25" s="1524"/>
      <c r="H25" s="1524"/>
      <c r="I25" s="1524"/>
      <c r="J25" s="1524"/>
      <c r="K25" s="1524"/>
      <c r="L25" s="1524"/>
      <c r="M25" s="1524"/>
      <c r="N25" s="1524"/>
      <c r="O25" s="1524"/>
      <c r="P25" s="1524"/>
    </row>
    <row r="26" spans="2:25" ht="23.25" customHeight="1">
      <c r="B26" s="1488">
        <v>1</v>
      </c>
      <c r="C26" s="3076" t="s">
        <v>1717</v>
      </c>
      <c r="D26" s="3073" t="str">
        <f>[1]SD新基準!$AR$2</f>
        <v>7545783945</v>
      </c>
      <c r="E26" s="3073"/>
      <c r="F26" s="3073"/>
      <c r="G26" s="3076"/>
      <c r="H26" s="3074">
        <f>[1]SD新基準!$L$2</f>
        <v>0</v>
      </c>
      <c r="I26" s="3074"/>
      <c r="J26" s="3078" t="s">
        <v>854</v>
      </c>
      <c r="K26" s="3075" t="s">
        <v>167</v>
      </c>
      <c r="L26" s="1488"/>
      <c r="M26" s="3092">
        <f>[1]SD新基準!$AF$2</f>
        <v>714</v>
      </c>
      <c r="N26" s="3072"/>
      <c r="O26" s="1526">
        <f>M26*H26</f>
        <v>0</v>
      </c>
    </row>
    <row r="27" spans="2:25" ht="23.25" customHeight="1">
      <c r="B27" s="1488"/>
      <c r="C27" s="3076" t="s">
        <v>1715</v>
      </c>
      <c r="D27" s="3073" t="str">
        <f>[1]SD新基準!$AP$2</f>
        <v>9349220005022</v>
      </c>
      <c r="E27" s="3073"/>
      <c r="F27" s="3073"/>
      <c r="G27" s="3073"/>
      <c r="H27" s="3074"/>
      <c r="I27" s="3074"/>
      <c r="J27" s="3078"/>
      <c r="K27" s="3075"/>
      <c r="L27" s="1488"/>
      <c r="M27" s="3092"/>
      <c r="N27" s="3072"/>
      <c r="O27" s="1526"/>
    </row>
    <row r="28" spans="2:25" ht="3.75" customHeight="1">
      <c r="B28" s="1488"/>
      <c r="C28" s="3076"/>
      <c r="D28" s="3073"/>
      <c r="E28" s="3073"/>
      <c r="F28" s="3073"/>
      <c r="G28" s="3073"/>
      <c r="H28" s="3075"/>
      <c r="I28" s="3075"/>
      <c r="J28" s="3078"/>
      <c r="K28" s="3075"/>
      <c r="L28" s="1488"/>
      <c r="M28" s="3092"/>
      <c r="N28" s="3072"/>
      <c r="O28" s="1526"/>
    </row>
    <row r="29" spans="2:25" ht="23.25" customHeight="1">
      <c r="B29" s="1488">
        <v>2</v>
      </c>
      <c r="C29" s="3076" t="s">
        <v>1717</v>
      </c>
      <c r="D29" s="3073" t="str">
        <f>[1]SD新基準!$AR$3</f>
        <v>9349220005039</v>
      </c>
      <c r="E29" s="3073"/>
      <c r="F29" s="3073"/>
      <c r="G29" s="3073"/>
      <c r="H29" s="3074">
        <f>[1]SD新基準!$L$3</f>
        <v>0</v>
      </c>
      <c r="I29" s="3074"/>
      <c r="J29" s="3078" t="s">
        <v>854</v>
      </c>
      <c r="K29" s="3075" t="s">
        <v>167</v>
      </c>
      <c r="L29" s="1488"/>
      <c r="M29" s="3092">
        <f>[1]SD新基準!$AF$3</f>
        <v>976</v>
      </c>
      <c r="N29" s="3072"/>
      <c r="O29" s="1526">
        <f>M29*H29</f>
        <v>0</v>
      </c>
    </row>
    <row r="30" spans="2:25" ht="23.25" customHeight="1">
      <c r="B30" s="1488"/>
      <c r="C30" s="3076" t="s">
        <v>1715</v>
      </c>
      <c r="D30" s="3073" t="str">
        <f>[1]SD新基準!$AP$3</f>
        <v>9349220005039</v>
      </c>
      <c r="E30" s="3073"/>
      <c r="F30" s="3073"/>
      <c r="G30" s="3073"/>
      <c r="H30" s="3074"/>
      <c r="I30" s="3074"/>
      <c r="J30" s="3078"/>
      <c r="K30" s="3075"/>
      <c r="L30" s="1488"/>
      <c r="M30" s="3092"/>
      <c r="N30" s="3072"/>
      <c r="O30" s="1526"/>
    </row>
    <row r="31" spans="2:25" ht="3.75" customHeight="1">
      <c r="B31" s="1488"/>
      <c r="C31" s="3076"/>
      <c r="D31" s="3073"/>
      <c r="E31" s="3073"/>
      <c r="F31" s="3073"/>
      <c r="G31" s="3073"/>
      <c r="H31" s="3075"/>
      <c r="I31" s="3075"/>
      <c r="J31" s="3078"/>
      <c r="K31" s="3075"/>
      <c r="L31" s="1488"/>
      <c r="M31" s="3092"/>
      <c r="N31" s="3072"/>
      <c r="O31" s="1526"/>
    </row>
    <row r="32" spans="2:25" ht="23.25" customHeight="1">
      <c r="B32" s="1488">
        <v>3</v>
      </c>
      <c r="C32" s="3076" t="s">
        <v>1717</v>
      </c>
      <c r="D32" s="3073" t="str">
        <f>[1]SD新基準!$AR$4</f>
        <v>SDSQUNS-032G-GN3MN</v>
      </c>
      <c r="E32" s="3073"/>
      <c r="F32" s="3073"/>
      <c r="G32" s="3073"/>
      <c r="H32" s="3074">
        <f>[1]SD新基準!$L$4</f>
        <v>200</v>
      </c>
      <c r="I32" s="3074"/>
      <c r="J32" s="3078" t="s">
        <v>854</v>
      </c>
      <c r="K32" s="3075" t="s">
        <v>167</v>
      </c>
      <c r="L32" s="1488"/>
      <c r="M32" s="3092">
        <f>[1]SD新基準!$AF$4</f>
        <v>6308</v>
      </c>
      <c r="N32" s="3072"/>
      <c r="O32" s="1526">
        <f>M32*H32</f>
        <v>1261600</v>
      </c>
    </row>
    <row r="33" spans="2:15" ht="23.25" customHeight="1">
      <c r="B33" s="1488"/>
      <c r="C33" s="3076" t="s">
        <v>1715</v>
      </c>
      <c r="D33" s="3073" t="str">
        <f>[1]SD新基準!$AP$4</f>
        <v>0619659161651</v>
      </c>
      <c r="E33" s="3073"/>
      <c r="F33" s="3073"/>
      <c r="G33" s="3073"/>
      <c r="H33" s="3074"/>
      <c r="I33" s="3074"/>
      <c r="J33" s="3078"/>
      <c r="K33" s="3075"/>
      <c r="L33" s="1488"/>
      <c r="M33" s="3092"/>
      <c r="N33" s="3072"/>
      <c r="O33" s="1526"/>
    </row>
    <row r="34" spans="2:15" ht="3.75" customHeight="1">
      <c r="B34" s="1488"/>
      <c r="C34" s="3076"/>
      <c r="D34" s="3073"/>
      <c r="E34" s="3073"/>
      <c r="F34" s="3073"/>
      <c r="G34" s="3073"/>
      <c r="H34" s="3075"/>
      <c r="I34" s="3075"/>
      <c r="J34" s="3078"/>
      <c r="K34" s="3075"/>
      <c r="L34" s="1488"/>
      <c r="M34" s="3092"/>
      <c r="N34" s="3072"/>
      <c r="O34" s="1526"/>
    </row>
    <row r="35" spans="2:15" ht="23.25" customHeight="1">
      <c r="B35" s="1488">
        <v>4</v>
      </c>
      <c r="C35" s="3076" t="s">
        <v>1717</v>
      </c>
      <c r="D35" s="3073" t="str">
        <f>[1]SD新基準!$AR$5</f>
        <v>SDSQUNS-032G-GN3MN</v>
      </c>
      <c r="E35" s="3073"/>
      <c r="F35" s="3073"/>
      <c r="G35" s="3073"/>
      <c r="H35" s="3074">
        <f>[1]SD新基準!$L$5</f>
        <v>200</v>
      </c>
      <c r="I35" s="3074"/>
      <c r="J35" s="3078" t="s">
        <v>854</v>
      </c>
      <c r="K35" s="3075" t="s">
        <v>167</v>
      </c>
      <c r="L35" s="1488"/>
      <c r="M35" s="3092">
        <f>[1]SD新基準!$AF$5</f>
        <v>3714</v>
      </c>
      <c r="N35" s="3072"/>
      <c r="O35" s="1526">
        <f t="shared" ref="O35" si="0">M35*H35</f>
        <v>742800</v>
      </c>
    </row>
    <row r="36" spans="2:15" ht="23.25" customHeight="1">
      <c r="B36" s="1488"/>
      <c r="C36" s="3076" t="s">
        <v>1715</v>
      </c>
      <c r="D36" s="3073" t="str">
        <f>[1]SD新基準!$AP$5</f>
        <v>0619659184384</v>
      </c>
      <c r="E36" s="3073"/>
      <c r="F36" s="3073"/>
      <c r="G36" s="3073"/>
      <c r="H36" s="3074"/>
      <c r="I36" s="3074"/>
      <c r="J36" s="3078"/>
      <c r="K36" s="3075"/>
      <c r="L36" s="1488"/>
      <c r="M36" s="3092"/>
      <c r="N36" s="3072"/>
      <c r="O36" s="1526"/>
    </row>
    <row r="37" spans="2:15" ht="3.75" customHeight="1">
      <c r="B37" s="1488"/>
      <c r="C37" s="3076"/>
      <c r="D37" s="3073"/>
      <c r="E37" s="3073"/>
      <c r="F37" s="3073"/>
      <c r="G37" s="3073"/>
      <c r="H37" s="3075"/>
      <c r="I37" s="3075"/>
      <c r="J37" s="3078"/>
      <c r="K37" s="3075"/>
      <c r="L37" s="1488"/>
      <c r="M37" s="3092"/>
      <c r="N37" s="3072"/>
      <c r="O37" s="1526"/>
    </row>
    <row r="38" spans="2:15" ht="23.25" customHeight="1">
      <c r="B38" s="1488">
        <v>5</v>
      </c>
      <c r="C38" s="3076" t="s">
        <v>1717</v>
      </c>
      <c r="D38" s="3073" t="str">
        <f>[1]SD新基準!$AR$6</f>
        <v>SDSQUNS-032G-GN3MA</v>
      </c>
      <c r="E38" s="3073"/>
      <c r="F38" s="3073"/>
      <c r="G38" s="3073"/>
      <c r="H38" s="3074">
        <f>[1]SD新基準!$L$6</f>
        <v>200</v>
      </c>
      <c r="I38" s="3074"/>
      <c r="J38" s="3078" t="s">
        <v>854</v>
      </c>
      <c r="K38" s="3075" t="s">
        <v>167</v>
      </c>
      <c r="L38" s="1488"/>
      <c r="M38" s="3092">
        <f>[1]SD新基準!$AF$6</f>
        <v>6686</v>
      </c>
      <c r="N38" s="3072"/>
      <c r="O38" s="1526">
        <f t="shared" ref="O38" si="1">M38*H38</f>
        <v>1337200</v>
      </c>
    </row>
    <row r="39" spans="2:15" ht="23.25" customHeight="1">
      <c r="B39" s="1488"/>
      <c r="C39" s="3076" t="s">
        <v>1715</v>
      </c>
      <c r="D39" s="3073" t="str">
        <f>[1]SD新基準!$AP$6</f>
        <v>0619659161644, 6195765406328, 7840000001712</v>
      </c>
      <c r="E39" s="3073"/>
      <c r="F39" s="3073"/>
      <c r="G39" s="3073"/>
      <c r="H39" s="3074"/>
      <c r="I39" s="3074"/>
      <c r="J39" s="3078"/>
      <c r="K39" s="3075"/>
      <c r="L39" s="1488"/>
      <c r="M39" s="3092"/>
      <c r="N39" s="3072"/>
      <c r="O39" s="1526"/>
    </row>
    <row r="40" spans="2:15" ht="3.75" customHeight="1">
      <c r="B40" s="1488"/>
      <c r="C40" s="3076"/>
      <c r="D40" s="3073"/>
      <c r="E40" s="3073"/>
      <c r="F40" s="3073"/>
      <c r="G40" s="3073"/>
      <c r="H40" s="3075"/>
      <c r="I40" s="3075"/>
      <c r="J40" s="3078"/>
      <c r="K40" s="3075"/>
      <c r="L40" s="1488"/>
      <c r="M40" s="3092"/>
      <c r="N40" s="3072"/>
      <c r="O40" s="1526"/>
    </row>
    <row r="41" spans="2:15" ht="23.25" customHeight="1">
      <c r="B41" s="1488">
        <v>6</v>
      </c>
      <c r="C41" s="3076" t="s">
        <v>1717</v>
      </c>
      <c r="D41" s="3073" t="str">
        <f>[1]SD新基準!$AR$7</f>
        <v>SDSQUNB-032G-GN3MN</v>
      </c>
      <c r="E41" s="3073"/>
      <c r="F41" s="3073"/>
      <c r="G41" s="3073"/>
      <c r="H41" s="3074">
        <f>[1]SD新基準!$L$7</f>
        <v>200</v>
      </c>
      <c r="I41" s="3074"/>
      <c r="J41" s="3078" t="s">
        <v>854</v>
      </c>
      <c r="K41" s="3075" t="s">
        <v>167</v>
      </c>
      <c r="L41" s="1488"/>
      <c r="M41" s="3092">
        <f>[1]SD新基準!$AF$7</f>
        <v>6127</v>
      </c>
      <c r="N41" s="3072"/>
      <c r="O41" s="1526">
        <f t="shared" ref="O41" si="2">M41*H41</f>
        <v>1225400</v>
      </c>
    </row>
    <row r="42" spans="2:15" ht="23.25" customHeight="1">
      <c r="B42" s="1488"/>
      <c r="C42" s="3076" t="s">
        <v>1715</v>
      </c>
      <c r="D42" s="3073" t="str">
        <f>[1]SD新基準!$AP$7</f>
        <v>0619659134044</v>
      </c>
      <c r="E42" s="3073"/>
      <c r="F42" s="3073"/>
      <c r="G42" s="3073"/>
      <c r="H42" s="3074"/>
      <c r="I42" s="3074"/>
      <c r="J42" s="3078"/>
      <c r="K42" s="3075"/>
      <c r="L42" s="1488"/>
      <c r="M42" s="3092"/>
      <c r="N42" s="3072"/>
      <c r="O42" s="1526"/>
    </row>
    <row r="43" spans="2:15" ht="3.75" customHeight="1">
      <c r="B43" s="1488"/>
      <c r="C43" s="3076"/>
      <c r="D43" s="3073"/>
      <c r="E43" s="3073"/>
      <c r="F43" s="3073"/>
      <c r="G43" s="3073"/>
      <c r="H43" s="3075"/>
      <c r="I43" s="3075"/>
      <c r="J43" s="3078"/>
      <c r="K43" s="3075"/>
      <c r="L43" s="1488"/>
      <c r="M43" s="3092"/>
      <c r="N43" s="3072"/>
      <c r="O43" s="1526"/>
    </row>
    <row r="44" spans="2:15" ht="23.25" customHeight="1">
      <c r="B44" s="1488">
        <v>7</v>
      </c>
      <c r="C44" s="3076" t="s">
        <v>1717</v>
      </c>
      <c r="D44" s="3073" t="str">
        <f>[1]SD新基準!$AR$8</f>
        <v>SDSDQUA-032G-U46A</v>
      </c>
      <c r="E44" s="3073"/>
      <c r="F44" s="3073"/>
      <c r="G44" s="3073"/>
      <c r="H44" s="3074">
        <f>[1]SD新基準!$L$8</f>
        <v>200</v>
      </c>
      <c r="I44" s="3074"/>
      <c r="J44" s="3078" t="s">
        <v>854</v>
      </c>
      <c r="K44" s="3075" t="s">
        <v>167</v>
      </c>
      <c r="L44" s="1488"/>
      <c r="M44" s="3092">
        <f>[1]SD新基準!$AF$8</f>
        <v>6870</v>
      </c>
      <c r="N44" s="3072"/>
      <c r="O44" s="1526">
        <f t="shared" ref="O44" si="3">M44*H44</f>
        <v>1374000</v>
      </c>
    </row>
    <row r="45" spans="2:15" ht="23.25" customHeight="1">
      <c r="B45" s="1488"/>
      <c r="C45" s="3076" t="s">
        <v>1715</v>
      </c>
      <c r="D45" s="3073" t="str">
        <f>[1]SD新基準!$AP$8</f>
        <v>0619659078645, 5053460346961, 5554442365203, 6196590786456, 7044447834692, 7123290469845, 7987987901489</v>
      </c>
      <c r="E45" s="3073"/>
      <c r="F45" s="3073"/>
      <c r="G45" s="3073"/>
      <c r="H45" s="3074"/>
      <c r="I45" s="3074"/>
      <c r="J45" s="3078"/>
      <c r="K45" s="3075"/>
      <c r="L45" s="1488"/>
      <c r="M45" s="3092"/>
      <c r="N45" s="3072"/>
      <c r="O45" s="1526"/>
    </row>
    <row r="46" spans="2:15" ht="3.75" customHeight="1">
      <c r="B46" s="1488"/>
      <c r="C46" s="3076"/>
      <c r="D46" s="3073"/>
      <c r="E46" s="3073"/>
      <c r="F46" s="3073"/>
      <c r="G46" s="3073"/>
      <c r="H46" s="3075"/>
      <c r="I46" s="3075"/>
      <c r="J46" s="3078"/>
      <c r="K46" s="3075"/>
      <c r="L46" s="1488"/>
      <c r="M46" s="3092"/>
      <c r="N46" s="3072"/>
      <c r="O46" s="1526"/>
    </row>
    <row r="47" spans="2:15" ht="23.25" customHeight="1">
      <c r="B47" s="1488">
        <v>8</v>
      </c>
      <c r="C47" s="3076" t="s">
        <v>1717</v>
      </c>
      <c r="D47" s="3073" t="str">
        <f>[1]SD新基準!$AR$9</f>
        <v>43237-2</v>
      </c>
      <c r="E47" s="3073"/>
      <c r="F47" s="3073"/>
      <c r="G47" s="3073"/>
      <c r="H47" s="3074">
        <f>[1]SD新基準!$L$9</f>
        <v>200</v>
      </c>
      <c r="I47" s="3074"/>
      <c r="J47" s="3078" t="s">
        <v>854</v>
      </c>
      <c r="K47" s="3075" t="s">
        <v>167</v>
      </c>
      <c r="L47" s="1488"/>
      <c r="M47" s="3092">
        <f>[1]SD新基準!$AF$9</f>
        <v>8893</v>
      </c>
      <c r="N47" s="3072"/>
      <c r="O47" s="1526">
        <f t="shared" ref="O47" si="4">M47*H47</f>
        <v>1778600</v>
      </c>
    </row>
    <row r="48" spans="2:15" ht="23.25" customHeight="1">
      <c r="B48" s="1488"/>
      <c r="C48" s="3076" t="s">
        <v>1715</v>
      </c>
      <c r="D48" s="3073" t="str">
        <f>[1]SD新基準!$AP$9</f>
        <v>0068888807494, 0619659246518</v>
      </c>
      <c r="E48" s="3073"/>
      <c r="F48" s="3073"/>
      <c r="G48" s="3073"/>
      <c r="H48" s="3074"/>
      <c r="I48" s="3074"/>
      <c r="J48" s="3078"/>
      <c r="K48" s="3075"/>
      <c r="L48" s="1488"/>
      <c r="M48" s="3092"/>
      <c r="N48" s="3072"/>
      <c r="O48" s="1526"/>
    </row>
    <row r="49" spans="2:15" ht="3.75" customHeight="1">
      <c r="B49" s="1488"/>
      <c r="C49" s="3076"/>
      <c r="D49" s="3073"/>
      <c r="E49" s="3073"/>
      <c r="F49" s="3073"/>
      <c r="G49" s="3073"/>
      <c r="H49" s="3075"/>
      <c r="I49" s="3075"/>
      <c r="J49" s="3078"/>
      <c r="K49" s="3075"/>
      <c r="L49" s="1488"/>
      <c r="M49" s="3092"/>
      <c r="N49" s="3072"/>
      <c r="O49" s="1526"/>
    </row>
    <row r="50" spans="2:15" ht="23.25" customHeight="1">
      <c r="B50" s="1488">
        <v>9</v>
      </c>
      <c r="C50" s="3076" t="s">
        <v>1717</v>
      </c>
      <c r="D50" s="3073" t="str">
        <f>[1]SD新基準!$AR$10</f>
        <v>SDSQUNC-032G-GN6MA</v>
      </c>
      <c r="E50" s="3073"/>
      <c r="F50" s="3073"/>
      <c r="G50" s="3073"/>
      <c r="H50" s="3074">
        <f>[1]SD新基準!$L$10</f>
        <v>10</v>
      </c>
      <c r="I50" s="3074"/>
      <c r="J50" s="3078" t="s">
        <v>854</v>
      </c>
      <c r="K50" s="3075" t="s">
        <v>167</v>
      </c>
      <c r="L50" s="1488"/>
      <c r="M50" s="3092">
        <f>[1]SD新基準!$AF$10</f>
        <v>26210</v>
      </c>
      <c r="N50" s="3072"/>
      <c r="O50" s="1526">
        <f t="shared" ref="O50" si="5">M50*H50</f>
        <v>262100</v>
      </c>
    </row>
    <row r="51" spans="2:15" ht="23.25" customHeight="1">
      <c r="B51" s="1488"/>
      <c r="C51" s="3076" t="s">
        <v>1715</v>
      </c>
      <c r="D51" s="3073" t="str">
        <f>[1]SD新基準!$AP$10</f>
        <v>0619659134747</v>
      </c>
      <c r="E51" s="3073"/>
      <c r="F51" s="3073"/>
      <c r="G51" s="3073"/>
      <c r="H51" s="3074"/>
      <c r="I51" s="3074"/>
      <c r="J51" s="3078"/>
      <c r="K51" s="3075"/>
      <c r="L51" s="1488"/>
      <c r="M51" s="3092"/>
      <c r="N51" s="3072"/>
      <c r="O51" s="1526"/>
    </row>
    <row r="52" spans="2:15" ht="3.75" customHeight="1">
      <c r="B52" s="1488"/>
      <c r="C52" s="3076"/>
      <c r="D52" s="3073"/>
      <c r="E52" s="3073"/>
      <c r="F52" s="3073"/>
      <c r="G52" s="3073"/>
      <c r="H52" s="3075"/>
      <c r="I52" s="3075"/>
      <c r="J52" s="3078"/>
      <c r="K52" s="3075"/>
      <c r="L52" s="1488"/>
      <c r="M52" s="3092"/>
      <c r="N52" s="3072"/>
      <c r="O52" s="1526"/>
    </row>
    <row r="53" spans="2:15" ht="23.25" customHeight="1">
      <c r="B53" s="1488">
        <v>10</v>
      </c>
      <c r="C53" s="3076" t="s">
        <v>1717</v>
      </c>
      <c r="D53" s="3073" t="str">
        <f>[1]SD新基準!$AR$11</f>
        <v>SDSQUNS-064G-GHEMA</v>
      </c>
      <c r="E53" s="3073"/>
      <c r="F53" s="3073"/>
      <c r="G53" s="3073"/>
      <c r="H53" s="3074">
        <f>[1]SD新基準!$L$11</f>
        <v>200</v>
      </c>
      <c r="I53" s="3074"/>
      <c r="J53" s="3078" t="s">
        <v>854</v>
      </c>
      <c r="K53" s="3075" t="s">
        <v>167</v>
      </c>
      <c r="L53" s="1488"/>
      <c r="M53" s="3092">
        <f>[1]SD新基準!$AF$11</f>
        <v>4316</v>
      </c>
      <c r="N53" s="3072"/>
      <c r="O53" s="1526">
        <f t="shared" ref="O53" si="6">M53*H53</f>
        <v>863200</v>
      </c>
    </row>
    <row r="54" spans="2:15" ht="23.25" customHeight="1">
      <c r="B54" s="1488"/>
      <c r="C54" s="3076" t="s">
        <v>1715</v>
      </c>
      <c r="D54" s="3073" t="str">
        <f>[1]SD新基準!$AP$11</f>
        <v>0619659172916</v>
      </c>
      <c r="E54" s="3073"/>
      <c r="F54" s="3073"/>
      <c r="G54" s="3073"/>
      <c r="H54" s="3074"/>
      <c r="I54" s="3074"/>
      <c r="J54" s="3078"/>
      <c r="K54" s="3075"/>
      <c r="L54" s="1488"/>
      <c r="M54" s="3092"/>
      <c r="N54" s="3072"/>
      <c r="O54" s="1526"/>
    </row>
    <row r="55" spans="2:15" ht="3.75" customHeight="1">
      <c r="B55" s="1488"/>
      <c r="C55" s="3076"/>
      <c r="D55" s="3073"/>
      <c r="E55" s="3073"/>
      <c r="F55" s="3073"/>
      <c r="G55" s="3073"/>
      <c r="H55" s="3075"/>
      <c r="I55" s="3075"/>
      <c r="J55" s="3078"/>
      <c r="K55" s="3075"/>
      <c r="L55" s="1488"/>
      <c r="M55" s="3092"/>
      <c r="N55" s="3072"/>
      <c r="O55" s="1526"/>
    </row>
    <row r="56" spans="2:15" ht="23.25" customHeight="1">
      <c r="B56" s="1488">
        <v>11</v>
      </c>
      <c r="C56" s="3076" t="s">
        <v>1717</v>
      </c>
      <c r="D56" s="3073" t="str">
        <f>[1]SD新基準!$AR$12</f>
        <v>SDSQUNR-064G-GN3MN</v>
      </c>
      <c r="E56" s="3073"/>
      <c r="F56" s="3073"/>
      <c r="G56" s="3073"/>
      <c r="H56" s="3074">
        <f>[1]SD新基準!$L$12</f>
        <v>200</v>
      </c>
      <c r="I56" s="3074"/>
      <c r="J56" s="3078" t="s">
        <v>854</v>
      </c>
      <c r="K56" s="3075" t="s">
        <v>167</v>
      </c>
      <c r="L56" s="1488"/>
      <c r="M56" s="3092">
        <f>[1]SD新基準!$AF$12</f>
        <v>4253</v>
      </c>
      <c r="N56" s="3072"/>
      <c r="O56" s="1526">
        <f t="shared" ref="O56" si="7">M56*H56</f>
        <v>850600</v>
      </c>
    </row>
    <row r="57" spans="2:15" ht="23.25" customHeight="1">
      <c r="B57" s="1488"/>
      <c r="C57" s="3076" t="s">
        <v>1715</v>
      </c>
      <c r="D57" s="3073" t="str">
        <f>[1]SD新基準!$AP$12</f>
        <v>0619659185077, 0799833000614</v>
      </c>
      <c r="E57" s="3073"/>
      <c r="F57" s="3073"/>
      <c r="G57" s="3073"/>
      <c r="H57" s="3074"/>
      <c r="I57" s="3074"/>
      <c r="J57" s="3078"/>
      <c r="K57" s="3075"/>
      <c r="L57" s="1488"/>
      <c r="M57" s="3092"/>
      <c r="N57" s="3072"/>
      <c r="O57" s="1526"/>
    </row>
    <row r="58" spans="2:15" ht="3.75" customHeight="1">
      <c r="B58" s="1488"/>
      <c r="C58" s="3076"/>
      <c r="D58" s="3073"/>
      <c r="E58" s="3073"/>
      <c r="F58" s="3073"/>
      <c r="G58" s="3073"/>
      <c r="H58" s="3075"/>
      <c r="I58" s="3075"/>
      <c r="J58" s="3078"/>
      <c r="K58" s="3075"/>
      <c r="L58" s="1488"/>
      <c r="M58" s="3092"/>
      <c r="N58" s="3072"/>
      <c r="O58" s="1526"/>
    </row>
    <row r="59" spans="2:15" ht="23.25" customHeight="1">
      <c r="B59" s="1488">
        <v>12</v>
      </c>
      <c r="C59" s="3076" t="s">
        <v>1717</v>
      </c>
      <c r="D59" s="3073" t="str">
        <f>[1]SD新基準!$AR$13</f>
        <v>SDSQUNS-064G-GN3MN</v>
      </c>
      <c r="E59" s="3073"/>
      <c r="F59" s="3073"/>
      <c r="G59" s="3073"/>
      <c r="H59" s="3074">
        <f>[1]SD新基準!$L$13</f>
        <v>200</v>
      </c>
      <c r="I59" s="3074"/>
      <c r="J59" s="3078" t="s">
        <v>854</v>
      </c>
      <c r="K59" s="3075" t="s">
        <v>167</v>
      </c>
      <c r="L59" s="1488"/>
      <c r="M59" s="3092">
        <f>[1]SD新基準!$AF$13</f>
        <v>6803</v>
      </c>
      <c r="N59" s="3072"/>
      <c r="O59" s="1526">
        <f t="shared" ref="O59" si="8">M59*H59</f>
        <v>1360600</v>
      </c>
    </row>
    <row r="60" spans="2:15" ht="23.25" customHeight="1">
      <c r="B60" s="1488"/>
      <c r="C60" s="3076" t="s">
        <v>1715</v>
      </c>
      <c r="D60" s="3073" t="str">
        <f>[1]SD新基準!$AP$13</f>
        <v>0619659161927</v>
      </c>
      <c r="E60" s="3073"/>
      <c r="F60" s="3073"/>
      <c r="G60" s="3073"/>
      <c r="H60" s="3074"/>
      <c r="I60" s="3074"/>
      <c r="J60" s="3078"/>
      <c r="K60" s="3075"/>
      <c r="L60" s="1488"/>
      <c r="M60" s="3092"/>
      <c r="N60" s="3072"/>
      <c r="O60" s="1526"/>
    </row>
    <row r="61" spans="2:15" ht="3.75" customHeight="1">
      <c r="B61" s="1488"/>
      <c r="C61" s="3076"/>
      <c r="D61" s="3073"/>
      <c r="E61" s="3073"/>
      <c r="F61" s="3073"/>
      <c r="G61" s="3073"/>
      <c r="H61" s="3075"/>
      <c r="I61" s="3075"/>
      <c r="J61" s="3078"/>
      <c r="K61" s="3075"/>
      <c r="L61" s="1488"/>
      <c r="M61" s="3092"/>
      <c r="N61" s="3072"/>
      <c r="O61" s="1526"/>
    </row>
    <row r="62" spans="2:15" ht="23.25" customHeight="1">
      <c r="B62" s="1488">
        <v>13</v>
      </c>
      <c r="C62" s="3076" t="s">
        <v>1717</v>
      </c>
      <c r="D62" s="3073" t="str">
        <f>[1]SD新基準!$AR$14</f>
        <v>SDSQUNC-064G-GN6MA</v>
      </c>
      <c r="E62" s="3073"/>
      <c r="F62" s="3073"/>
      <c r="G62" s="3073"/>
      <c r="H62" s="3074">
        <f>[1]SD新基準!$L$14</f>
        <v>200</v>
      </c>
      <c r="I62" s="3074"/>
      <c r="J62" s="3078" t="s">
        <v>854</v>
      </c>
      <c r="K62" s="3075" t="s">
        <v>167</v>
      </c>
      <c r="L62" s="1488"/>
      <c r="M62" s="3092">
        <f>[1]SD新基準!$AF$14</f>
        <v>6567</v>
      </c>
      <c r="N62" s="3072"/>
      <c r="O62" s="1526">
        <f>M62*H62</f>
        <v>1313400</v>
      </c>
    </row>
    <row r="63" spans="2:15" ht="23.25" customHeight="1">
      <c r="B63" s="1488"/>
      <c r="C63" s="3076" t="s">
        <v>1715</v>
      </c>
      <c r="D63" s="3073" t="str">
        <f>[1]SD新基準!$AP$14</f>
        <v>0619659134846, 4056572752683</v>
      </c>
      <c r="E63" s="3073"/>
      <c r="F63" s="3073"/>
      <c r="G63" s="3073"/>
      <c r="H63" s="3074"/>
      <c r="I63" s="3074"/>
      <c r="J63" s="3078"/>
      <c r="K63" s="3075"/>
      <c r="L63" s="1488"/>
      <c r="M63" s="3092"/>
      <c r="N63" s="3072"/>
      <c r="O63" s="1526"/>
    </row>
    <row r="64" spans="2:15" ht="3.75" customHeight="1">
      <c r="B64" s="1488"/>
      <c r="C64" s="3076"/>
      <c r="D64" s="3073"/>
      <c r="E64" s="3073"/>
      <c r="F64" s="3073"/>
      <c r="G64" s="3073"/>
      <c r="H64" s="3075"/>
      <c r="I64" s="3075"/>
      <c r="J64" s="3078"/>
      <c r="K64" s="3075"/>
      <c r="L64" s="1488"/>
      <c r="M64" s="3092"/>
      <c r="N64" s="3072"/>
      <c r="O64" s="1526"/>
    </row>
    <row r="65" spans="2:15" ht="23.25" customHeight="1">
      <c r="B65" s="1488">
        <v>14</v>
      </c>
      <c r="C65" s="3076" t="s">
        <v>1717</v>
      </c>
      <c r="D65" s="3073">
        <f>[1]SD新基準!$AR$15</f>
        <v>0</v>
      </c>
      <c r="E65" s="3073"/>
      <c r="F65" s="3073"/>
      <c r="G65" s="3073"/>
      <c r="H65" s="3074">
        <f>[1]SD新基準!$L$15</f>
        <v>200</v>
      </c>
      <c r="I65" s="3074"/>
      <c r="J65" s="3078" t="s">
        <v>854</v>
      </c>
      <c r="K65" s="3075" t="s">
        <v>167</v>
      </c>
      <c r="L65" s="1488"/>
      <c r="M65" s="3092">
        <f>[1]SD新基準!$AF$15</f>
        <v>4317</v>
      </c>
      <c r="N65" s="3072"/>
      <c r="O65" s="1526">
        <f t="shared" ref="O65" si="9">M65*H65</f>
        <v>863400</v>
      </c>
    </row>
    <row r="66" spans="2:15" ht="23.25" customHeight="1">
      <c r="B66" s="1488"/>
      <c r="C66" s="3076" t="s">
        <v>1715</v>
      </c>
      <c r="D66" s="3073">
        <f>[1]SD新基準!$AP$15</f>
        <v>0</v>
      </c>
      <c r="E66" s="3073"/>
      <c r="F66" s="3073"/>
      <c r="G66" s="3073"/>
      <c r="H66" s="3074"/>
      <c r="I66" s="3074"/>
      <c r="J66" s="3078"/>
      <c r="K66" s="3075"/>
      <c r="L66" s="1488"/>
      <c r="M66" s="3092"/>
      <c r="N66" s="3072"/>
      <c r="O66" s="1526"/>
    </row>
    <row r="67" spans="2:15" ht="3.75" customHeight="1">
      <c r="B67" s="1488"/>
      <c r="C67" s="3076"/>
      <c r="D67" s="3073"/>
      <c r="E67" s="3073"/>
      <c r="F67" s="3073"/>
      <c r="G67" s="3073"/>
      <c r="H67" s="3075"/>
      <c r="I67" s="3075"/>
      <c r="J67" s="3078"/>
      <c r="K67" s="3075"/>
      <c r="L67" s="1488"/>
      <c r="M67" s="3092"/>
      <c r="N67" s="3072"/>
      <c r="O67" s="1526"/>
    </row>
    <row r="68" spans="2:15" ht="23.25" customHeight="1">
      <c r="B68" s="1488">
        <v>15</v>
      </c>
      <c r="C68" s="3076" t="s">
        <v>1717</v>
      </c>
      <c r="D68" s="3073">
        <f>[1]SD新基準!$AR$16</f>
        <v>0</v>
      </c>
      <c r="E68" s="3073"/>
      <c r="F68" s="3073"/>
      <c r="G68" s="3073"/>
      <c r="H68" s="3074">
        <f>[1]SD新基準!$L$16</f>
        <v>200</v>
      </c>
      <c r="I68" s="3074"/>
      <c r="J68" s="3078" t="s">
        <v>854</v>
      </c>
      <c r="K68" s="3075" t="s">
        <v>167</v>
      </c>
      <c r="L68" s="1488"/>
      <c r="M68" s="3092">
        <f>[1]SD新基準!$AF$16</f>
        <v>4317</v>
      </c>
      <c r="N68" s="3072"/>
      <c r="O68" s="1526">
        <f t="shared" ref="O68" si="10">M68*H68</f>
        <v>863400</v>
      </c>
    </row>
    <row r="69" spans="2:15" ht="23.25" customHeight="1">
      <c r="B69" s="1488"/>
      <c r="C69" s="3076" t="s">
        <v>1715</v>
      </c>
      <c r="D69" s="3073">
        <f>[1]SD新基準!$AP$16</f>
        <v>0</v>
      </c>
      <c r="E69" s="3073"/>
      <c r="F69" s="3073"/>
      <c r="G69" s="3073"/>
      <c r="H69" s="3074"/>
      <c r="I69" s="3074"/>
      <c r="J69" s="3078"/>
      <c r="K69" s="3075"/>
      <c r="L69" s="1488"/>
      <c r="M69" s="3092"/>
      <c r="N69" s="3072"/>
      <c r="O69" s="1526"/>
    </row>
    <row r="70" spans="2:15" ht="3.75" customHeight="1">
      <c r="B70" s="1488"/>
      <c r="C70" s="3076"/>
      <c r="D70" s="3073"/>
      <c r="E70" s="3073"/>
      <c r="F70" s="3073"/>
      <c r="G70" s="3073"/>
      <c r="H70" s="3075"/>
      <c r="I70" s="3075"/>
      <c r="J70" s="3078"/>
      <c r="K70" s="3075"/>
      <c r="L70" s="1488"/>
      <c r="M70" s="3092"/>
      <c r="N70" s="3072"/>
      <c r="O70" s="1526"/>
    </row>
    <row r="71" spans="2:15" ht="23.25" customHeight="1">
      <c r="B71" s="1488">
        <v>16</v>
      </c>
      <c r="C71" s="3076" t="s">
        <v>1717</v>
      </c>
      <c r="D71" s="3073" t="str">
        <f>[1]SD新基準!$AR$17</f>
        <v>SDSQUNB-064G-GN3MN</v>
      </c>
      <c r="E71" s="3073"/>
      <c r="F71" s="3073"/>
      <c r="G71" s="3073"/>
      <c r="H71" s="3074">
        <f>[1]SD新基準!$L$17</f>
        <v>200</v>
      </c>
      <c r="I71" s="3074"/>
      <c r="J71" s="3078" t="s">
        <v>854</v>
      </c>
      <c r="K71" s="3075" t="s">
        <v>167</v>
      </c>
      <c r="L71" s="1488"/>
      <c r="M71" s="3092">
        <f>[1]SD新基準!$AF$17</f>
        <v>7131</v>
      </c>
      <c r="N71" s="3072"/>
      <c r="O71" s="1526">
        <f t="shared" ref="O71" si="11">M71*H71</f>
        <v>1426200</v>
      </c>
    </row>
    <row r="72" spans="2:15" ht="23.25" customHeight="1">
      <c r="B72" s="1488"/>
      <c r="C72" s="3076" t="s">
        <v>1715</v>
      </c>
      <c r="D72" s="3073" t="str">
        <f>[1]SD新基準!$AP$17</f>
        <v>0619659134068, 4031039880642, 4893433124148, 5054629833599, 8944129953071</v>
      </c>
      <c r="E72" s="3073"/>
      <c r="F72" s="3073"/>
      <c r="G72" s="3073"/>
      <c r="H72" s="3074"/>
      <c r="I72" s="3074"/>
      <c r="J72" s="3078"/>
      <c r="K72" s="3075"/>
      <c r="L72" s="1488"/>
      <c r="M72" s="1488"/>
      <c r="N72" s="3072"/>
      <c r="O72" s="1526"/>
    </row>
    <row r="73" spans="2:15" ht="24" customHeight="1">
      <c r="B73" s="1504"/>
      <c r="C73" s="3073"/>
      <c r="D73" s="3073"/>
      <c r="E73" s="3073"/>
      <c r="F73" s="3073"/>
      <c r="G73" s="3073"/>
      <c r="H73" s="3073"/>
      <c r="I73" s="3073"/>
      <c r="J73" s="3079"/>
      <c r="K73" s="3076"/>
      <c r="L73" s="1504"/>
      <c r="M73" s="1504"/>
      <c r="N73" s="3073"/>
      <c r="O73" s="1529"/>
    </row>
    <row r="74" spans="2:15" ht="24" customHeight="1">
      <c r="B74" s="1504"/>
      <c r="C74" s="3080" t="s">
        <v>1472</v>
      </c>
      <c r="D74" s="3072" t="s">
        <v>1484</v>
      </c>
      <c r="E74" s="3073"/>
      <c r="F74" s="3073"/>
      <c r="G74" s="3073"/>
      <c r="H74" s="3073"/>
      <c r="I74" s="3073"/>
      <c r="J74" s="3073"/>
      <c r="K74" s="3073"/>
      <c r="L74" s="1504"/>
      <c r="M74" s="1504"/>
      <c r="N74" s="3073"/>
      <c r="O74" s="1529"/>
    </row>
    <row r="75" spans="2:15" ht="24" customHeight="1">
      <c r="B75" s="1504"/>
      <c r="C75" s="3080" t="s">
        <v>1486</v>
      </c>
      <c r="D75" s="3081">
        <f>管理!O1</f>
        <v>46105</v>
      </c>
      <c r="E75" s="3081"/>
      <c r="F75" s="3073"/>
      <c r="G75" s="3073"/>
      <c r="H75" s="3073"/>
      <c r="I75" s="3073"/>
      <c r="J75" s="3073"/>
      <c r="K75" s="3073"/>
      <c r="L75" s="1504"/>
      <c r="M75" s="1504"/>
      <c r="N75" s="3073"/>
      <c r="O75" s="1529"/>
    </row>
    <row r="76" spans="2:15" ht="24" customHeight="1">
      <c r="B76" s="1504"/>
      <c r="C76" s="3080" t="s">
        <v>1487</v>
      </c>
      <c r="D76" s="3072" t="str">
        <f>VLOOKUP(管理!C1,管理!A4:U100,12,0)</f>
        <v>みずほ銀行 品川支店　普通7759780</v>
      </c>
      <c r="E76" s="3073"/>
      <c r="F76" s="3073"/>
      <c r="G76" s="3073"/>
      <c r="H76" s="3073"/>
      <c r="I76" s="3073"/>
      <c r="J76" s="3073"/>
      <c r="K76" s="3073"/>
      <c r="L76" s="1504"/>
      <c r="M76" s="1504"/>
      <c r="N76" s="3073"/>
      <c r="O76" s="1529"/>
    </row>
    <row r="77" spans="2:15" ht="24" customHeight="1">
      <c r="B77" s="1504"/>
      <c r="C77" s="3072"/>
      <c r="D77" s="3072" t="str">
        <f>VLOOKUP(管理!C1,管理!A4:U100,13,0)</f>
        <v>サンディスク（ド</v>
      </c>
      <c r="E77" s="3073"/>
      <c r="F77" s="3073"/>
      <c r="G77" s="3073"/>
      <c r="H77" s="3073"/>
      <c r="I77" s="3073"/>
      <c r="J77" s="3073"/>
      <c r="K77" s="3073"/>
      <c r="L77" s="1504"/>
      <c r="M77" s="1504"/>
      <c r="N77" s="3073"/>
      <c r="O77" s="1529"/>
    </row>
    <row r="78" spans="2:15" ht="24" customHeight="1">
      <c r="B78" s="1504"/>
      <c r="C78" s="3073"/>
      <c r="D78" s="3073"/>
      <c r="E78" s="3073"/>
      <c r="F78" s="3073"/>
      <c r="G78" s="3073"/>
      <c r="H78" s="3073"/>
      <c r="I78" s="3073"/>
      <c r="J78" s="3073" t="s">
        <v>1399</v>
      </c>
      <c r="K78" s="3077" t="s">
        <v>1511</v>
      </c>
      <c r="L78" s="1528" t="s">
        <v>167</v>
      </c>
      <c r="M78" s="1528" t="s">
        <v>859</v>
      </c>
      <c r="N78" s="3073"/>
      <c r="O78" s="1529">
        <f>SUM(O26:O72)</f>
        <v>15522500</v>
      </c>
    </row>
    <row r="79" spans="2:15" ht="24" customHeight="1">
      <c r="B79" s="1504"/>
      <c r="C79" s="3073"/>
      <c r="D79" s="3073"/>
      <c r="E79" s="3073"/>
      <c r="F79" s="3073"/>
      <c r="G79" s="3073"/>
      <c r="H79" s="3073"/>
      <c r="I79" s="3073"/>
      <c r="J79" s="3073"/>
      <c r="K79" s="3077"/>
      <c r="L79" s="1528"/>
      <c r="M79" s="1528" t="s">
        <v>860</v>
      </c>
      <c r="N79" s="3073"/>
      <c r="O79" s="1529">
        <v>0</v>
      </c>
    </row>
    <row r="80" spans="2:15" ht="24" customHeight="1">
      <c r="B80" s="1504"/>
      <c r="C80" s="3073"/>
      <c r="D80" s="3073"/>
      <c r="E80" s="3073"/>
      <c r="F80" s="3073"/>
      <c r="G80" s="3073"/>
      <c r="H80" s="3073"/>
      <c r="I80" s="3073"/>
      <c r="J80" s="3073"/>
      <c r="K80" s="3077"/>
      <c r="L80" s="1528"/>
      <c r="M80" s="1528" t="s">
        <v>861</v>
      </c>
      <c r="N80" s="3073"/>
      <c r="O80" s="1529">
        <v>0</v>
      </c>
    </row>
    <row r="81" spans="2:16" ht="24" customHeight="1">
      <c r="B81" s="1504"/>
      <c r="C81" s="3073"/>
      <c r="D81" s="3073"/>
      <c r="E81" s="3073"/>
      <c r="F81" s="3073"/>
      <c r="G81" s="3073"/>
      <c r="H81" s="3073"/>
      <c r="I81" s="3073"/>
      <c r="J81" s="3073" t="s">
        <v>1399</v>
      </c>
      <c r="K81" s="3077" t="s">
        <v>1511</v>
      </c>
      <c r="L81" s="1528"/>
      <c r="M81" s="1528" t="s">
        <v>862</v>
      </c>
      <c r="N81" s="3073"/>
      <c r="O81" s="1529">
        <f>O78*10%</f>
        <v>1552250</v>
      </c>
    </row>
    <row r="82" spans="2:16" ht="24" customHeight="1">
      <c r="B82" s="1504"/>
      <c r="C82" s="3073"/>
      <c r="D82" s="3073"/>
      <c r="E82" s="3073"/>
      <c r="F82" s="3073"/>
      <c r="G82" s="3073"/>
      <c r="H82" s="3073"/>
      <c r="I82" s="3073"/>
      <c r="J82" s="3073"/>
      <c r="K82" s="3073"/>
      <c r="L82" s="1528" t="s">
        <v>167</v>
      </c>
      <c r="M82" s="1528" t="s">
        <v>863</v>
      </c>
      <c r="N82" s="3073"/>
      <c r="O82" s="1529">
        <f>O78+O81</f>
        <v>17074750</v>
      </c>
    </row>
    <row r="83" spans="2:16" ht="24" customHeight="1">
      <c r="B83" s="1504"/>
      <c r="C83" s="3073"/>
      <c r="D83" s="3073"/>
      <c r="E83" s="3073"/>
      <c r="F83" s="3073"/>
      <c r="G83" s="3073"/>
      <c r="H83" s="3073"/>
      <c r="I83" s="3073"/>
      <c r="J83" s="3073"/>
      <c r="K83" s="3073"/>
      <c r="L83" s="1504"/>
      <c r="M83" s="1504"/>
      <c r="N83" s="3073"/>
      <c r="O83" s="1504"/>
    </row>
    <row r="84" spans="2:16" ht="24" customHeight="1">
      <c r="B84" s="1504"/>
      <c r="C84" s="3073"/>
      <c r="D84" s="3073"/>
      <c r="E84" s="3073"/>
      <c r="F84" s="3073"/>
      <c r="G84" s="3073"/>
      <c r="H84" s="3073"/>
      <c r="I84" s="3073"/>
      <c r="J84" s="3073"/>
      <c r="K84" s="3073"/>
      <c r="L84" s="1504"/>
      <c r="M84" s="1504"/>
      <c r="N84" s="3073"/>
      <c r="O84" s="1504"/>
    </row>
    <row r="85" spans="2:16" ht="24" customHeight="1">
      <c r="B85" s="1504"/>
      <c r="C85" s="3073"/>
      <c r="D85" s="3073"/>
      <c r="E85" s="3073"/>
      <c r="F85" s="3073"/>
      <c r="G85" s="3073"/>
      <c r="H85" s="3073"/>
      <c r="I85" s="3073"/>
      <c r="J85" s="3073"/>
      <c r="K85" s="3073"/>
      <c r="L85" s="1504"/>
      <c r="M85" s="1504"/>
      <c r="N85" s="3073"/>
      <c r="O85" s="1504"/>
    </row>
    <row r="86" spans="2:16" ht="17.25" customHeight="1">
      <c r="B86" s="1504"/>
      <c r="C86" s="1504"/>
      <c r="D86" s="1504"/>
      <c r="E86" s="1504"/>
      <c r="F86" s="1504"/>
      <c r="G86" s="1504"/>
      <c r="H86" s="1504"/>
      <c r="I86" s="1504"/>
      <c r="J86" s="1504"/>
      <c r="K86" s="1504"/>
      <c r="L86" s="1504"/>
      <c r="M86" s="1504"/>
      <c r="N86" s="1504"/>
      <c r="O86" s="1504"/>
      <c r="P86" s="1504"/>
    </row>
    <row r="87" spans="2:16" ht="24" customHeight="1">
      <c r="B87" s="1488"/>
    </row>
  </sheetData>
  <mergeCells count="44">
    <mergeCell ref="H72:I72"/>
    <mergeCell ref="D75:E75"/>
    <mergeCell ref="H26:I26"/>
    <mergeCell ref="H63:I63"/>
    <mergeCell ref="H65:I65"/>
    <mergeCell ref="H66:I66"/>
    <mergeCell ref="H68:I68"/>
    <mergeCell ref="H69:I69"/>
    <mergeCell ref="H71:I71"/>
    <mergeCell ref="H54:I54"/>
    <mergeCell ref="H56:I56"/>
    <mergeCell ref="H57:I57"/>
    <mergeCell ref="H59:I59"/>
    <mergeCell ref="H60:I60"/>
    <mergeCell ref="H62:I62"/>
    <mergeCell ref="H45:I45"/>
    <mergeCell ref="H47:I47"/>
    <mergeCell ref="H48:I48"/>
    <mergeCell ref="H50:I50"/>
    <mergeCell ref="H51:I51"/>
    <mergeCell ref="H53:I53"/>
    <mergeCell ref="H36:I36"/>
    <mergeCell ref="H38:I38"/>
    <mergeCell ref="H39:I39"/>
    <mergeCell ref="H41:I41"/>
    <mergeCell ref="H42:I42"/>
    <mergeCell ref="H44:I44"/>
    <mergeCell ref="H27:I27"/>
    <mergeCell ref="H29:I29"/>
    <mergeCell ref="H30:I30"/>
    <mergeCell ref="H32:I32"/>
    <mergeCell ref="H33:I33"/>
    <mergeCell ref="H35:I35"/>
    <mergeCell ref="I9:J9"/>
    <mergeCell ref="H11:I11"/>
    <mergeCell ref="L11:M11"/>
    <mergeCell ref="H13:I13"/>
    <mergeCell ref="L13:M13"/>
    <mergeCell ref="M2:P3"/>
    <mergeCell ref="I6:J6"/>
    <mergeCell ref="O6:P6"/>
    <mergeCell ref="I7:J7"/>
    <mergeCell ref="L7:M7"/>
    <mergeCell ref="I8:J8"/>
  </mergeCells>
  <phoneticPr fontId="27"/>
  <printOptions horizontalCentered="1" verticalCentered="1"/>
  <pageMargins left="0" right="0" top="0" bottom="0" header="0" footer="0"/>
  <pageSetup paperSize="9" scale="49" orientation="portrait" horizontalDpi="0"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ABC35-3D02-4EBB-A5E0-F7D2FF47A45A}">
  <sheetPr>
    <pageSetUpPr fitToPage="1"/>
  </sheetPr>
  <dimension ref="A2:N45"/>
  <sheetViews>
    <sheetView topLeftCell="A11" zoomScaleNormal="100" zoomScaleSheetLayoutView="100" workbookViewId="0">
      <selection activeCell="G15" sqref="G15:I15"/>
    </sheetView>
  </sheetViews>
  <sheetFormatPr defaultColWidth="9.5" defaultRowHeight="14.25" customHeight="1"/>
  <cols>
    <col min="1" max="1" width="18.1640625" style="1469" customWidth="1"/>
    <col min="2" max="2" width="43.6640625" style="1469" customWidth="1"/>
    <col min="3" max="3" width="20" style="1469" customWidth="1"/>
    <col min="4" max="4" width="38.5" style="1469" customWidth="1"/>
    <col min="5" max="5" width="18.6640625" style="1469" customWidth="1"/>
    <col min="6" max="6" width="10.83203125" style="1469" customWidth="1"/>
    <col min="7" max="7" width="9.5" style="1469" customWidth="1"/>
    <col min="8" max="13" width="9.5" style="1469"/>
    <col min="14" max="14" width="15.33203125" style="1469" customWidth="1"/>
    <col min="15" max="16384" width="9.5" style="1469"/>
  </cols>
  <sheetData>
    <row r="2" spans="1:14" ht="20.25" customHeight="1">
      <c r="G2" s="1470" t="s">
        <v>1158</v>
      </c>
      <c r="H2" s="1470" t="s">
        <v>1159</v>
      </c>
      <c r="I2" s="1470"/>
    </row>
    <row r="3" spans="1:14" ht="20.25" customHeight="1">
      <c r="A3" s="1470"/>
      <c r="B3" s="1470"/>
      <c r="C3" s="2006" t="s">
        <v>301</v>
      </c>
      <c r="D3" s="2006"/>
      <c r="E3" s="1470"/>
      <c r="F3" s="1470"/>
      <c r="G3" s="1470"/>
      <c r="H3" s="1470"/>
      <c r="I3" s="1471" t="str">
        <f>VLOOKUP(管理!$C$1,管理!A4:S53,2,0)</f>
        <v>サンディスク合同会社</v>
      </c>
    </row>
    <row r="4" spans="1:14" ht="20.25" customHeight="1">
      <c r="A4" s="1470"/>
      <c r="B4" s="1470"/>
      <c r="C4" s="2006"/>
      <c r="D4" s="2006"/>
      <c r="E4" s="1470"/>
      <c r="F4" s="1470"/>
      <c r="G4" s="1470"/>
      <c r="H4" s="1470"/>
      <c r="I4" s="1471" t="str">
        <f>VLOOKUP(管理!$C$1,管理!A4:T53,4,0)</f>
        <v>東京都港区港南1丁目6番31号</v>
      </c>
    </row>
    <row r="5" spans="1:14" ht="20.25" customHeight="1">
      <c r="A5" s="1470"/>
      <c r="B5" s="1470"/>
      <c r="C5" s="1470"/>
      <c r="D5" s="1470"/>
      <c r="E5" s="1470"/>
      <c r="F5" s="1470"/>
      <c r="G5" s="1470"/>
      <c r="H5" s="1470"/>
      <c r="I5" s="1471" t="str">
        <f>IFERROR(
  IF(OR(VLOOKUP(管理!$C$1,管理!$A$4:$V$100,5,0)=0,
        VLOOKUP(管理!$C$1,管理!$A$4:$V$100,5,0)=""),
     "",
     VLOOKUP(管理!$C$1,管理!A5:T54,5,0)
  ),
"")</f>
        <v>品川東急ビル3階</v>
      </c>
      <c r="M5" s="1861"/>
      <c r="N5" s="1861"/>
    </row>
    <row r="6" spans="1:14" ht="21.75" customHeight="1">
      <c r="A6" s="1470"/>
      <c r="B6" s="1470"/>
      <c r="C6" s="1470"/>
      <c r="D6" s="1470"/>
      <c r="E6" s="1470"/>
      <c r="F6" s="1470"/>
      <c r="I6" s="1471" t="str">
        <f>VLOOKUP(管理!$C$1,管理!$A$4:$V$100,6,0)</f>
        <v>0120-893-009</v>
      </c>
    </row>
    <row r="7" spans="1:14" ht="21.75" customHeight="1">
      <c r="A7" s="1860" t="s">
        <v>760</v>
      </c>
      <c r="B7" s="1470"/>
      <c r="C7" s="1860" t="s">
        <v>1476</v>
      </c>
      <c r="D7" s="1472" t="e">
        <f>#REF!</f>
        <v>#REF!</v>
      </c>
      <c r="E7" s="1470"/>
      <c r="F7" s="1470"/>
      <c r="G7" s="1470"/>
      <c r="H7" s="1470"/>
      <c r="I7" s="1470"/>
    </row>
    <row r="8" spans="1:14" ht="24.75" customHeight="1">
      <c r="A8" s="1860" t="s">
        <v>1474</v>
      </c>
      <c r="B8" s="1470" t="str">
        <f>VLOOKUP(管理!$C2,管理!A4:$AA$103,2,0)</f>
        <v>柏尾奏利（KASIOshop）</v>
      </c>
      <c r="C8" s="1470"/>
      <c r="D8" s="1470"/>
      <c r="E8" s="1860" t="s">
        <v>1477</v>
      </c>
      <c r="F8" s="2007">
        <f>管理!I1</f>
        <v>46097</v>
      </c>
      <c r="G8" s="2007"/>
      <c r="H8" s="1473"/>
      <c r="I8" s="1473"/>
    </row>
    <row r="9" spans="1:14" ht="24.75" customHeight="1">
      <c r="A9" s="1860" t="s">
        <v>1475</v>
      </c>
      <c r="B9" s="1470" t="str">
        <f>VLOOKUP(管理!$C$2,管理!A4:S50,4,0)</f>
        <v>東京都板橋区南常盤台1丁目11番6号</v>
      </c>
      <c r="C9" s="1470"/>
      <c r="D9" s="1470"/>
      <c r="E9" s="1860" t="s">
        <v>1478</v>
      </c>
      <c r="F9" s="1470" t="str">
        <f>VLOOKUP(管理!$C2,管理!A4:$AA$103,6,0)</f>
        <v>03-3600-3333</v>
      </c>
      <c r="H9" s="1470"/>
      <c r="I9" s="1470"/>
    </row>
    <row r="10" spans="1:14" ht="24.75" customHeight="1">
      <c r="A10" s="1470"/>
      <c r="B10" s="1470" t="str">
        <f>VLOOKUP(管理!$C$2,管理!A5:S51,5,0)</f>
        <v>ウエアーハウス303号室</v>
      </c>
      <c r="C10" s="1470"/>
      <c r="D10" s="1470"/>
      <c r="E10" s="1860"/>
      <c r="F10" s="1470"/>
      <c r="H10" s="1470"/>
      <c r="I10" s="1470"/>
    </row>
    <row r="11" spans="1:14" ht="24.75" customHeight="1">
      <c r="A11" s="1470"/>
      <c r="B11" s="1470" t="str">
        <f>"〒"&amp;VLOOKUP(管理!$C$2,管理!A3:S49,3,0)</f>
        <v>〒174-0072</v>
      </c>
      <c r="C11" s="1470"/>
      <c r="D11" s="1470"/>
      <c r="E11" s="1470"/>
      <c r="F11" s="1470"/>
      <c r="H11" s="1470"/>
      <c r="I11" s="1470"/>
    </row>
    <row r="12" spans="1:14" ht="21.75" customHeight="1">
      <c r="A12" s="1470"/>
      <c r="B12" s="1470" t="s">
        <v>1488</v>
      </c>
      <c r="C12" s="1470"/>
      <c r="D12" s="1470"/>
      <c r="E12" s="1470"/>
      <c r="F12" s="1470"/>
      <c r="G12" s="1470"/>
      <c r="H12" s="1470"/>
      <c r="I12" s="1470"/>
    </row>
    <row r="14" spans="1:14" ht="24" customHeight="1">
      <c r="A14" s="2008" t="s">
        <v>1168</v>
      </c>
      <c r="B14" s="2009"/>
      <c r="C14" s="2009"/>
      <c r="D14" s="2009"/>
      <c r="E14" s="2009"/>
      <c r="F14" s="2010"/>
      <c r="G14" s="2008" t="s">
        <v>170</v>
      </c>
      <c r="H14" s="2009"/>
      <c r="I14" s="2010"/>
    </row>
    <row r="15" spans="1:14" ht="24" customHeight="1">
      <c r="A15" s="2008" t="str">
        <f>"商品モデル番号："&amp;[1]SD新基準!$AR2&amp;"　商品コード："&amp;[1]SD新基準!$AP2</f>
        <v>商品モデル番号：7545783945　商品コード：9349220005022</v>
      </c>
      <c r="B15" s="2009"/>
      <c r="C15" s="2009"/>
      <c r="D15" s="2009"/>
      <c r="E15" s="2009"/>
      <c r="F15" s="2010"/>
      <c r="G15" s="2008">
        <f>[1]SD新基準!$L2</f>
        <v>0</v>
      </c>
      <c r="H15" s="2009"/>
      <c r="I15" s="2010"/>
    </row>
    <row r="16" spans="1:14" ht="24" customHeight="1">
      <c r="A16" s="2008" t="str">
        <f>"商品モデル番号："&amp;[1]SD新基準!$AR3&amp;"　商品コード："&amp;[1]SD新基準!$AP3</f>
        <v>商品モデル番号：9349220005039　商品コード：9349220005039</v>
      </c>
      <c r="B16" s="2009"/>
      <c r="C16" s="2009"/>
      <c r="D16" s="2009"/>
      <c r="E16" s="2009"/>
      <c r="F16" s="2010"/>
      <c r="G16" s="2008">
        <f>[1]SD新基準!$L3</f>
        <v>0</v>
      </c>
      <c r="H16" s="2009"/>
      <c r="I16" s="2010"/>
    </row>
    <row r="17" spans="1:9" ht="24" customHeight="1">
      <c r="A17" s="2008" t="str">
        <f>"商品モデル番号："&amp;[1]SD新基準!$AR4&amp;"　商品コード："&amp;[1]SD新基準!$AP4</f>
        <v>商品モデル番号：SDSQUNS-032G-GN3MN　商品コード：0619659161651</v>
      </c>
      <c r="B17" s="2009"/>
      <c r="C17" s="2009"/>
      <c r="D17" s="2009"/>
      <c r="E17" s="2009"/>
      <c r="F17" s="2010"/>
      <c r="G17" s="2008">
        <f>[1]SD新基準!$L4</f>
        <v>200</v>
      </c>
      <c r="H17" s="2009"/>
      <c r="I17" s="2010"/>
    </row>
    <row r="18" spans="1:9" ht="24" customHeight="1">
      <c r="A18" s="2008" t="str">
        <f>"商品モデル番号："&amp;[1]SD新基準!$AR5&amp;"　商品コード："&amp;[1]SD新基準!$AP5</f>
        <v>商品モデル番号：SDSQUNS-032G-GN3MN　商品コード：0619659184384</v>
      </c>
      <c r="B18" s="2009"/>
      <c r="C18" s="2009"/>
      <c r="D18" s="2009"/>
      <c r="E18" s="2009"/>
      <c r="F18" s="2010"/>
      <c r="G18" s="2008">
        <f>[1]SD新基準!$L5</f>
        <v>200</v>
      </c>
      <c r="H18" s="2009"/>
      <c r="I18" s="2010"/>
    </row>
    <row r="19" spans="1:9" ht="24" customHeight="1">
      <c r="A19" s="2008" t="str">
        <f>"商品モデル番号："&amp;[1]SD新基準!$AR6&amp;"　商品コード："&amp;[1]SD新基準!$AP6</f>
        <v>商品モデル番号：SDSQUNS-032G-GN3MA　商品コード：0619659161644, 6195765406328, 7840000001712</v>
      </c>
      <c r="B19" s="2009"/>
      <c r="C19" s="2009"/>
      <c r="D19" s="2009"/>
      <c r="E19" s="2009"/>
      <c r="F19" s="2010"/>
      <c r="G19" s="2008">
        <f>[1]SD新基準!$L6</f>
        <v>200</v>
      </c>
      <c r="H19" s="2009"/>
      <c r="I19" s="2010"/>
    </row>
    <row r="20" spans="1:9" ht="24" customHeight="1">
      <c r="A20" s="2008" t="str">
        <f>"商品モデル番号："&amp;[1]SD新基準!$AR7&amp;"　商品コード："&amp;[1]SD新基準!$AP7</f>
        <v>商品モデル番号：SDSQUNB-032G-GN3MN　商品コード：0619659134044</v>
      </c>
      <c r="B20" s="2009"/>
      <c r="C20" s="2009"/>
      <c r="D20" s="2009"/>
      <c r="E20" s="2009"/>
      <c r="F20" s="2010"/>
      <c r="G20" s="2008">
        <f>[1]SD新基準!$L7</f>
        <v>200</v>
      </c>
      <c r="H20" s="2009"/>
      <c r="I20" s="2010"/>
    </row>
    <row r="21" spans="1:9" ht="24" customHeight="1">
      <c r="A21" s="2008" t="str">
        <f>"商品モデル番号："&amp;[1]SD新基準!$AR8&amp;"　商品コード："&amp;[1]SD新基準!$AP8</f>
        <v>商品モデル番号：SDSDQUA-032G-U46A　商品コード：0619659078645, 5053460346961, 5554442365203, 6196590786456, 7044447834692, 7123290469845, 7987987901489</v>
      </c>
      <c r="B21" s="2009"/>
      <c r="C21" s="2009"/>
      <c r="D21" s="2009"/>
      <c r="E21" s="2009"/>
      <c r="F21" s="2010"/>
      <c r="G21" s="2008">
        <f>[1]SD新基準!$L8</f>
        <v>200</v>
      </c>
      <c r="H21" s="2009"/>
      <c r="I21" s="2010"/>
    </row>
    <row r="22" spans="1:9" ht="24" customHeight="1">
      <c r="A22" s="2008" t="str">
        <f>"商品モデル番号："&amp;[1]SD新基準!$AR9&amp;"　商品コード："&amp;[1]SD新基準!$AP9</f>
        <v>商品モデル番号：43237-2　商品コード：0068888807494, 0619659246518</v>
      </c>
      <c r="B22" s="2009"/>
      <c r="C22" s="2009"/>
      <c r="D22" s="2009"/>
      <c r="E22" s="2009"/>
      <c r="F22" s="2010"/>
      <c r="G22" s="2008">
        <f>[1]SD新基準!$L9</f>
        <v>200</v>
      </c>
      <c r="H22" s="2009"/>
      <c r="I22" s="2010"/>
    </row>
    <row r="23" spans="1:9" ht="24" customHeight="1">
      <c r="A23" s="2008" t="str">
        <f>"商品モデル番号："&amp;[1]SD新基準!$AR10&amp;"　商品コード："&amp;[1]SD新基準!$AP10</f>
        <v>商品モデル番号：SDSQUNC-032G-GN6MA　商品コード：0619659134747</v>
      </c>
      <c r="B23" s="2009"/>
      <c r="C23" s="2009"/>
      <c r="D23" s="2009"/>
      <c r="E23" s="2009"/>
      <c r="F23" s="2010"/>
      <c r="G23" s="2008">
        <f>[1]SD新基準!$L10</f>
        <v>10</v>
      </c>
      <c r="H23" s="2009"/>
      <c r="I23" s="2010"/>
    </row>
    <row r="24" spans="1:9" ht="24" customHeight="1">
      <c r="A24" s="2008" t="str">
        <f>"商品モデル番号："&amp;[1]SD新基準!$AR11&amp;"　商品コード："&amp;[1]SD新基準!$AP11</f>
        <v>商品モデル番号：SDSQUNS-064G-GHEMA　商品コード：0619659172916</v>
      </c>
      <c r="B24" s="2009"/>
      <c r="C24" s="2009"/>
      <c r="D24" s="2009"/>
      <c r="E24" s="2009"/>
      <c r="F24" s="2010"/>
      <c r="G24" s="2008">
        <f>[1]SD新基準!$L11</f>
        <v>200</v>
      </c>
      <c r="H24" s="2009"/>
      <c r="I24" s="2010"/>
    </row>
    <row r="25" spans="1:9" ht="24" customHeight="1">
      <c r="A25" s="2008" t="str">
        <f>"商品モデル番号："&amp;[1]SD新基準!$AR12&amp;"　商品コード："&amp;[1]SD新基準!$AP12</f>
        <v>商品モデル番号：SDSQUNR-064G-GN3MN　商品コード：0619659185077, 0799833000614</v>
      </c>
      <c r="B25" s="2009"/>
      <c r="C25" s="2009"/>
      <c r="D25" s="2009"/>
      <c r="E25" s="2009"/>
      <c r="F25" s="2010"/>
      <c r="G25" s="2008">
        <f>[1]SD新基準!$L12</f>
        <v>200</v>
      </c>
      <c r="H25" s="2009"/>
      <c r="I25" s="2010"/>
    </row>
    <row r="26" spans="1:9" ht="24" customHeight="1">
      <c r="A26" s="2008" t="str">
        <f>"商品モデル番号："&amp;[1]SD新基準!$AR13&amp;"　商品コード："&amp;[1]SD新基準!$AP13</f>
        <v>商品モデル番号：SDSQUNS-064G-GN3MN　商品コード：0619659161927</v>
      </c>
      <c r="B26" s="2009"/>
      <c r="C26" s="2009"/>
      <c r="D26" s="2009"/>
      <c r="E26" s="2009"/>
      <c r="F26" s="2010"/>
      <c r="G26" s="2008">
        <f>[1]SD新基準!$L13</f>
        <v>200</v>
      </c>
      <c r="H26" s="2009"/>
      <c r="I26" s="2010"/>
    </row>
    <row r="27" spans="1:9" ht="24" customHeight="1">
      <c r="A27" s="2008" t="str">
        <f>"商品モデル番号："&amp;[1]SD新基準!$AR14&amp;"　商品コード："&amp;[1]SD新基準!$AP14</f>
        <v>商品モデル番号：SDSQUNC-064G-GN6MA　商品コード：0619659134846, 4056572752683</v>
      </c>
      <c r="B27" s="2009"/>
      <c r="C27" s="2009"/>
      <c r="D27" s="2009"/>
      <c r="E27" s="2009"/>
      <c r="F27" s="2010"/>
      <c r="G27" s="2008">
        <f>[1]SD新基準!$L14</f>
        <v>200</v>
      </c>
      <c r="H27" s="2009"/>
      <c r="I27" s="2010"/>
    </row>
    <row r="28" spans="1:9" ht="24" customHeight="1">
      <c r="A28" s="2008" t="str">
        <f>"商品モデル番号："&amp;[1]SD新基準!$AR15&amp;"　商品コード："&amp;[1]SD新基準!$AP15</f>
        <v>商品モデル番号：　商品コード：</v>
      </c>
      <c r="B28" s="2009"/>
      <c r="C28" s="2009"/>
      <c r="D28" s="2009"/>
      <c r="E28" s="2009"/>
      <c r="F28" s="2010"/>
      <c r="G28" s="2008">
        <f>[1]SD新基準!$L15</f>
        <v>200</v>
      </c>
      <c r="H28" s="2009"/>
      <c r="I28" s="2010"/>
    </row>
    <row r="29" spans="1:9" ht="24" customHeight="1">
      <c r="A29" s="2008" t="str">
        <f>"商品モデル番号："&amp;[1]SD新基準!$AR16&amp;"　商品コード："&amp;[1]SD新基準!$AP16</f>
        <v>商品モデル番号：　商品コード：</v>
      </c>
      <c r="B29" s="2009"/>
      <c r="C29" s="2009"/>
      <c r="D29" s="2009"/>
      <c r="E29" s="2009"/>
      <c r="F29" s="2010"/>
      <c r="G29" s="2008">
        <f>[1]SD新基準!$L16</f>
        <v>200</v>
      </c>
      <c r="H29" s="2009"/>
      <c r="I29" s="2010"/>
    </row>
    <row r="30" spans="1:9" ht="24" customHeight="1">
      <c r="A30" s="2008" t="str">
        <f>"商品モデル番号："&amp;[1]SD新基準!$AR17&amp;"　商品コード："&amp;[1]SD新基準!$AP17</f>
        <v>商品モデル番号：SDSQUNB-064G-GN3MN　商品コード：0619659134068, 4031039880642, 4893433124148, 5054629833599, 8944129953071</v>
      </c>
      <c r="B30" s="2009"/>
      <c r="C30" s="2009"/>
      <c r="D30" s="2009"/>
      <c r="E30" s="2009"/>
      <c r="F30" s="2010"/>
      <c r="G30" s="2008">
        <f>[1]SD新基準!$L17</f>
        <v>200</v>
      </c>
      <c r="H30" s="2009"/>
      <c r="I30" s="2010"/>
    </row>
    <row r="31" spans="1:9" ht="24" customHeight="1">
      <c r="F31" s="1470" t="s">
        <v>1169</v>
      </c>
      <c r="G31" s="2011">
        <f>SUM(G15:I30)</f>
        <v>2610</v>
      </c>
      <c r="H31" s="2011"/>
      <c r="I31" s="2011"/>
    </row>
    <row r="32" spans="1:9" ht="24" customHeight="1">
      <c r="G32" s="1474"/>
      <c r="H32" s="1474"/>
      <c r="I32" s="1474"/>
    </row>
    <row r="33" spans="1:9" ht="24" customHeight="1">
      <c r="A33" s="2012" t="s">
        <v>1170</v>
      </c>
      <c r="B33" s="2012"/>
      <c r="C33" s="2012"/>
      <c r="D33" s="2012"/>
      <c r="E33" s="2012"/>
      <c r="F33" s="2012"/>
      <c r="G33" s="2012"/>
      <c r="H33" s="2012"/>
      <c r="I33" s="2012"/>
    </row>
    <row r="34" spans="1:9" ht="24" customHeight="1">
      <c r="A34" s="2012" t="s">
        <v>1171</v>
      </c>
      <c r="B34" s="2012"/>
      <c r="C34" s="2012"/>
      <c r="D34" s="2012"/>
      <c r="E34" s="2012"/>
      <c r="F34" s="2012"/>
      <c r="G34" s="2012"/>
      <c r="H34" s="2012"/>
      <c r="I34" s="2012"/>
    </row>
    <row r="35" spans="1:9" ht="24" customHeight="1"/>
    <row r="36" spans="1:9" ht="24" customHeight="1"/>
    <row r="37" spans="1:9" ht="24" customHeight="1"/>
    <row r="38" spans="1:9" ht="24" customHeight="1"/>
    <row r="39" spans="1:9" ht="24" customHeight="1"/>
    <row r="40" spans="1:9" ht="24" customHeight="1"/>
    <row r="41" spans="1:9" ht="24" customHeight="1"/>
    <row r="42" spans="1:9" ht="24" customHeight="1"/>
    <row r="43" spans="1:9" ht="18.75" customHeight="1"/>
    <row r="44" spans="1:9" ht="24.75" customHeight="1"/>
    <row r="45" spans="1:9" ht="24.75" customHeight="1"/>
  </sheetData>
  <mergeCells count="39">
    <mergeCell ref="G31:I31"/>
    <mergeCell ref="A33:I33"/>
    <mergeCell ref="A34:I34"/>
    <mergeCell ref="A28:F28"/>
    <mergeCell ref="G28:I28"/>
    <mergeCell ref="A29:F29"/>
    <mergeCell ref="G29:I29"/>
    <mergeCell ref="A30:F30"/>
    <mergeCell ref="G30:I30"/>
    <mergeCell ref="A25:F25"/>
    <mergeCell ref="G25:I25"/>
    <mergeCell ref="A26:F26"/>
    <mergeCell ref="G26:I26"/>
    <mergeCell ref="A27:F27"/>
    <mergeCell ref="G27:I27"/>
    <mergeCell ref="A22:F22"/>
    <mergeCell ref="G22:I22"/>
    <mergeCell ref="A23:F23"/>
    <mergeCell ref="G23:I23"/>
    <mergeCell ref="A24:F24"/>
    <mergeCell ref="G24:I24"/>
    <mergeCell ref="A19:F19"/>
    <mergeCell ref="G19:I19"/>
    <mergeCell ref="A20:F20"/>
    <mergeCell ref="G20:I20"/>
    <mergeCell ref="A21:F21"/>
    <mergeCell ref="G21:I21"/>
    <mergeCell ref="A16:F16"/>
    <mergeCell ref="G16:I16"/>
    <mergeCell ref="A17:F17"/>
    <mergeCell ref="G17:I17"/>
    <mergeCell ref="A18:F18"/>
    <mergeCell ref="G18:I18"/>
    <mergeCell ref="C3:D4"/>
    <mergeCell ref="F8:G8"/>
    <mergeCell ref="A14:F14"/>
    <mergeCell ref="G14:I14"/>
    <mergeCell ref="A15:F15"/>
    <mergeCell ref="G15:I15"/>
  </mergeCells>
  <phoneticPr fontId="27"/>
  <pageMargins left="0.70866141732283461" right="0.70866141732283461" top="0.74803149606299213" bottom="0.74803149606299213" header="0.31496062992125984" footer="0.31496062992125984"/>
  <pageSetup paperSize="9" scale="54" orientation="portrait" horizontalDpi="0" verticalDpi="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5BC2F-4854-464D-A0C5-98DB742AA4CA}">
  <sheetPr>
    <pageSetUpPr fitToPage="1"/>
  </sheetPr>
  <dimension ref="B2:Y87"/>
  <sheetViews>
    <sheetView zoomScaleNormal="100" zoomScaleSheetLayoutView="80" workbookViewId="0"/>
  </sheetViews>
  <sheetFormatPr defaultColWidth="7.6640625" defaultRowHeight="13.5"/>
  <cols>
    <col min="1" max="1" width="2" style="1487" customWidth="1"/>
    <col min="2" max="2" width="13.5" style="1487" customWidth="1"/>
    <col min="3" max="3" width="20.83203125" style="1487" customWidth="1"/>
    <col min="4" max="4" width="17.5" style="1487" customWidth="1"/>
    <col min="5" max="5" width="2" style="1487" customWidth="1"/>
    <col min="6" max="6" width="12.1640625" style="1487" customWidth="1"/>
    <col min="7" max="7" width="37.5" style="1487" customWidth="1"/>
    <col min="8" max="8" width="11" style="1487" customWidth="1"/>
    <col min="9" max="9" width="6.5" style="1487" customWidth="1"/>
    <col min="10" max="10" width="12.6640625" style="1487" customWidth="1"/>
    <col min="11" max="11" width="12.1640625" style="1487" customWidth="1"/>
    <col min="12" max="12" width="11.1640625" style="1487" customWidth="1"/>
    <col min="13" max="13" width="14" style="1487" customWidth="1"/>
    <col min="14" max="14" width="14.5" style="1487" customWidth="1"/>
    <col min="15" max="15" width="21" style="1487" customWidth="1"/>
    <col min="16" max="16" width="2.33203125" style="1487" customWidth="1"/>
    <col min="17" max="17" width="17.33203125" style="1487" customWidth="1"/>
    <col min="18" max="19" width="7.6640625" style="1487"/>
    <col min="20" max="20" width="12" style="1487" customWidth="1"/>
    <col min="21" max="21" width="27.1640625" style="1487" customWidth="1"/>
    <col min="22" max="22" width="10.1640625" style="1487" customWidth="1"/>
    <col min="23" max="23" width="28.5" style="1487" customWidth="1"/>
    <col min="24" max="24" width="12.1640625" style="1489" customWidth="1"/>
    <col min="25" max="25" width="22.1640625" style="1487" customWidth="1"/>
    <col min="26" max="16384" width="7.6640625" style="1487"/>
  </cols>
  <sheetData>
    <row r="2" spans="5:25" ht="18.75" customHeight="1">
      <c r="F2" s="1530" t="str">
        <f>VLOOKUP(管理!$C$1,管理!A4:S53,2,0)</f>
        <v>サンディスク合同会社</v>
      </c>
      <c r="M2" s="2057" t="s">
        <v>821</v>
      </c>
      <c r="N2" s="2057"/>
      <c r="O2" s="2057"/>
      <c r="P2" s="2057"/>
    </row>
    <row r="3" spans="5:25" ht="18.75" customHeight="1">
      <c r="F3" s="1530" t="str">
        <f>"〒"&amp;VLOOKUP(管理!$C$1,管理!A4:S53,3,0)&amp;" "&amp;VLOOKUP(管理!$C$1,管理!A4:T53,4,0)</f>
        <v>〒108-0075 東京都港区港南1丁目6番31号</v>
      </c>
      <c r="M3" s="2057"/>
      <c r="N3" s="2057"/>
      <c r="O3" s="2057"/>
      <c r="P3" s="2057"/>
      <c r="Q3" s="1490"/>
    </row>
    <row r="4" spans="5:25" ht="19.5" customHeight="1">
      <c r="F4" s="1530" t="str">
        <f>IFERROR(
  IF(OR(VLOOKUP(管理!$C$1,管理!$A$4:$V$100,5,0)=0,
        VLOOKUP(管理!$C$1,管理!$A$4:$V$100,5,0)=""),
     "",
     VLOOKUP(管理!$C$1,管理!A5:T54,5,0)
  ),
"")</f>
        <v>品川東急ビル3階</v>
      </c>
      <c r="N4" s="1491"/>
      <c r="O4" s="1491"/>
      <c r="P4" s="1491"/>
    </row>
    <row r="5" spans="5:25">
      <c r="F5" s="1492"/>
      <c r="O5" s="1493"/>
    </row>
    <row r="6" spans="5:25" s="1494" customFormat="1" ht="23.25" customHeight="1">
      <c r="I6" s="2050" t="s">
        <v>824</v>
      </c>
      <c r="J6" s="2050"/>
      <c r="K6" s="3084"/>
      <c r="L6" s="3088" t="s">
        <v>1316</v>
      </c>
      <c r="M6" s="3084"/>
      <c r="N6" s="3084"/>
      <c r="O6" s="2059" t="s">
        <v>1317</v>
      </c>
      <c r="P6" s="2059"/>
      <c r="X6" s="1499"/>
    </row>
    <row r="7" spans="5:25" s="1494" customFormat="1" ht="23.25" customHeight="1">
      <c r="I7" s="3082">
        <v>87482297</v>
      </c>
      <c r="J7" s="3082"/>
      <c r="K7" s="3084"/>
      <c r="L7" s="3089">
        <f>H12</f>
        <v>46097</v>
      </c>
      <c r="M7" s="3089"/>
      <c r="N7" s="3091"/>
      <c r="O7" s="3078" t="s">
        <v>827</v>
      </c>
      <c r="P7" s="3084"/>
      <c r="X7" s="1499"/>
    </row>
    <row r="8" spans="5:25" s="1494" customFormat="1" ht="23.25" customHeight="1">
      <c r="F8" s="1488" t="str">
        <f>"登録番号："&amp;VLOOKUP(管理!$C$1,管理!A4:T53,11,0)</f>
        <v>登録番号：T2010401090562</v>
      </c>
      <c r="I8" s="3082" t="s">
        <v>829</v>
      </c>
      <c r="J8" s="3082"/>
      <c r="K8" s="3084"/>
      <c r="L8" s="3084"/>
      <c r="M8" s="3090" t="s">
        <v>830</v>
      </c>
      <c r="N8" s="3084"/>
      <c r="O8" s="3084"/>
      <c r="P8" s="3084"/>
      <c r="T8" s="1868"/>
      <c r="U8" s="1868"/>
      <c r="X8" s="1499"/>
    </row>
    <row r="9" spans="5:25" s="1494" customFormat="1" ht="23.25" customHeight="1">
      <c r="I9" s="2050" t="s">
        <v>831</v>
      </c>
      <c r="J9" s="2050"/>
      <c r="K9" s="1498"/>
      <c r="L9" s="3084"/>
      <c r="M9" s="1498"/>
      <c r="N9" s="1498"/>
      <c r="O9" s="1498"/>
      <c r="P9" s="1498"/>
      <c r="U9" s="1869"/>
      <c r="X9" s="1499"/>
    </row>
    <row r="10" spans="5:25" ht="11.25" customHeight="1">
      <c r="U10" s="1869"/>
      <c r="V10" s="1494"/>
      <c r="W10" s="1494"/>
      <c r="X10" s="1499"/>
      <c r="Y10" s="1494"/>
    </row>
    <row r="11" spans="5:25" ht="23.25" customHeight="1">
      <c r="E11" s="1514"/>
      <c r="F11" s="1497" t="s">
        <v>1320</v>
      </c>
      <c r="G11" s="1488"/>
      <c r="H11" s="3082" t="s">
        <v>1154</v>
      </c>
      <c r="I11" s="3082"/>
      <c r="J11" s="3072"/>
      <c r="K11" s="3072"/>
      <c r="L11" s="3082" t="s">
        <v>760</v>
      </c>
      <c r="M11" s="2050"/>
      <c r="N11" s="1488"/>
      <c r="O11" s="1488"/>
      <c r="P11" s="1488"/>
      <c r="U11" s="1869"/>
      <c r="V11" s="1494"/>
      <c r="W11" s="1494"/>
      <c r="X11" s="1499"/>
      <c r="Y11" s="1494"/>
    </row>
    <row r="12" spans="5:25" ht="23.25" customHeight="1">
      <c r="E12" s="3085"/>
      <c r="F12" s="3072">
        <f>VLOOKUP(管理!$C$2,管理!A4:S50,17,0)</f>
        <v>0</v>
      </c>
      <c r="G12" s="3072"/>
      <c r="H12" s="3086">
        <f>管理!F1</f>
        <v>46097</v>
      </c>
      <c r="I12" s="3086"/>
      <c r="J12" s="3086"/>
      <c r="K12" s="3072"/>
      <c r="L12" s="3072"/>
      <c r="M12" s="3072"/>
      <c r="N12" s="3072"/>
      <c r="O12" s="3072"/>
      <c r="P12" s="3072"/>
      <c r="U12" s="1869"/>
      <c r="V12" s="1494"/>
      <c r="W12" s="1494"/>
      <c r="X12" s="1499"/>
      <c r="Y12" s="1494"/>
    </row>
    <row r="13" spans="5:25" ht="23.25" customHeight="1">
      <c r="E13" s="3087"/>
      <c r="F13" s="3088" t="s">
        <v>1322</v>
      </c>
      <c r="G13" s="3072"/>
      <c r="H13" s="3082" t="s">
        <v>1155</v>
      </c>
      <c r="I13" s="3082"/>
      <c r="J13" s="3072"/>
      <c r="K13" s="3072"/>
      <c r="L13" s="3082" t="s">
        <v>1323</v>
      </c>
      <c r="M13" s="3082"/>
      <c r="N13" s="3072"/>
      <c r="O13" s="3072"/>
      <c r="P13" s="3072"/>
      <c r="T13" s="1494"/>
      <c r="U13" s="1869"/>
      <c r="V13" s="1494"/>
      <c r="W13" s="1494"/>
      <c r="X13" s="1499"/>
      <c r="Y13" s="1494"/>
    </row>
    <row r="14" spans="5:25" ht="23.25" customHeight="1">
      <c r="E14" s="1523"/>
      <c r="F14" s="1867" t="s">
        <v>1324</v>
      </c>
      <c r="G14" s="1867"/>
      <c r="H14" s="3083"/>
      <c r="I14" s="3083"/>
      <c r="J14" s="3072"/>
      <c r="K14" s="3072"/>
      <c r="L14" s="3072"/>
      <c r="M14" s="1488"/>
      <c r="N14" s="1488"/>
      <c r="O14" s="1488"/>
      <c r="P14" s="1488"/>
      <c r="U14" s="1869"/>
      <c r="V14" s="1494"/>
      <c r="W14" s="1494"/>
      <c r="X14" s="1499"/>
      <c r="Y14" s="1494"/>
    </row>
    <row r="15" spans="5:25" ht="21.75" customHeight="1">
      <c r="F15" s="1530" t="str">
        <f>"出荷先:"&amp;VLOOKUP(管理!C2,管理!A4:T100,14,0)</f>
        <v>出荷先:245141</v>
      </c>
      <c r="G15" s="1488"/>
      <c r="H15" s="1488"/>
      <c r="I15" s="1488"/>
      <c r="J15" s="1488"/>
      <c r="K15" s="1530" t="str">
        <f>"請求先:"&amp;VLOOKUP(管理!C2,管理!A4:T100,14,0)</f>
        <v>請求先:245141</v>
      </c>
      <c r="L15" s="1488"/>
      <c r="N15" s="1488"/>
      <c r="O15" s="1488"/>
      <c r="P15" s="1488"/>
      <c r="U15" s="1869"/>
      <c r="V15" s="1494"/>
      <c r="W15" s="1494"/>
      <c r="X15" s="1499"/>
      <c r="Y15" s="1494"/>
    </row>
    <row r="16" spans="5:25" ht="21.75" customHeight="1">
      <c r="F16" s="1530" t="str">
        <f>VLOOKUP(管理!$C2,管理!A4:$AA$103,2,0)</f>
        <v>柏尾奏利（KASIOshop）</v>
      </c>
      <c r="G16" s="1488"/>
      <c r="H16" s="1488"/>
      <c r="I16" s="1488"/>
      <c r="J16" s="1488"/>
      <c r="K16" s="1530" t="str">
        <f>VLOOKUP(管理!$C2,管理!A4:$AA$103,2,0)</f>
        <v>柏尾奏利（KASIOshop）</v>
      </c>
      <c r="L16" s="1488"/>
      <c r="M16" s="1488"/>
      <c r="N16" s="1488"/>
      <c r="O16" s="1488"/>
      <c r="P16" s="1488"/>
      <c r="U16" s="1869"/>
      <c r="V16" s="1494"/>
      <c r="W16" s="1494"/>
      <c r="X16" s="1499"/>
      <c r="Y16" s="1494"/>
    </row>
    <row r="17" spans="2:25" ht="21.75" customHeight="1">
      <c r="F17" s="1530" t="str">
        <f>"〒"&amp;VLOOKUP(管理!$C$2,管理!A4:$AA$103,3,0)</f>
        <v>〒174-0072</v>
      </c>
      <c r="G17" s="1488"/>
      <c r="H17" s="1488"/>
      <c r="I17" s="1488"/>
      <c r="J17" s="1488"/>
      <c r="K17" s="1530" t="str">
        <f>"〒"&amp;VLOOKUP(管理!$C$2,管理!A4:$AA$103,3,0)</f>
        <v>〒174-0072</v>
      </c>
      <c r="L17" s="1488"/>
      <c r="M17" s="1488"/>
      <c r="N17" s="1488"/>
      <c r="O17" s="1488"/>
      <c r="P17" s="1488"/>
      <c r="T17" s="1494"/>
      <c r="U17" s="1869"/>
      <c r="V17" s="1494"/>
      <c r="W17" s="1494"/>
      <c r="X17" s="1499"/>
      <c r="Y17" s="1494"/>
    </row>
    <row r="18" spans="2:25" ht="21.75" customHeight="1">
      <c r="F18" s="1530" t="str">
        <f>VLOOKUP(管理!$C$2,管理!A4:$AA$103,4,0)</f>
        <v>東京都板橋区南常盤台1丁目11番6号</v>
      </c>
      <c r="G18" s="1488"/>
      <c r="H18" s="1488"/>
      <c r="I18" s="1488"/>
      <c r="J18" s="1488"/>
      <c r="K18" s="1530" t="str">
        <f>VLOOKUP(管理!$C$2,管理!A4:$AA$103,4,0)</f>
        <v>東京都板橋区南常盤台1丁目11番6号</v>
      </c>
      <c r="L18" s="1488"/>
      <c r="M18" s="1488"/>
      <c r="N18" s="1488"/>
      <c r="O18" s="1488"/>
      <c r="P18" s="1488"/>
      <c r="U18" s="1869"/>
      <c r="V18" s="1494"/>
      <c r="W18" s="1494"/>
      <c r="X18" s="1499"/>
      <c r="Y18" s="1494"/>
    </row>
    <row r="19" spans="2:25" ht="21.75" customHeight="1">
      <c r="F19" s="1530" t="str">
        <f>VLOOKUP(管理!$C$2,管理!A4:$AA$103,5,0)</f>
        <v>ウエアーハウス303号室</v>
      </c>
      <c r="G19" s="1488"/>
      <c r="H19" s="1488"/>
      <c r="I19" s="1488"/>
      <c r="J19" s="1488"/>
      <c r="K19" s="1530" t="str">
        <f>VLOOKUP(管理!$C$2,管理!A4:$AA$103,5,0)</f>
        <v>ウエアーハウス303号室</v>
      </c>
      <c r="L19" s="1488"/>
      <c r="M19" s="1488"/>
      <c r="N19" s="1488"/>
      <c r="O19" s="1488"/>
      <c r="P19" s="1488"/>
      <c r="U19" s="1869"/>
      <c r="V19" s="1494"/>
      <c r="W19" s="1494"/>
      <c r="X19" s="1499"/>
      <c r="Y19" s="1494"/>
    </row>
    <row r="20" spans="2:25" ht="17.25" customHeight="1">
      <c r="F20" s="1530" t="s">
        <v>1483</v>
      </c>
      <c r="G20" s="1488"/>
      <c r="H20" s="1488"/>
      <c r="I20" s="1488"/>
      <c r="J20" s="1488"/>
      <c r="K20" s="1530" t="s">
        <v>1483</v>
      </c>
      <c r="L20" s="1488"/>
      <c r="M20" s="1488"/>
      <c r="N20" s="1488"/>
      <c r="O20" s="1488"/>
      <c r="P20" s="1488"/>
      <c r="U20" s="1869"/>
      <c r="V20" s="1494"/>
      <c r="W20" s="1494"/>
      <c r="X20" s="1499"/>
      <c r="Y20" s="1494"/>
    </row>
    <row r="21" spans="2:25" ht="17.25" customHeight="1">
      <c r="F21" s="1504"/>
      <c r="S21" s="1872"/>
      <c r="T21" s="1494"/>
      <c r="U21" s="1869"/>
      <c r="V21" s="1494"/>
      <c r="W21" s="1494"/>
      <c r="X21" s="1499"/>
      <c r="Y21" s="1494"/>
    </row>
    <row r="22" spans="2:25" ht="17.25" customHeight="1">
      <c r="F22" s="1504"/>
      <c r="U22" s="1869"/>
      <c r="V22" s="1494"/>
      <c r="W22" s="1494"/>
      <c r="X22" s="1499"/>
      <c r="Y22" s="1494"/>
    </row>
    <row r="23" spans="2:25">
      <c r="U23" s="1869"/>
      <c r="V23" s="1494"/>
      <c r="W23" s="1494"/>
      <c r="X23" s="1499"/>
      <c r="Y23" s="1494"/>
    </row>
    <row r="24" spans="2:25" ht="25.5" customHeight="1">
      <c r="B24" s="1524" t="s">
        <v>96</v>
      </c>
      <c r="C24" s="1524"/>
      <c r="D24" s="1524"/>
      <c r="E24" s="1524"/>
      <c r="F24" s="1524"/>
      <c r="G24" s="1524"/>
      <c r="H24" s="1524"/>
      <c r="I24" s="1524"/>
      <c r="J24" s="1524"/>
      <c r="K24" s="1524"/>
      <c r="L24" s="1524"/>
      <c r="M24" s="1524"/>
      <c r="N24" s="1524"/>
      <c r="O24" s="1524"/>
      <c r="P24" s="1524"/>
      <c r="U24" s="1869"/>
      <c r="V24" s="1494"/>
      <c r="W24" s="1494"/>
      <c r="X24" s="1499"/>
      <c r="Y24" s="1494"/>
    </row>
    <row r="25" spans="2:25" ht="25.5" customHeight="1">
      <c r="B25" s="1524"/>
      <c r="C25" s="1524"/>
      <c r="D25" s="1524"/>
      <c r="E25" s="1524"/>
      <c r="F25" s="1524"/>
      <c r="G25" s="1524"/>
      <c r="H25" s="1524"/>
      <c r="I25" s="1524"/>
      <c r="J25" s="1524"/>
      <c r="K25" s="1524"/>
      <c r="L25" s="1524"/>
      <c r="M25" s="1524"/>
      <c r="N25" s="1524"/>
      <c r="O25" s="1524"/>
      <c r="P25" s="1524"/>
    </row>
    <row r="26" spans="2:25" ht="23.25" customHeight="1">
      <c r="B26" s="1488">
        <v>1</v>
      </c>
      <c r="C26" s="3076" t="s">
        <v>1717</v>
      </c>
      <c r="D26" s="3073" t="str">
        <f>[1]SD新基準!$AR$2</f>
        <v>7545783945</v>
      </c>
      <c r="E26" s="3073"/>
      <c r="F26" s="3073"/>
      <c r="G26" s="3076"/>
      <c r="H26" s="3074">
        <f>[1]SD新基準!$L$2</f>
        <v>0</v>
      </c>
      <c r="I26" s="3074"/>
      <c r="J26" s="3078" t="s">
        <v>854</v>
      </c>
      <c r="K26" s="3075" t="s">
        <v>167</v>
      </c>
      <c r="L26" s="1488"/>
      <c r="M26" s="3092">
        <f>[1]SD新基準!$AF$2</f>
        <v>714</v>
      </c>
      <c r="N26" s="3072"/>
      <c r="O26" s="1526">
        <f>M26*H26</f>
        <v>0</v>
      </c>
    </row>
    <row r="27" spans="2:25" ht="23.25" customHeight="1">
      <c r="B27" s="1488"/>
      <c r="C27" s="3076" t="s">
        <v>1715</v>
      </c>
      <c r="D27" s="3073" t="str">
        <f>[1]SD新基準!$AP$2</f>
        <v>9349220005022</v>
      </c>
      <c r="E27" s="3073"/>
      <c r="F27" s="3073"/>
      <c r="G27" s="3073"/>
      <c r="H27" s="3074"/>
      <c r="I27" s="3074"/>
      <c r="J27" s="3078"/>
      <c r="K27" s="3075"/>
      <c r="L27" s="1488"/>
      <c r="M27" s="3092"/>
      <c r="N27" s="3072"/>
      <c r="O27" s="1526"/>
    </row>
    <row r="28" spans="2:25" ht="3.75" customHeight="1">
      <c r="B28" s="1488"/>
      <c r="C28" s="3076"/>
      <c r="D28" s="3073"/>
      <c r="E28" s="3073"/>
      <c r="F28" s="3073"/>
      <c r="G28" s="3073"/>
      <c r="H28" s="3075"/>
      <c r="I28" s="3075"/>
      <c r="J28" s="3078"/>
      <c r="K28" s="3075"/>
      <c r="L28" s="1488"/>
      <c r="M28" s="3092"/>
      <c r="N28" s="3072"/>
      <c r="O28" s="1526"/>
    </row>
    <row r="29" spans="2:25" ht="23.25" customHeight="1">
      <c r="B29" s="1488">
        <v>2</v>
      </c>
      <c r="C29" s="3076" t="s">
        <v>1717</v>
      </c>
      <c r="D29" s="3073" t="str">
        <f>[1]SD新基準!$AR$3</f>
        <v>9349220005039</v>
      </c>
      <c r="E29" s="3073"/>
      <c r="F29" s="3073"/>
      <c r="G29" s="3073"/>
      <c r="H29" s="3074">
        <f>[1]SD新基準!$L$3</f>
        <v>0</v>
      </c>
      <c r="I29" s="3074"/>
      <c r="J29" s="3078" t="s">
        <v>854</v>
      </c>
      <c r="K29" s="3075" t="s">
        <v>167</v>
      </c>
      <c r="L29" s="1488"/>
      <c r="M29" s="3092">
        <f>[1]SD新基準!$AF$3</f>
        <v>976</v>
      </c>
      <c r="N29" s="3072"/>
      <c r="O29" s="1526">
        <f>M29*H29</f>
        <v>0</v>
      </c>
    </row>
    <row r="30" spans="2:25" ht="23.25" customHeight="1">
      <c r="B30" s="1488"/>
      <c r="C30" s="3076" t="s">
        <v>1715</v>
      </c>
      <c r="D30" s="3073" t="str">
        <f>[1]SD新基準!$AP$3</f>
        <v>9349220005039</v>
      </c>
      <c r="E30" s="3073"/>
      <c r="F30" s="3073"/>
      <c r="G30" s="3073"/>
      <c r="H30" s="3074"/>
      <c r="I30" s="3074"/>
      <c r="J30" s="3078"/>
      <c r="K30" s="3075"/>
      <c r="L30" s="1488"/>
      <c r="M30" s="3092"/>
      <c r="N30" s="3072"/>
      <c r="O30" s="1526"/>
    </row>
    <row r="31" spans="2:25" ht="3.75" customHeight="1">
      <c r="B31" s="1488"/>
      <c r="C31" s="3076"/>
      <c r="D31" s="3073"/>
      <c r="E31" s="3073"/>
      <c r="F31" s="3073"/>
      <c r="G31" s="3073"/>
      <c r="H31" s="3075"/>
      <c r="I31" s="3075"/>
      <c r="J31" s="3078"/>
      <c r="K31" s="3075"/>
      <c r="L31" s="1488"/>
      <c r="M31" s="3092"/>
      <c r="N31" s="3072"/>
      <c r="O31" s="1526"/>
    </row>
    <row r="32" spans="2:25" ht="23.25" customHeight="1">
      <c r="B32" s="1488">
        <v>3</v>
      </c>
      <c r="C32" s="3076" t="s">
        <v>1717</v>
      </c>
      <c r="D32" s="3073" t="str">
        <f>[1]SD新基準!$AR$4</f>
        <v>SDSQUNS-032G-GN3MN</v>
      </c>
      <c r="E32" s="3073"/>
      <c r="F32" s="3073"/>
      <c r="G32" s="3073"/>
      <c r="H32" s="3074">
        <f>[1]SD新基準!$L$4</f>
        <v>200</v>
      </c>
      <c r="I32" s="3074"/>
      <c r="J32" s="3078" t="s">
        <v>854</v>
      </c>
      <c r="K32" s="3075" t="s">
        <v>167</v>
      </c>
      <c r="L32" s="1488"/>
      <c r="M32" s="3092">
        <f>[1]SD新基準!$AF$4</f>
        <v>6308</v>
      </c>
      <c r="N32" s="3072"/>
      <c r="O32" s="1526">
        <f>M32*H32</f>
        <v>1261600</v>
      </c>
    </row>
    <row r="33" spans="2:15" ht="23.25" customHeight="1">
      <c r="B33" s="1488"/>
      <c r="C33" s="3076" t="s">
        <v>1715</v>
      </c>
      <c r="D33" s="3073" t="str">
        <f>[1]SD新基準!$AP$4</f>
        <v>0619659161651</v>
      </c>
      <c r="E33" s="3073"/>
      <c r="F33" s="3073"/>
      <c r="G33" s="3073"/>
      <c r="H33" s="3074"/>
      <c r="I33" s="3074"/>
      <c r="J33" s="3078"/>
      <c r="K33" s="3075"/>
      <c r="L33" s="1488"/>
      <c r="M33" s="3092"/>
      <c r="N33" s="3072"/>
      <c r="O33" s="1526"/>
    </row>
    <row r="34" spans="2:15" ht="3.75" customHeight="1">
      <c r="B34" s="1488"/>
      <c r="C34" s="3076"/>
      <c r="D34" s="3073"/>
      <c r="E34" s="3073"/>
      <c r="F34" s="3073"/>
      <c r="G34" s="3073"/>
      <c r="H34" s="3075"/>
      <c r="I34" s="3075"/>
      <c r="J34" s="3078"/>
      <c r="K34" s="3075"/>
      <c r="L34" s="1488"/>
      <c r="M34" s="3092"/>
      <c r="N34" s="3072"/>
      <c r="O34" s="1526"/>
    </row>
    <row r="35" spans="2:15" ht="23.25" customHeight="1">
      <c r="B35" s="1488">
        <v>4</v>
      </c>
      <c r="C35" s="3076" t="s">
        <v>1717</v>
      </c>
      <c r="D35" s="3073" t="str">
        <f>[1]SD新基準!$AR$5</f>
        <v>SDSQUNS-032G-GN3MN</v>
      </c>
      <c r="E35" s="3073"/>
      <c r="F35" s="3073"/>
      <c r="G35" s="3073"/>
      <c r="H35" s="3074">
        <f>[1]SD新基準!$L$5</f>
        <v>200</v>
      </c>
      <c r="I35" s="3074"/>
      <c r="J35" s="3078" t="s">
        <v>854</v>
      </c>
      <c r="K35" s="3075" t="s">
        <v>167</v>
      </c>
      <c r="L35" s="1488"/>
      <c r="M35" s="3092">
        <f>[1]SD新基準!$AF$5</f>
        <v>3714</v>
      </c>
      <c r="N35" s="3072"/>
      <c r="O35" s="1526">
        <f t="shared" ref="O35" si="0">M35*H35</f>
        <v>742800</v>
      </c>
    </row>
    <row r="36" spans="2:15" ht="23.25" customHeight="1">
      <c r="B36" s="1488"/>
      <c r="C36" s="3076" t="s">
        <v>1715</v>
      </c>
      <c r="D36" s="3073" t="str">
        <f>[1]SD新基準!$AP$5</f>
        <v>0619659184384</v>
      </c>
      <c r="E36" s="3073"/>
      <c r="F36" s="3073"/>
      <c r="G36" s="3073"/>
      <c r="H36" s="3074"/>
      <c r="I36" s="3074"/>
      <c r="J36" s="3078"/>
      <c r="K36" s="3075"/>
      <c r="L36" s="1488"/>
      <c r="M36" s="3092"/>
      <c r="N36" s="3072"/>
      <c r="O36" s="1526"/>
    </row>
    <row r="37" spans="2:15" ht="3.75" customHeight="1">
      <c r="B37" s="1488"/>
      <c r="C37" s="3076"/>
      <c r="D37" s="3073"/>
      <c r="E37" s="3073"/>
      <c r="F37" s="3073"/>
      <c r="G37" s="3073"/>
      <c r="H37" s="3075"/>
      <c r="I37" s="3075"/>
      <c r="J37" s="3078"/>
      <c r="K37" s="3075"/>
      <c r="L37" s="1488"/>
      <c r="M37" s="3092"/>
      <c r="N37" s="3072"/>
      <c r="O37" s="1526"/>
    </row>
    <row r="38" spans="2:15" ht="23.25" customHeight="1">
      <c r="B38" s="1488">
        <v>5</v>
      </c>
      <c r="C38" s="3076" t="s">
        <v>1717</v>
      </c>
      <c r="D38" s="3073" t="str">
        <f>[1]SD新基準!$AR$6</f>
        <v>SDSQUNS-032G-GN3MA</v>
      </c>
      <c r="E38" s="3073"/>
      <c r="F38" s="3073"/>
      <c r="G38" s="3073"/>
      <c r="H38" s="3074">
        <f>[1]SD新基準!$L$6</f>
        <v>200</v>
      </c>
      <c r="I38" s="3074"/>
      <c r="J38" s="3078" t="s">
        <v>854</v>
      </c>
      <c r="K38" s="3075" t="s">
        <v>167</v>
      </c>
      <c r="L38" s="1488"/>
      <c r="M38" s="3092">
        <f>[1]SD新基準!$AF$6</f>
        <v>6686</v>
      </c>
      <c r="N38" s="3072"/>
      <c r="O38" s="1526">
        <f t="shared" ref="O38" si="1">M38*H38</f>
        <v>1337200</v>
      </c>
    </row>
    <row r="39" spans="2:15" ht="23.25" customHeight="1">
      <c r="B39" s="1488"/>
      <c r="C39" s="3076" t="s">
        <v>1715</v>
      </c>
      <c r="D39" s="3073" t="str">
        <f>[1]SD新基準!$AP$6</f>
        <v>0619659161644, 6195765406328, 7840000001712</v>
      </c>
      <c r="E39" s="3073"/>
      <c r="F39" s="3073"/>
      <c r="G39" s="3073"/>
      <c r="H39" s="3074"/>
      <c r="I39" s="3074"/>
      <c r="J39" s="3078"/>
      <c r="K39" s="3075"/>
      <c r="L39" s="1488"/>
      <c r="M39" s="3092"/>
      <c r="N39" s="3072"/>
      <c r="O39" s="1526"/>
    </row>
    <row r="40" spans="2:15" ht="3.75" customHeight="1">
      <c r="B40" s="1488"/>
      <c r="C40" s="3076"/>
      <c r="D40" s="3073"/>
      <c r="E40" s="3073"/>
      <c r="F40" s="3073"/>
      <c r="G40" s="3073"/>
      <c r="H40" s="3075"/>
      <c r="I40" s="3075"/>
      <c r="J40" s="3078"/>
      <c r="K40" s="3075"/>
      <c r="L40" s="1488"/>
      <c r="M40" s="3092"/>
      <c r="N40" s="3072"/>
      <c r="O40" s="1526"/>
    </row>
    <row r="41" spans="2:15" ht="23.25" customHeight="1">
      <c r="B41" s="1488">
        <v>6</v>
      </c>
      <c r="C41" s="3076" t="s">
        <v>1717</v>
      </c>
      <c r="D41" s="3073" t="str">
        <f>[1]SD新基準!$AR$7</f>
        <v>SDSQUNB-032G-GN3MN</v>
      </c>
      <c r="E41" s="3073"/>
      <c r="F41" s="3073"/>
      <c r="G41" s="3073"/>
      <c r="H41" s="3074">
        <f>[1]SD新基準!$L$7</f>
        <v>200</v>
      </c>
      <c r="I41" s="3074"/>
      <c r="J41" s="3078" t="s">
        <v>854</v>
      </c>
      <c r="K41" s="3075" t="s">
        <v>167</v>
      </c>
      <c r="L41" s="1488"/>
      <c r="M41" s="3092">
        <f>[1]SD新基準!$AF$7</f>
        <v>6127</v>
      </c>
      <c r="N41" s="3072"/>
      <c r="O41" s="1526">
        <f t="shared" ref="O41" si="2">M41*H41</f>
        <v>1225400</v>
      </c>
    </row>
    <row r="42" spans="2:15" ht="23.25" customHeight="1">
      <c r="B42" s="1488"/>
      <c r="C42" s="3076" t="s">
        <v>1715</v>
      </c>
      <c r="D42" s="3073" t="str">
        <f>[1]SD新基準!$AP$7</f>
        <v>0619659134044</v>
      </c>
      <c r="E42" s="3073"/>
      <c r="F42" s="3073"/>
      <c r="G42" s="3073"/>
      <c r="H42" s="3074"/>
      <c r="I42" s="3074"/>
      <c r="J42" s="3078"/>
      <c r="K42" s="3075"/>
      <c r="L42" s="1488"/>
      <c r="M42" s="3092"/>
      <c r="N42" s="3072"/>
      <c r="O42" s="1526"/>
    </row>
    <row r="43" spans="2:15" ht="3.75" customHeight="1">
      <c r="B43" s="1488"/>
      <c r="C43" s="3076"/>
      <c r="D43" s="3073"/>
      <c r="E43" s="3073"/>
      <c r="F43" s="3073"/>
      <c r="G43" s="3073"/>
      <c r="H43" s="3075"/>
      <c r="I43" s="3075"/>
      <c r="J43" s="3078"/>
      <c r="K43" s="3075"/>
      <c r="L43" s="1488"/>
      <c r="M43" s="3092"/>
      <c r="N43" s="3072"/>
      <c r="O43" s="1526"/>
    </row>
    <row r="44" spans="2:15" ht="23.25" customHeight="1">
      <c r="B44" s="1488">
        <v>7</v>
      </c>
      <c r="C44" s="3076" t="s">
        <v>1717</v>
      </c>
      <c r="D44" s="3073" t="str">
        <f>[1]SD新基準!$AR$8</f>
        <v>SDSDQUA-032G-U46A</v>
      </c>
      <c r="E44" s="3073"/>
      <c r="F44" s="3073"/>
      <c r="G44" s="3073"/>
      <c r="H44" s="3074">
        <f>[1]SD新基準!$L$8</f>
        <v>200</v>
      </c>
      <c r="I44" s="3074"/>
      <c r="J44" s="3078" t="s">
        <v>854</v>
      </c>
      <c r="K44" s="3075" t="s">
        <v>167</v>
      </c>
      <c r="L44" s="1488"/>
      <c r="M44" s="3092">
        <f>[1]SD新基準!$AF$8</f>
        <v>6870</v>
      </c>
      <c r="N44" s="3072"/>
      <c r="O44" s="1526">
        <f t="shared" ref="O44" si="3">M44*H44</f>
        <v>1374000</v>
      </c>
    </row>
    <row r="45" spans="2:15" ht="23.25" customHeight="1">
      <c r="B45" s="1488"/>
      <c r="C45" s="3076" t="s">
        <v>1715</v>
      </c>
      <c r="D45" s="3073" t="str">
        <f>[1]SD新基準!$AP$8</f>
        <v>0619659078645, 5053460346961, 5554442365203, 6196590786456, 7044447834692, 7123290469845, 7987987901489</v>
      </c>
      <c r="E45" s="3073"/>
      <c r="F45" s="3073"/>
      <c r="G45" s="3073"/>
      <c r="H45" s="3074"/>
      <c r="I45" s="3074"/>
      <c r="J45" s="3078"/>
      <c r="K45" s="3075"/>
      <c r="L45" s="1488"/>
      <c r="M45" s="3092"/>
      <c r="N45" s="3072"/>
      <c r="O45" s="1526"/>
    </row>
    <row r="46" spans="2:15" ht="3.75" customHeight="1">
      <c r="B46" s="1488"/>
      <c r="C46" s="3076"/>
      <c r="D46" s="3073"/>
      <c r="E46" s="3073"/>
      <c r="F46" s="3073"/>
      <c r="G46" s="3073"/>
      <c r="H46" s="3075"/>
      <c r="I46" s="3075"/>
      <c r="J46" s="3078"/>
      <c r="K46" s="3075"/>
      <c r="L46" s="1488"/>
      <c r="M46" s="3092"/>
      <c r="N46" s="3072"/>
      <c r="O46" s="1526"/>
    </row>
    <row r="47" spans="2:15" ht="23.25" customHeight="1">
      <c r="B47" s="1488">
        <v>8</v>
      </c>
      <c r="C47" s="3076" t="s">
        <v>1717</v>
      </c>
      <c r="D47" s="3073" t="str">
        <f>[1]SD新基準!$AR$9</f>
        <v>43237-2</v>
      </c>
      <c r="E47" s="3073"/>
      <c r="F47" s="3073"/>
      <c r="G47" s="3073"/>
      <c r="H47" s="3074">
        <f>[1]SD新基準!$L$9</f>
        <v>200</v>
      </c>
      <c r="I47" s="3074"/>
      <c r="J47" s="3078" t="s">
        <v>854</v>
      </c>
      <c r="K47" s="3075" t="s">
        <v>167</v>
      </c>
      <c r="L47" s="1488"/>
      <c r="M47" s="3092">
        <f>[1]SD新基準!$AF$9</f>
        <v>8893</v>
      </c>
      <c r="N47" s="3072"/>
      <c r="O47" s="1526">
        <f t="shared" ref="O47" si="4">M47*H47</f>
        <v>1778600</v>
      </c>
    </row>
    <row r="48" spans="2:15" ht="23.25" customHeight="1">
      <c r="B48" s="1488"/>
      <c r="C48" s="3076" t="s">
        <v>1715</v>
      </c>
      <c r="D48" s="3073" t="str">
        <f>[1]SD新基準!$AP$9</f>
        <v>0068888807494, 0619659246518</v>
      </c>
      <c r="E48" s="3073"/>
      <c r="F48" s="3073"/>
      <c r="G48" s="3073"/>
      <c r="H48" s="3074"/>
      <c r="I48" s="3074"/>
      <c r="J48" s="3078"/>
      <c r="K48" s="3075"/>
      <c r="L48" s="1488"/>
      <c r="M48" s="3092"/>
      <c r="N48" s="3072"/>
      <c r="O48" s="1526"/>
    </row>
    <row r="49" spans="2:15" ht="3.75" customHeight="1">
      <c r="B49" s="1488"/>
      <c r="C49" s="3076"/>
      <c r="D49" s="3073"/>
      <c r="E49" s="3073"/>
      <c r="F49" s="3073"/>
      <c r="G49" s="3073"/>
      <c r="H49" s="3075"/>
      <c r="I49" s="3075"/>
      <c r="J49" s="3078"/>
      <c r="K49" s="3075"/>
      <c r="L49" s="1488"/>
      <c r="M49" s="3092"/>
      <c r="N49" s="3072"/>
      <c r="O49" s="1526"/>
    </row>
    <row r="50" spans="2:15" ht="23.25" customHeight="1">
      <c r="B50" s="1488">
        <v>9</v>
      </c>
      <c r="C50" s="3076" t="s">
        <v>1717</v>
      </c>
      <c r="D50" s="3073" t="str">
        <f>[1]SD新基準!$AR$10</f>
        <v>SDSQUNC-032G-GN6MA</v>
      </c>
      <c r="E50" s="3073"/>
      <c r="F50" s="3073"/>
      <c r="G50" s="3073"/>
      <c r="H50" s="3074">
        <f>[1]SD新基準!$L$10</f>
        <v>10</v>
      </c>
      <c r="I50" s="3074"/>
      <c r="J50" s="3078" t="s">
        <v>854</v>
      </c>
      <c r="K50" s="3075" t="s">
        <v>167</v>
      </c>
      <c r="L50" s="1488"/>
      <c r="M50" s="3092">
        <f>[1]SD新基準!$AF$10</f>
        <v>26210</v>
      </c>
      <c r="N50" s="3072"/>
      <c r="O50" s="1526">
        <f t="shared" ref="O50" si="5">M50*H50</f>
        <v>262100</v>
      </c>
    </row>
    <row r="51" spans="2:15" ht="23.25" customHeight="1">
      <c r="B51" s="1488"/>
      <c r="C51" s="3076" t="s">
        <v>1715</v>
      </c>
      <c r="D51" s="3073" t="str">
        <f>[1]SD新基準!$AP$10</f>
        <v>0619659134747</v>
      </c>
      <c r="E51" s="3073"/>
      <c r="F51" s="3073"/>
      <c r="G51" s="3073"/>
      <c r="H51" s="3074"/>
      <c r="I51" s="3074"/>
      <c r="J51" s="3078"/>
      <c r="K51" s="3075"/>
      <c r="L51" s="1488"/>
      <c r="M51" s="3092"/>
      <c r="N51" s="3072"/>
      <c r="O51" s="1526"/>
    </row>
    <row r="52" spans="2:15" ht="3.75" customHeight="1">
      <c r="B52" s="1488"/>
      <c r="C52" s="3076"/>
      <c r="D52" s="3073"/>
      <c r="E52" s="3073"/>
      <c r="F52" s="3073"/>
      <c r="G52" s="3073"/>
      <c r="H52" s="3075"/>
      <c r="I52" s="3075"/>
      <c r="J52" s="3078"/>
      <c r="K52" s="3075"/>
      <c r="L52" s="1488"/>
      <c r="M52" s="3092"/>
      <c r="N52" s="3072"/>
      <c r="O52" s="1526"/>
    </row>
    <row r="53" spans="2:15" ht="23.25" customHeight="1">
      <c r="B53" s="1488">
        <v>10</v>
      </c>
      <c r="C53" s="3076" t="s">
        <v>1717</v>
      </c>
      <c r="D53" s="3073" t="str">
        <f>[1]SD新基準!$AR$11</f>
        <v>SDSQUNS-064G-GHEMA</v>
      </c>
      <c r="E53" s="3073"/>
      <c r="F53" s="3073"/>
      <c r="G53" s="3073"/>
      <c r="H53" s="3074">
        <f>[1]SD新基準!$L$11</f>
        <v>200</v>
      </c>
      <c r="I53" s="3074"/>
      <c r="J53" s="3078" t="s">
        <v>854</v>
      </c>
      <c r="K53" s="3075" t="s">
        <v>167</v>
      </c>
      <c r="L53" s="1488"/>
      <c r="M53" s="3092">
        <f>[1]SD新基準!$AF$11</f>
        <v>4316</v>
      </c>
      <c r="N53" s="3072"/>
      <c r="O53" s="1526">
        <f t="shared" ref="O53" si="6">M53*H53</f>
        <v>863200</v>
      </c>
    </row>
    <row r="54" spans="2:15" ht="23.25" customHeight="1">
      <c r="B54" s="1488"/>
      <c r="C54" s="3076" t="s">
        <v>1715</v>
      </c>
      <c r="D54" s="3073" t="str">
        <f>[1]SD新基準!$AP$11</f>
        <v>0619659172916</v>
      </c>
      <c r="E54" s="3073"/>
      <c r="F54" s="3073"/>
      <c r="G54" s="3073"/>
      <c r="H54" s="3074"/>
      <c r="I54" s="3074"/>
      <c r="J54" s="3078"/>
      <c r="K54" s="3075"/>
      <c r="L54" s="1488"/>
      <c r="M54" s="3092"/>
      <c r="N54" s="3072"/>
      <c r="O54" s="1526"/>
    </row>
    <row r="55" spans="2:15" ht="3.75" customHeight="1">
      <c r="B55" s="1488"/>
      <c r="C55" s="3076"/>
      <c r="D55" s="3073"/>
      <c r="E55" s="3073"/>
      <c r="F55" s="3073"/>
      <c r="G55" s="3073"/>
      <c r="H55" s="3075"/>
      <c r="I55" s="3075"/>
      <c r="J55" s="3078"/>
      <c r="K55" s="3075"/>
      <c r="L55" s="1488"/>
      <c r="M55" s="3092"/>
      <c r="N55" s="3072"/>
      <c r="O55" s="1526"/>
    </row>
    <row r="56" spans="2:15" ht="23.25" customHeight="1">
      <c r="B56" s="1488">
        <v>11</v>
      </c>
      <c r="C56" s="3076" t="s">
        <v>1717</v>
      </c>
      <c r="D56" s="3073" t="str">
        <f>[1]SD新基準!$AR$12</f>
        <v>SDSQUNR-064G-GN3MN</v>
      </c>
      <c r="E56" s="3073"/>
      <c r="F56" s="3073"/>
      <c r="G56" s="3073"/>
      <c r="H56" s="3074">
        <f>[1]SD新基準!$L$12</f>
        <v>200</v>
      </c>
      <c r="I56" s="3074"/>
      <c r="J56" s="3078" t="s">
        <v>854</v>
      </c>
      <c r="K56" s="3075" t="s">
        <v>167</v>
      </c>
      <c r="L56" s="1488"/>
      <c r="M56" s="3092">
        <f>[1]SD新基準!$AF$12</f>
        <v>4253</v>
      </c>
      <c r="N56" s="3072"/>
      <c r="O56" s="1526">
        <f t="shared" ref="O56" si="7">M56*H56</f>
        <v>850600</v>
      </c>
    </row>
    <row r="57" spans="2:15" ht="23.25" customHeight="1">
      <c r="B57" s="1488"/>
      <c r="C57" s="3076" t="s">
        <v>1715</v>
      </c>
      <c r="D57" s="3073" t="str">
        <f>[1]SD新基準!$AP$12</f>
        <v>0619659185077, 0799833000614</v>
      </c>
      <c r="E57" s="3073"/>
      <c r="F57" s="3073"/>
      <c r="G57" s="3073"/>
      <c r="H57" s="3074"/>
      <c r="I57" s="3074"/>
      <c r="J57" s="3078"/>
      <c r="K57" s="3075"/>
      <c r="L57" s="1488"/>
      <c r="M57" s="3092"/>
      <c r="N57" s="3072"/>
      <c r="O57" s="1526"/>
    </row>
    <row r="58" spans="2:15" ht="3.75" customHeight="1">
      <c r="B58" s="1488"/>
      <c r="C58" s="3076"/>
      <c r="D58" s="3073"/>
      <c r="E58" s="3073"/>
      <c r="F58" s="3073"/>
      <c r="G58" s="3073"/>
      <c r="H58" s="3075"/>
      <c r="I58" s="3075"/>
      <c r="J58" s="3078"/>
      <c r="K58" s="3075"/>
      <c r="L58" s="1488"/>
      <c r="M58" s="3092"/>
      <c r="N58" s="3072"/>
      <c r="O58" s="1526"/>
    </row>
    <row r="59" spans="2:15" ht="23.25" customHeight="1">
      <c r="B59" s="1488">
        <v>12</v>
      </c>
      <c r="C59" s="3076" t="s">
        <v>1717</v>
      </c>
      <c r="D59" s="3073" t="str">
        <f>[1]SD新基準!$AR$13</f>
        <v>SDSQUNS-064G-GN3MN</v>
      </c>
      <c r="E59" s="3073"/>
      <c r="F59" s="3073"/>
      <c r="G59" s="3073"/>
      <c r="H59" s="3074">
        <f>[1]SD新基準!$L$13</f>
        <v>200</v>
      </c>
      <c r="I59" s="3074"/>
      <c r="J59" s="3078" t="s">
        <v>854</v>
      </c>
      <c r="K59" s="3075" t="s">
        <v>167</v>
      </c>
      <c r="L59" s="1488"/>
      <c r="M59" s="3092">
        <f>[1]SD新基準!$AF$13</f>
        <v>6803</v>
      </c>
      <c r="N59" s="3072"/>
      <c r="O59" s="1526">
        <f t="shared" ref="O59" si="8">M59*H59</f>
        <v>1360600</v>
      </c>
    </row>
    <row r="60" spans="2:15" ht="23.25" customHeight="1">
      <c r="B60" s="1488"/>
      <c r="C60" s="3076" t="s">
        <v>1715</v>
      </c>
      <c r="D60" s="3073" t="str">
        <f>[1]SD新基準!$AP$13</f>
        <v>0619659161927</v>
      </c>
      <c r="E60" s="3073"/>
      <c r="F60" s="3073"/>
      <c r="G60" s="3073"/>
      <c r="H60" s="3074"/>
      <c r="I60" s="3074"/>
      <c r="J60" s="3078"/>
      <c r="K60" s="3075"/>
      <c r="L60" s="1488"/>
      <c r="M60" s="3092"/>
      <c r="N60" s="3072"/>
      <c r="O60" s="1526"/>
    </row>
    <row r="61" spans="2:15" ht="3.75" customHeight="1">
      <c r="B61" s="1488"/>
      <c r="C61" s="3076"/>
      <c r="D61" s="3073"/>
      <c r="E61" s="3073"/>
      <c r="F61" s="3073"/>
      <c r="G61" s="3073"/>
      <c r="H61" s="3075"/>
      <c r="I61" s="3075"/>
      <c r="J61" s="3078"/>
      <c r="K61" s="3075"/>
      <c r="L61" s="1488"/>
      <c r="M61" s="3092"/>
      <c r="N61" s="3072"/>
      <c r="O61" s="1526"/>
    </row>
    <row r="62" spans="2:15" ht="23.25" customHeight="1">
      <c r="B62" s="1488">
        <v>13</v>
      </c>
      <c r="C62" s="3076" t="s">
        <v>1717</v>
      </c>
      <c r="D62" s="3073" t="str">
        <f>[1]SD新基準!$AR$14</f>
        <v>SDSQUNC-064G-GN6MA</v>
      </c>
      <c r="E62" s="3073"/>
      <c r="F62" s="3073"/>
      <c r="G62" s="3073"/>
      <c r="H62" s="3074">
        <f>[1]SD新基準!$L$14</f>
        <v>200</v>
      </c>
      <c r="I62" s="3074"/>
      <c r="J62" s="3078" t="s">
        <v>854</v>
      </c>
      <c r="K62" s="3075" t="s">
        <v>167</v>
      </c>
      <c r="L62" s="1488"/>
      <c r="M62" s="3092">
        <f>[1]SD新基準!$AF$14</f>
        <v>6567</v>
      </c>
      <c r="N62" s="3072"/>
      <c r="O62" s="1526">
        <f>M62*H62</f>
        <v>1313400</v>
      </c>
    </row>
    <row r="63" spans="2:15" ht="23.25" customHeight="1">
      <c r="B63" s="1488"/>
      <c r="C63" s="3076" t="s">
        <v>1715</v>
      </c>
      <c r="D63" s="3073" t="str">
        <f>[1]SD新基準!$AP$14</f>
        <v>0619659134846, 4056572752683</v>
      </c>
      <c r="E63" s="3073"/>
      <c r="F63" s="3073"/>
      <c r="G63" s="3073"/>
      <c r="H63" s="3074"/>
      <c r="I63" s="3074"/>
      <c r="J63" s="3078"/>
      <c r="K63" s="3075"/>
      <c r="L63" s="1488"/>
      <c r="M63" s="3092"/>
      <c r="N63" s="3072"/>
      <c r="O63" s="1526"/>
    </row>
    <row r="64" spans="2:15" ht="3.75" customHeight="1">
      <c r="B64" s="1488"/>
      <c r="C64" s="3076"/>
      <c r="D64" s="3073"/>
      <c r="E64" s="3073"/>
      <c r="F64" s="3073"/>
      <c r="G64" s="3073"/>
      <c r="H64" s="3075"/>
      <c r="I64" s="3075"/>
      <c r="J64" s="3078"/>
      <c r="K64" s="3075"/>
      <c r="L64" s="1488"/>
      <c r="M64" s="3092"/>
      <c r="N64" s="3072"/>
      <c r="O64" s="1526"/>
    </row>
    <row r="65" spans="2:15" ht="23.25" customHeight="1">
      <c r="B65" s="1488">
        <v>14</v>
      </c>
      <c r="C65" s="3076" t="s">
        <v>1717</v>
      </c>
      <c r="D65" s="3073">
        <f>[1]SD新基準!$AR$15</f>
        <v>0</v>
      </c>
      <c r="E65" s="3073"/>
      <c r="F65" s="3073"/>
      <c r="G65" s="3073"/>
      <c r="H65" s="3074">
        <f>[1]SD新基準!$L$15</f>
        <v>200</v>
      </c>
      <c r="I65" s="3074"/>
      <c r="J65" s="3078" t="s">
        <v>854</v>
      </c>
      <c r="K65" s="3075" t="s">
        <v>167</v>
      </c>
      <c r="L65" s="1488"/>
      <c r="M65" s="3092">
        <f>[1]SD新基準!$AF$15</f>
        <v>4317</v>
      </c>
      <c r="N65" s="3072"/>
      <c r="O65" s="1526">
        <f t="shared" ref="O65" si="9">M65*H65</f>
        <v>863400</v>
      </c>
    </row>
    <row r="66" spans="2:15" ht="23.25" customHeight="1">
      <c r="B66" s="1488"/>
      <c r="C66" s="3076" t="s">
        <v>1715</v>
      </c>
      <c r="D66" s="3073">
        <f>[1]SD新基準!$AP$15</f>
        <v>0</v>
      </c>
      <c r="E66" s="3073"/>
      <c r="F66" s="3073"/>
      <c r="G66" s="3073"/>
      <c r="H66" s="3074"/>
      <c r="I66" s="3074"/>
      <c r="J66" s="3078"/>
      <c r="K66" s="3075"/>
      <c r="L66" s="1488"/>
      <c r="M66" s="3092"/>
      <c r="N66" s="3072"/>
      <c r="O66" s="1526"/>
    </row>
    <row r="67" spans="2:15" ht="3.75" customHeight="1">
      <c r="B67" s="1488"/>
      <c r="C67" s="3076"/>
      <c r="D67" s="3073"/>
      <c r="E67" s="3073"/>
      <c r="F67" s="3073"/>
      <c r="G67" s="3073"/>
      <c r="H67" s="3075"/>
      <c r="I67" s="3075"/>
      <c r="J67" s="3078"/>
      <c r="K67" s="3075"/>
      <c r="L67" s="1488"/>
      <c r="M67" s="3092"/>
      <c r="N67" s="3072"/>
      <c r="O67" s="1526"/>
    </row>
    <row r="68" spans="2:15" ht="23.25" customHeight="1">
      <c r="B68" s="1488">
        <v>15</v>
      </c>
      <c r="C68" s="3076" t="s">
        <v>1717</v>
      </c>
      <c r="D68" s="3073">
        <f>[1]SD新基準!$AR$16</f>
        <v>0</v>
      </c>
      <c r="E68" s="3073"/>
      <c r="F68" s="3073"/>
      <c r="G68" s="3073"/>
      <c r="H68" s="3074">
        <f>[1]SD新基準!$L$16</f>
        <v>200</v>
      </c>
      <c r="I68" s="3074"/>
      <c r="J68" s="3078" t="s">
        <v>854</v>
      </c>
      <c r="K68" s="3075" t="s">
        <v>167</v>
      </c>
      <c r="L68" s="1488"/>
      <c r="M68" s="3092">
        <f>[1]SD新基準!$AF$16</f>
        <v>4317</v>
      </c>
      <c r="N68" s="3072"/>
      <c r="O68" s="1526">
        <f t="shared" ref="O68" si="10">M68*H68</f>
        <v>863400</v>
      </c>
    </row>
    <row r="69" spans="2:15" ht="23.25" customHeight="1">
      <c r="B69" s="1488"/>
      <c r="C69" s="3076" t="s">
        <v>1715</v>
      </c>
      <c r="D69" s="3073">
        <f>[1]SD新基準!$AP$16</f>
        <v>0</v>
      </c>
      <c r="E69" s="3073"/>
      <c r="F69" s="3073"/>
      <c r="G69" s="3073"/>
      <c r="H69" s="3074"/>
      <c r="I69" s="3074"/>
      <c r="J69" s="3078"/>
      <c r="K69" s="3075"/>
      <c r="L69" s="1488"/>
      <c r="M69" s="3092"/>
      <c r="N69" s="3072"/>
      <c r="O69" s="1526"/>
    </row>
    <row r="70" spans="2:15" ht="3.75" customHeight="1">
      <c r="B70" s="1488"/>
      <c r="C70" s="3076"/>
      <c r="D70" s="3073"/>
      <c r="E70" s="3073"/>
      <c r="F70" s="3073"/>
      <c r="G70" s="3073"/>
      <c r="H70" s="3075"/>
      <c r="I70" s="3075"/>
      <c r="J70" s="3078"/>
      <c r="K70" s="3075"/>
      <c r="L70" s="1488"/>
      <c r="M70" s="3092"/>
      <c r="N70" s="3072"/>
      <c r="O70" s="1526"/>
    </row>
    <row r="71" spans="2:15" ht="23.25" customHeight="1">
      <c r="B71" s="1488">
        <v>16</v>
      </c>
      <c r="C71" s="3076" t="s">
        <v>1717</v>
      </c>
      <c r="D71" s="3073" t="str">
        <f>[1]SD新基準!$AR$17</f>
        <v>SDSQUNB-064G-GN3MN</v>
      </c>
      <c r="E71" s="3073"/>
      <c r="F71" s="3073"/>
      <c r="G71" s="3073"/>
      <c r="H71" s="3074">
        <f>[1]SD新基準!$L$17</f>
        <v>200</v>
      </c>
      <c r="I71" s="3074"/>
      <c r="J71" s="3078" t="s">
        <v>854</v>
      </c>
      <c r="K71" s="3075" t="s">
        <v>167</v>
      </c>
      <c r="L71" s="1488"/>
      <c r="M71" s="3092">
        <f>[1]SD新基準!$AF$17</f>
        <v>7131</v>
      </c>
      <c r="N71" s="3072"/>
      <c r="O71" s="1526">
        <f t="shared" ref="O71" si="11">M71*H71</f>
        <v>1426200</v>
      </c>
    </row>
    <row r="72" spans="2:15" ht="23.25" customHeight="1">
      <c r="B72" s="1488"/>
      <c r="C72" s="3076" t="s">
        <v>1715</v>
      </c>
      <c r="D72" s="3073" t="str">
        <f>[1]SD新基準!$AP$17</f>
        <v>0619659134068, 4031039880642, 4893433124148, 5054629833599, 8944129953071</v>
      </c>
      <c r="E72" s="3073"/>
      <c r="F72" s="3073"/>
      <c r="G72" s="3073"/>
      <c r="H72" s="3074"/>
      <c r="I72" s="3074"/>
      <c r="J72" s="3078"/>
      <c r="K72" s="3075"/>
      <c r="L72" s="1488"/>
      <c r="M72" s="1488"/>
      <c r="N72" s="3072"/>
      <c r="O72" s="1526"/>
    </row>
    <row r="73" spans="2:15" ht="24" customHeight="1">
      <c r="B73" s="1504"/>
      <c r="C73" s="3073"/>
      <c r="D73" s="3073"/>
      <c r="E73" s="3073"/>
      <c r="F73" s="3073"/>
      <c r="G73" s="3073"/>
      <c r="H73" s="3073"/>
      <c r="I73" s="3073"/>
      <c r="J73" s="3079"/>
      <c r="K73" s="3076"/>
      <c r="L73" s="1504"/>
      <c r="M73" s="1504"/>
      <c r="N73" s="3073"/>
      <c r="O73" s="1529"/>
    </row>
    <row r="74" spans="2:15" ht="24" customHeight="1">
      <c r="B74" s="1504"/>
      <c r="C74" s="3080" t="s">
        <v>1472</v>
      </c>
      <c r="D74" s="3072" t="s">
        <v>1484</v>
      </c>
      <c r="E74" s="3073"/>
      <c r="F74" s="3073"/>
      <c r="G74" s="3073"/>
      <c r="H74" s="3073"/>
      <c r="I74" s="3073"/>
      <c r="J74" s="3073"/>
      <c r="K74" s="3073"/>
      <c r="L74" s="1504"/>
      <c r="M74" s="1504"/>
      <c r="N74" s="3073"/>
      <c r="O74" s="1529"/>
    </row>
    <row r="75" spans="2:15" ht="24" customHeight="1">
      <c r="B75" s="1504"/>
      <c r="C75" s="3080" t="s">
        <v>1486</v>
      </c>
      <c r="D75" s="3081">
        <f>管理!O1</f>
        <v>46105</v>
      </c>
      <c r="E75" s="3081"/>
      <c r="F75" s="3073"/>
      <c r="G75" s="3073"/>
      <c r="H75" s="3073"/>
      <c r="I75" s="3073"/>
      <c r="J75" s="3073"/>
      <c r="K75" s="3073"/>
      <c r="L75" s="1504"/>
      <c r="M75" s="1504"/>
      <c r="N75" s="3073"/>
      <c r="O75" s="1529"/>
    </row>
    <row r="76" spans="2:15" ht="24" customHeight="1">
      <c r="B76" s="1504"/>
      <c r="C76" s="3080" t="s">
        <v>1487</v>
      </c>
      <c r="D76" s="3072" t="str">
        <f>VLOOKUP(管理!C1,管理!A4:U100,12,0)</f>
        <v>みずほ銀行 品川支店　普通7759780</v>
      </c>
      <c r="E76" s="3073"/>
      <c r="F76" s="3073"/>
      <c r="G76" s="3073"/>
      <c r="H76" s="3073"/>
      <c r="I76" s="3073"/>
      <c r="J76" s="3073"/>
      <c r="K76" s="3073"/>
      <c r="L76" s="1504"/>
      <c r="M76" s="1504"/>
      <c r="N76" s="3073"/>
      <c r="O76" s="1529"/>
    </row>
    <row r="77" spans="2:15" ht="24" customHeight="1">
      <c r="B77" s="1504"/>
      <c r="C77" s="3072"/>
      <c r="D77" s="3072" t="str">
        <f>VLOOKUP(管理!C1,管理!A4:U100,13,0)</f>
        <v>サンディスク（ド</v>
      </c>
      <c r="E77" s="3073"/>
      <c r="F77" s="3073"/>
      <c r="G77" s="3073"/>
      <c r="H77" s="3073"/>
      <c r="I77" s="3073"/>
      <c r="J77" s="3073"/>
      <c r="K77" s="3073"/>
      <c r="L77" s="1504"/>
      <c r="M77" s="1504"/>
      <c r="N77" s="3073"/>
      <c r="O77" s="1529"/>
    </row>
    <row r="78" spans="2:15" ht="24" customHeight="1">
      <c r="B78" s="1504"/>
      <c r="C78" s="3073"/>
      <c r="D78" s="3073"/>
      <c r="E78" s="3073"/>
      <c r="F78" s="3073"/>
      <c r="G78" s="3073"/>
      <c r="H78" s="3073"/>
      <c r="I78" s="3073"/>
      <c r="J78" s="3073" t="s">
        <v>1399</v>
      </c>
      <c r="K78" s="3077" t="s">
        <v>1511</v>
      </c>
      <c r="L78" s="1528" t="s">
        <v>167</v>
      </c>
      <c r="M78" s="1528" t="s">
        <v>859</v>
      </c>
      <c r="N78" s="3073"/>
      <c r="O78" s="1529">
        <f>SUM(O26:O72)</f>
        <v>15522500</v>
      </c>
    </row>
    <row r="79" spans="2:15" ht="24" customHeight="1">
      <c r="B79" s="1504"/>
      <c r="C79" s="3073"/>
      <c r="D79" s="3073"/>
      <c r="E79" s="3073"/>
      <c r="F79" s="3073"/>
      <c r="G79" s="3073"/>
      <c r="H79" s="3073"/>
      <c r="I79" s="3073"/>
      <c r="J79" s="3073"/>
      <c r="K79" s="3077"/>
      <c r="L79" s="1528"/>
      <c r="M79" s="1528" t="s">
        <v>860</v>
      </c>
      <c r="N79" s="3073"/>
      <c r="O79" s="1529">
        <v>0</v>
      </c>
    </row>
    <row r="80" spans="2:15" ht="24" customHeight="1">
      <c r="B80" s="1504"/>
      <c r="C80" s="3073"/>
      <c r="D80" s="3073"/>
      <c r="E80" s="3073"/>
      <c r="F80" s="3073"/>
      <c r="G80" s="3073"/>
      <c r="H80" s="3073"/>
      <c r="I80" s="3073"/>
      <c r="J80" s="3073"/>
      <c r="K80" s="3077"/>
      <c r="L80" s="1528"/>
      <c r="M80" s="1528" t="s">
        <v>861</v>
      </c>
      <c r="N80" s="3073"/>
      <c r="O80" s="1529">
        <v>0</v>
      </c>
    </row>
    <row r="81" spans="2:16" ht="24" customHeight="1">
      <c r="B81" s="1504"/>
      <c r="C81" s="3073"/>
      <c r="D81" s="3073"/>
      <c r="E81" s="3073"/>
      <c r="F81" s="3073"/>
      <c r="G81" s="3073"/>
      <c r="H81" s="3073"/>
      <c r="I81" s="3073"/>
      <c r="J81" s="3073" t="s">
        <v>1399</v>
      </c>
      <c r="K81" s="3077" t="s">
        <v>1511</v>
      </c>
      <c r="L81" s="1528"/>
      <c r="M81" s="1528" t="s">
        <v>862</v>
      </c>
      <c r="N81" s="3073"/>
      <c r="O81" s="1529">
        <f>O78*10%</f>
        <v>1552250</v>
      </c>
    </row>
    <row r="82" spans="2:16" ht="24" customHeight="1">
      <c r="B82" s="1504"/>
      <c r="C82" s="3073"/>
      <c r="D82" s="3073"/>
      <c r="E82" s="3073"/>
      <c r="F82" s="3073"/>
      <c r="G82" s="3073"/>
      <c r="H82" s="3073"/>
      <c r="I82" s="3073"/>
      <c r="J82" s="3073"/>
      <c r="K82" s="3073"/>
      <c r="L82" s="1528" t="s">
        <v>167</v>
      </c>
      <c r="M82" s="1528" t="s">
        <v>863</v>
      </c>
      <c r="N82" s="3073"/>
      <c r="O82" s="1529">
        <f>O78+O81</f>
        <v>17074750</v>
      </c>
    </row>
    <row r="83" spans="2:16" ht="24" customHeight="1">
      <c r="B83" s="1504"/>
      <c r="C83" s="3073"/>
      <c r="D83" s="3073"/>
      <c r="E83" s="3073"/>
      <c r="F83" s="3073"/>
      <c r="G83" s="3073"/>
      <c r="H83" s="3073"/>
      <c r="I83" s="3073"/>
      <c r="J83" s="3073"/>
      <c r="K83" s="3073"/>
      <c r="L83" s="1504"/>
      <c r="M83" s="1504"/>
      <c r="N83" s="3073"/>
      <c r="O83" s="1504"/>
    </row>
    <row r="84" spans="2:16" ht="24" customHeight="1">
      <c r="B84" s="1504"/>
      <c r="C84" s="3073"/>
      <c r="D84" s="3073"/>
      <c r="E84" s="3073"/>
      <c r="F84" s="3073"/>
      <c r="G84" s="3073"/>
      <c r="H84" s="3073"/>
      <c r="I84" s="3073"/>
      <c r="J84" s="3073"/>
      <c r="K84" s="3073"/>
      <c r="L84" s="1504"/>
      <c r="M84" s="1504"/>
      <c r="N84" s="3073"/>
      <c r="O84" s="1504"/>
    </row>
    <row r="85" spans="2:16" ht="24" customHeight="1">
      <c r="B85" s="1504"/>
      <c r="C85" s="3073"/>
      <c r="D85" s="3073"/>
      <c r="E85" s="3073"/>
      <c r="F85" s="3073"/>
      <c r="G85" s="3073"/>
      <c r="H85" s="3073"/>
      <c r="I85" s="3073"/>
      <c r="J85" s="3073"/>
      <c r="K85" s="3073"/>
      <c r="L85" s="1504"/>
      <c r="M85" s="1504"/>
      <c r="N85" s="3073"/>
      <c r="O85" s="1504"/>
    </row>
    <row r="86" spans="2:16" ht="17.25" customHeight="1">
      <c r="B86" s="1504"/>
      <c r="C86" s="1504"/>
      <c r="D86" s="1504"/>
      <c r="E86" s="1504"/>
      <c r="F86" s="1504"/>
      <c r="G86" s="1504"/>
      <c r="H86" s="1504"/>
      <c r="I86" s="1504"/>
      <c r="J86" s="1504"/>
      <c r="K86" s="1504"/>
      <c r="L86" s="1504"/>
      <c r="M86" s="1504"/>
      <c r="N86" s="1504"/>
      <c r="O86" s="1504"/>
      <c r="P86" s="1504"/>
    </row>
    <row r="87" spans="2:16" ht="24" customHeight="1">
      <c r="B87" s="1488"/>
    </row>
  </sheetData>
  <mergeCells count="44">
    <mergeCell ref="H72:I72"/>
    <mergeCell ref="D75:E75"/>
    <mergeCell ref="H63:I63"/>
    <mergeCell ref="H65:I65"/>
    <mergeCell ref="H66:I66"/>
    <mergeCell ref="H68:I68"/>
    <mergeCell ref="H69:I69"/>
    <mergeCell ref="H71:I71"/>
    <mergeCell ref="H54:I54"/>
    <mergeCell ref="H56:I56"/>
    <mergeCell ref="H57:I57"/>
    <mergeCell ref="H59:I59"/>
    <mergeCell ref="H60:I60"/>
    <mergeCell ref="H62:I62"/>
    <mergeCell ref="H45:I45"/>
    <mergeCell ref="H47:I47"/>
    <mergeCell ref="H48:I48"/>
    <mergeCell ref="H50:I50"/>
    <mergeCell ref="H51:I51"/>
    <mergeCell ref="H53:I53"/>
    <mergeCell ref="H36:I36"/>
    <mergeCell ref="H38:I38"/>
    <mergeCell ref="H39:I39"/>
    <mergeCell ref="H41:I41"/>
    <mergeCell ref="H42:I42"/>
    <mergeCell ref="H44:I44"/>
    <mergeCell ref="H27:I27"/>
    <mergeCell ref="H29:I29"/>
    <mergeCell ref="H30:I30"/>
    <mergeCell ref="H32:I32"/>
    <mergeCell ref="H33:I33"/>
    <mergeCell ref="H35:I35"/>
    <mergeCell ref="I9:J9"/>
    <mergeCell ref="H11:I11"/>
    <mergeCell ref="L11:M11"/>
    <mergeCell ref="H13:I13"/>
    <mergeCell ref="L13:M13"/>
    <mergeCell ref="H26:I26"/>
    <mergeCell ref="M2:P3"/>
    <mergeCell ref="I6:J6"/>
    <mergeCell ref="O6:P6"/>
    <mergeCell ref="I7:J7"/>
    <mergeCell ref="L7:M7"/>
    <mergeCell ref="I8:J8"/>
  </mergeCells>
  <phoneticPr fontId="27"/>
  <printOptions horizontalCentered="1" verticalCentered="1"/>
  <pageMargins left="0" right="0" top="0" bottom="0" header="0" footer="0"/>
  <pageSetup paperSize="9" scale="49" orientation="portrait" horizontalDpi="0" verticalDpi="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836-71DC-483D-8953-39A0A0AB36A6}">
  <sheetPr>
    <pageSetUpPr fitToPage="1"/>
  </sheetPr>
  <dimension ref="A2:N45"/>
  <sheetViews>
    <sheetView zoomScaleNormal="100" zoomScaleSheetLayoutView="100" workbookViewId="0">
      <selection activeCell="L11" sqref="L11"/>
    </sheetView>
  </sheetViews>
  <sheetFormatPr defaultColWidth="9.5" defaultRowHeight="14.25" customHeight="1"/>
  <cols>
    <col min="1" max="1" width="18.1640625" style="1469" customWidth="1"/>
    <col min="2" max="2" width="43.6640625" style="1469" customWidth="1"/>
    <col min="3" max="3" width="20" style="1469" customWidth="1"/>
    <col min="4" max="4" width="38.5" style="1469" customWidth="1"/>
    <col min="5" max="5" width="18.6640625" style="1469" customWidth="1"/>
    <col min="6" max="6" width="10.83203125" style="1469" customWidth="1"/>
    <col min="7" max="7" width="9.5" style="1469" customWidth="1"/>
    <col min="8" max="13" width="9.5" style="1469"/>
    <col min="14" max="14" width="15.33203125" style="1469" customWidth="1"/>
    <col min="15" max="16384" width="9.5" style="1469"/>
  </cols>
  <sheetData>
    <row r="2" spans="1:14" ht="20.25" customHeight="1">
      <c r="G2" s="1470" t="s">
        <v>1158</v>
      </c>
      <c r="H2" s="1470" t="s">
        <v>1159</v>
      </c>
      <c r="I2" s="1470"/>
    </row>
    <row r="3" spans="1:14" ht="20.25" customHeight="1">
      <c r="A3" s="1470"/>
      <c r="B3" s="1470"/>
      <c r="C3" s="2006" t="s">
        <v>301</v>
      </c>
      <c r="D3" s="2006"/>
      <c r="E3" s="1470"/>
      <c r="F3" s="1470"/>
      <c r="G3" s="1470"/>
      <c r="H3" s="1470"/>
      <c r="I3" s="1471" t="str">
        <f>VLOOKUP(管理!$C$1,管理!A4:S53,2,0)</f>
        <v>サンディスク合同会社</v>
      </c>
    </row>
    <row r="4" spans="1:14" ht="20.25" customHeight="1">
      <c r="A4" s="1470"/>
      <c r="B4" s="1470"/>
      <c r="C4" s="2006"/>
      <c r="D4" s="2006"/>
      <c r="E4" s="1470"/>
      <c r="F4" s="1470"/>
      <c r="G4" s="1470"/>
      <c r="H4" s="1470"/>
      <c r="I4" s="1471" t="str">
        <f>VLOOKUP(管理!$C$1,管理!A4:T53,4,0)</f>
        <v>東京都港区港南1丁目6番31号</v>
      </c>
    </row>
    <row r="5" spans="1:14" ht="20.25" customHeight="1">
      <c r="A5" s="1470"/>
      <c r="B5" s="1470"/>
      <c r="C5" s="1470"/>
      <c r="D5" s="1470"/>
      <c r="E5" s="1470"/>
      <c r="F5" s="1470"/>
      <c r="G5" s="1470"/>
      <c r="H5" s="1470"/>
      <c r="I5" s="1471" t="str">
        <f>IFERROR(
  IF(OR(VLOOKUP(管理!$C$1,管理!$A$4:$V$100,5,0)=0,
        VLOOKUP(管理!$C$1,管理!$A$4:$V$100,5,0)=""),
     "",
     VLOOKUP(管理!$C$1,管理!A5:T54,5,0)
  ),
"")</f>
        <v>品川東急ビル3階</v>
      </c>
      <c r="M5" s="1861"/>
      <c r="N5" s="1861"/>
    </row>
    <row r="6" spans="1:14" ht="21.75" customHeight="1">
      <c r="A6" s="1470"/>
      <c r="B6" s="1470"/>
      <c r="C6" s="1470"/>
      <c r="D6" s="1470"/>
      <c r="E6" s="1470"/>
      <c r="F6" s="1470"/>
      <c r="I6" s="1471" t="str">
        <f>VLOOKUP(管理!$C$1,管理!$A$4:$V$100,6,0)</f>
        <v>0120-893-009</v>
      </c>
    </row>
    <row r="7" spans="1:14" ht="21.75" customHeight="1">
      <c r="A7" s="1860" t="s">
        <v>760</v>
      </c>
      <c r="B7" s="1470"/>
      <c r="C7" s="1860" t="s">
        <v>1476</v>
      </c>
      <c r="D7" s="1472" t="e">
        <f>#REF!</f>
        <v>#REF!</v>
      </c>
      <c r="E7" s="1470"/>
      <c r="F7" s="1470"/>
      <c r="G7" s="1470"/>
      <c r="H7" s="1470"/>
      <c r="I7" s="1470"/>
    </row>
    <row r="8" spans="1:14" ht="24.75" customHeight="1">
      <c r="A8" s="1860" t="s">
        <v>1474</v>
      </c>
      <c r="B8" s="1470" t="str">
        <f>VLOOKUP(管理!$C2,管理!A4:$AA$103,2,0)</f>
        <v>柏尾奏利（KASIOshop）</v>
      </c>
      <c r="C8" s="1470"/>
      <c r="D8" s="1470"/>
      <c r="E8" s="1860" t="s">
        <v>1477</v>
      </c>
      <c r="F8" s="2007">
        <f>管理!I1</f>
        <v>46097</v>
      </c>
      <c r="G8" s="2007"/>
      <c r="H8" s="1473"/>
      <c r="I8" s="1473"/>
    </row>
    <row r="9" spans="1:14" ht="24.75" customHeight="1">
      <c r="A9" s="1860" t="s">
        <v>1475</v>
      </c>
      <c r="B9" s="1470" t="str">
        <f>VLOOKUP(管理!$C$2,管理!A4:S50,4,0)</f>
        <v>東京都板橋区南常盤台1丁目11番6号</v>
      </c>
      <c r="C9" s="1470"/>
      <c r="D9" s="1470"/>
      <c r="E9" s="1860" t="s">
        <v>1478</v>
      </c>
      <c r="F9" s="1470" t="str">
        <f>VLOOKUP(管理!$C2,管理!A4:$AA$103,6,0)</f>
        <v>03-3600-3333</v>
      </c>
      <c r="H9" s="1470"/>
      <c r="I9" s="1470"/>
    </row>
    <row r="10" spans="1:14" ht="24.75" customHeight="1">
      <c r="A10" s="1470"/>
      <c r="B10" s="1470" t="str">
        <f>VLOOKUP(管理!$C$2,管理!A5:S51,5,0)</f>
        <v>ウエアーハウス303号室</v>
      </c>
      <c r="C10" s="1470"/>
      <c r="D10" s="1470"/>
      <c r="E10" s="1860"/>
      <c r="F10" s="1470"/>
      <c r="H10" s="1470"/>
      <c r="I10" s="1470"/>
    </row>
    <row r="11" spans="1:14" ht="24.75" customHeight="1">
      <c r="A11" s="1470"/>
      <c r="B11" s="1470" t="str">
        <f>"〒"&amp;VLOOKUP(管理!$C$2,管理!A3:S49,3,0)</f>
        <v>〒174-0072</v>
      </c>
      <c r="C11" s="1470"/>
      <c r="D11" s="1470"/>
      <c r="E11" s="1470"/>
      <c r="F11" s="1470"/>
      <c r="H11" s="1470"/>
      <c r="I11" s="1470"/>
    </row>
    <row r="12" spans="1:14" ht="21.75" customHeight="1">
      <c r="A12" s="1470"/>
      <c r="B12" s="1470" t="s">
        <v>1488</v>
      </c>
      <c r="C12" s="1470"/>
      <c r="D12" s="1470"/>
      <c r="E12" s="1470"/>
      <c r="F12" s="1470"/>
      <c r="G12" s="1470"/>
      <c r="H12" s="1470"/>
      <c r="I12" s="1470"/>
    </row>
    <row r="14" spans="1:14" ht="24" customHeight="1">
      <c r="A14" s="2008" t="s">
        <v>1168</v>
      </c>
      <c r="B14" s="2009"/>
      <c r="C14" s="2009"/>
      <c r="D14" s="2009"/>
      <c r="E14" s="2009"/>
      <c r="F14" s="2010"/>
      <c r="G14" s="2008" t="s">
        <v>170</v>
      </c>
      <c r="H14" s="2009"/>
      <c r="I14" s="2010"/>
    </row>
    <row r="15" spans="1:14" ht="24" customHeight="1">
      <c r="A15" s="2008" t="str">
        <f>"商品モデル番号："&amp;[1]SD新基準!$AR2&amp;"　商品コード："&amp;[1]SD新基準!$AP2</f>
        <v>商品モデル番号：7545783945　商品コード：9349220005022</v>
      </c>
      <c r="B15" s="2009"/>
      <c r="C15" s="2009"/>
      <c r="D15" s="2009"/>
      <c r="E15" s="2009"/>
      <c r="F15" s="2010"/>
      <c r="G15" s="2008">
        <f>[1]SD新基準!$L2</f>
        <v>0</v>
      </c>
      <c r="H15" s="2009"/>
      <c r="I15" s="2010"/>
    </row>
    <row r="16" spans="1:14" ht="24" customHeight="1">
      <c r="A16" s="2008" t="str">
        <f>"商品モデル番号："&amp;[1]SD新基準!$AR3&amp;"　商品コード："&amp;[1]SD新基準!$AP3</f>
        <v>商品モデル番号：9349220005039　商品コード：9349220005039</v>
      </c>
      <c r="B16" s="2009"/>
      <c r="C16" s="2009"/>
      <c r="D16" s="2009"/>
      <c r="E16" s="2009"/>
      <c r="F16" s="2010"/>
      <c r="G16" s="2008">
        <f>[1]SD新基準!$L3</f>
        <v>0</v>
      </c>
      <c r="H16" s="2009"/>
      <c r="I16" s="2010"/>
    </row>
    <row r="17" spans="1:9" ht="24" customHeight="1">
      <c r="A17" s="2008" t="str">
        <f>"商品モデル番号："&amp;[1]SD新基準!$AR4&amp;"　商品コード："&amp;[1]SD新基準!$AP4</f>
        <v>商品モデル番号：SDSQUNS-032G-GN3MN　商品コード：0619659161651</v>
      </c>
      <c r="B17" s="2009"/>
      <c r="C17" s="2009"/>
      <c r="D17" s="2009"/>
      <c r="E17" s="2009"/>
      <c r="F17" s="2010"/>
      <c r="G17" s="2008">
        <f>[1]SD新基準!$L4</f>
        <v>200</v>
      </c>
      <c r="H17" s="2009"/>
      <c r="I17" s="2010"/>
    </row>
    <row r="18" spans="1:9" ht="24" customHeight="1">
      <c r="A18" s="2008" t="str">
        <f>"商品モデル番号："&amp;[1]SD新基準!$AR5&amp;"　商品コード："&amp;[1]SD新基準!$AP5</f>
        <v>商品モデル番号：SDSQUNS-032G-GN3MN　商品コード：0619659184384</v>
      </c>
      <c r="B18" s="2009"/>
      <c r="C18" s="2009"/>
      <c r="D18" s="2009"/>
      <c r="E18" s="2009"/>
      <c r="F18" s="2010"/>
      <c r="G18" s="2008">
        <f>[1]SD新基準!$L5</f>
        <v>200</v>
      </c>
      <c r="H18" s="2009"/>
      <c r="I18" s="2010"/>
    </row>
    <row r="19" spans="1:9" ht="24" customHeight="1">
      <c r="A19" s="2008" t="str">
        <f>"商品モデル番号："&amp;[1]SD新基準!$AR6&amp;"　商品コード："&amp;[1]SD新基準!$AP6</f>
        <v>商品モデル番号：SDSQUNS-032G-GN3MA　商品コード：0619659161644, 6195765406328, 7840000001712</v>
      </c>
      <c r="B19" s="2009"/>
      <c r="C19" s="2009"/>
      <c r="D19" s="2009"/>
      <c r="E19" s="2009"/>
      <c r="F19" s="2010"/>
      <c r="G19" s="2008">
        <f>[1]SD新基準!$L6</f>
        <v>200</v>
      </c>
      <c r="H19" s="2009"/>
      <c r="I19" s="2010"/>
    </row>
    <row r="20" spans="1:9" ht="24" customHeight="1">
      <c r="A20" s="2008" t="str">
        <f>"商品モデル番号："&amp;[1]SD新基準!$AR7&amp;"　商品コード："&amp;[1]SD新基準!$AP7</f>
        <v>商品モデル番号：SDSQUNB-032G-GN3MN　商品コード：0619659134044</v>
      </c>
      <c r="B20" s="2009"/>
      <c r="C20" s="2009"/>
      <c r="D20" s="2009"/>
      <c r="E20" s="2009"/>
      <c r="F20" s="2010"/>
      <c r="G20" s="2008">
        <f>[1]SD新基準!$L7</f>
        <v>200</v>
      </c>
      <c r="H20" s="2009"/>
      <c r="I20" s="2010"/>
    </row>
    <row r="21" spans="1:9" ht="24" customHeight="1">
      <c r="A21" s="2008" t="str">
        <f>"商品モデル番号："&amp;[1]SD新基準!$AR8&amp;"　商品コード："&amp;[1]SD新基準!$AP8</f>
        <v>商品モデル番号：SDSDQUA-032G-U46A　商品コード：0619659078645, 5053460346961, 5554442365203, 6196590786456, 7044447834692, 7123290469845, 7987987901489</v>
      </c>
      <c r="B21" s="2009"/>
      <c r="C21" s="2009"/>
      <c r="D21" s="2009"/>
      <c r="E21" s="2009"/>
      <c r="F21" s="2010"/>
      <c r="G21" s="2008">
        <f>[1]SD新基準!$L8</f>
        <v>200</v>
      </c>
      <c r="H21" s="2009"/>
      <c r="I21" s="2010"/>
    </row>
    <row r="22" spans="1:9" ht="24" customHeight="1">
      <c r="A22" s="2008" t="str">
        <f>"商品モデル番号："&amp;[1]SD新基準!$AR9&amp;"　商品コード："&amp;[1]SD新基準!$AP9</f>
        <v>商品モデル番号：43237-2　商品コード：0068888807494, 0619659246518</v>
      </c>
      <c r="B22" s="2009"/>
      <c r="C22" s="2009"/>
      <c r="D22" s="2009"/>
      <c r="E22" s="2009"/>
      <c r="F22" s="2010"/>
      <c r="G22" s="2008">
        <f>[1]SD新基準!$L9</f>
        <v>200</v>
      </c>
      <c r="H22" s="2009"/>
      <c r="I22" s="2010"/>
    </row>
    <row r="23" spans="1:9" ht="24" customHeight="1">
      <c r="A23" s="2008" t="str">
        <f>"商品モデル番号："&amp;[1]SD新基準!$AR10&amp;"　商品コード："&amp;[1]SD新基準!$AP10</f>
        <v>商品モデル番号：SDSQUNC-032G-GN6MA　商品コード：0619659134747</v>
      </c>
      <c r="B23" s="2009"/>
      <c r="C23" s="2009"/>
      <c r="D23" s="2009"/>
      <c r="E23" s="2009"/>
      <c r="F23" s="2010"/>
      <c r="G23" s="2008">
        <f>[1]SD新基準!$L10</f>
        <v>10</v>
      </c>
      <c r="H23" s="2009"/>
      <c r="I23" s="2010"/>
    </row>
    <row r="24" spans="1:9" ht="24" customHeight="1">
      <c r="A24" s="2008" t="str">
        <f>"商品モデル番号："&amp;[1]SD新基準!$AR11&amp;"　商品コード："&amp;[1]SD新基準!$AP11</f>
        <v>商品モデル番号：SDSQUNS-064G-GHEMA　商品コード：0619659172916</v>
      </c>
      <c r="B24" s="2009"/>
      <c r="C24" s="2009"/>
      <c r="D24" s="2009"/>
      <c r="E24" s="2009"/>
      <c r="F24" s="2010"/>
      <c r="G24" s="2008">
        <f>[1]SD新基準!$L11</f>
        <v>200</v>
      </c>
      <c r="H24" s="2009"/>
      <c r="I24" s="2010"/>
    </row>
    <row r="25" spans="1:9" ht="24" customHeight="1">
      <c r="A25" s="2008" t="str">
        <f>"商品モデル番号："&amp;[1]SD新基準!$AR12&amp;"　商品コード："&amp;[1]SD新基準!$AP12</f>
        <v>商品モデル番号：SDSQUNR-064G-GN3MN　商品コード：0619659185077, 0799833000614</v>
      </c>
      <c r="B25" s="2009"/>
      <c r="C25" s="2009"/>
      <c r="D25" s="2009"/>
      <c r="E25" s="2009"/>
      <c r="F25" s="2010"/>
      <c r="G25" s="2008">
        <f>[1]SD新基準!$L12</f>
        <v>200</v>
      </c>
      <c r="H25" s="2009"/>
      <c r="I25" s="2010"/>
    </row>
    <row r="26" spans="1:9" ht="24" customHeight="1">
      <c r="A26" s="2008" t="str">
        <f>"商品モデル番号："&amp;[1]SD新基準!$AR13&amp;"　商品コード："&amp;[1]SD新基準!$AP13</f>
        <v>商品モデル番号：SDSQUNS-064G-GN3MN　商品コード：0619659161927</v>
      </c>
      <c r="B26" s="2009"/>
      <c r="C26" s="2009"/>
      <c r="D26" s="2009"/>
      <c r="E26" s="2009"/>
      <c r="F26" s="2010"/>
      <c r="G26" s="2008">
        <f>[1]SD新基準!$L13</f>
        <v>200</v>
      </c>
      <c r="H26" s="2009"/>
      <c r="I26" s="2010"/>
    </row>
    <row r="27" spans="1:9" ht="24" customHeight="1">
      <c r="A27" s="2008" t="str">
        <f>"商品モデル番号："&amp;[1]SD新基準!$AR14&amp;"　商品コード："&amp;[1]SD新基準!$AP14</f>
        <v>商品モデル番号：SDSQUNC-064G-GN6MA　商品コード：0619659134846, 4056572752683</v>
      </c>
      <c r="B27" s="2009"/>
      <c r="C27" s="2009"/>
      <c r="D27" s="2009"/>
      <c r="E27" s="2009"/>
      <c r="F27" s="2010"/>
      <c r="G27" s="2008">
        <f>[1]SD新基準!$L14</f>
        <v>200</v>
      </c>
      <c r="H27" s="2009"/>
      <c r="I27" s="2010"/>
    </row>
    <row r="28" spans="1:9" ht="24" customHeight="1">
      <c r="A28" s="2008" t="str">
        <f>"商品モデル番号："&amp;[1]SD新基準!$AR15&amp;"　商品コード："&amp;[1]SD新基準!$AP15</f>
        <v>商品モデル番号：　商品コード：</v>
      </c>
      <c r="B28" s="2009"/>
      <c r="C28" s="2009"/>
      <c r="D28" s="2009"/>
      <c r="E28" s="2009"/>
      <c r="F28" s="2010"/>
      <c r="G28" s="2008">
        <f>[1]SD新基準!$L15</f>
        <v>200</v>
      </c>
      <c r="H28" s="2009"/>
      <c r="I28" s="2010"/>
    </row>
    <row r="29" spans="1:9" ht="24" customHeight="1">
      <c r="A29" s="2008" t="str">
        <f>"商品モデル番号："&amp;[1]SD新基準!$AR16&amp;"　商品コード："&amp;[1]SD新基準!$AP16</f>
        <v>商品モデル番号：　商品コード：</v>
      </c>
      <c r="B29" s="2009"/>
      <c r="C29" s="2009"/>
      <c r="D29" s="2009"/>
      <c r="E29" s="2009"/>
      <c r="F29" s="2010"/>
      <c r="G29" s="2008">
        <f>[1]SD新基準!$L16</f>
        <v>200</v>
      </c>
      <c r="H29" s="2009"/>
      <c r="I29" s="2010"/>
    </row>
    <row r="30" spans="1:9" ht="24" customHeight="1">
      <c r="A30" s="2008" t="str">
        <f>"商品モデル番号："&amp;[1]SD新基準!$AR17&amp;"　商品コード："&amp;[1]SD新基準!$AP17</f>
        <v>商品モデル番号：SDSQUNB-064G-GN3MN　商品コード：0619659134068, 4031039880642, 4893433124148, 5054629833599, 8944129953071</v>
      </c>
      <c r="B30" s="2009"/>
      <c r="C30" s="2009"/>
      <c r="D30" s="2009"/>
      <c r="E30" s="2009"/>
      <c r="F30" s="2010"/>
      <c r="G30" s="2008">
        <f>[1]SD新基準!$L17</f>
        <v>200</v>
      </c>
      <c r="H30" s="2009"/>
      <c r="I30" s="2010"/>
    </row>
    <row r="31" spans="1:9" ht="24" customHeight="1">
      <c r="F31" s="1470" t="s">
        <v>1169</v>
      </c>
      <c r="G31" s="2011">
        <f>SUM(G15:I30)</f>
        <v>2610</v>
      </c>
      <c r="H31" s="2011"/>
      <c r="I31" s="2011"/>
    </row>
    <row r="32" spans="1:9" ht="24" customHeight="1">
      <c r="G32" s="1474"/>
      <c r="H32" s="1474"/>
      <c r="I32" s="1474"/>
    </row>
    <row r="33" spans="1:9" ht="24" customHeight="1">
      <c r="A33" s="2012" t="s">
        <v>1170</v>
      </c>
      <c r="B33" s="2012"/>
      <c r="C33" s="2012"/>
      <c r="D33" s="2012"/>
      <c r="E33" s="2012"/>
      <c r="F33" s="2012"/>
      <c r="G33" s="2012"/>
      <c r="H33" s="2012"/>
      <c r="I33" s="2012"/>
    </row>
    <row r="34" spans="1:9" ht="24" customHeight="1">
      <c r="A34" s="2012" t="s">
        <v>1171</v>
      </c>
      <c r="B34" s="2012"/>
      <c r="C34" s="2012"/>
      <c r="D34" s="2012"/>
      <c r="E34" s="2012"/>
      <c r="F34" s="2012"/>
      <c r="G34" s="2012"/>
      <c r="H34" s="2012"/>
      <c r="I34" s="2012"/>
    </row>
    <row r="35" spans="1:9" ht="24" customHeight="1"/>
    <row r="36" spans="1:9" ht="24" customHeight="1"/>
    <row r="37" spans="1:9" ht="24" customHeight="1"/>
    <row r="38" spans="1:9" ht="24" customHeight="1"/>
    <row r="39" spans="1:9" ht="24" customHeight="1"/>
    <row r="40" spans="1:9" ht="24" customHeight="1"/>
    <row r="41" spans="1:9" ht="24" customHeight="1"/>
    <row r="42" spans="1:9" ht="24" customHeight="1"/>
    <row r="43" spans="1:9" ht="18.75" customHeight="1"/>
    <row r="44" spans="1:9" ht="24.75" customHeight="1"/>
    <row r="45" spans="1:9" ht="24.75" customHeight="1"/>
  </sheetData>
  <mergeCells count="39">
    <mergeCell ref="G31:I31"/>
    <mergeCell ref="A33:I33"/>
    <mergeCell ref="A34:I34"/>
    <mergeCell ref="A28:F28"/>
    <mergeCell ref="G28:I28"/>
    <mergeCell ref="A29:F29"/>
    <mergeCell ref="G29:I29"/>
    <mergeCell ref="A30:F30"/>
    <mergeCell ref="G30:I30"/>
    <mergeCell ref="A25:F25"/>
    <mergeCell ref="G25:I25"/>
    <mergeCell ref="A26:F26"/>
    <mergeCell ref="G26:I26"/>
    <mergeCell ref="A27:F27"/>
    <mergeCell ref="G27:I27"/>
    <mergeCell ref="A22:F22"/>
    <mergeCell ref="G22:I22"/>
    <mergeCell ref="A23:F23"/>
    <mergeCell ref="G23:I23"/>
    <mergeCell ref="A24:F24"/>
    <mergeCell ref="G24:I24"/>
    <mergeCell ref="A19:F19"/>
    <mergeCell ref="G19:I19"/>
    <mergeCell ref="A20:F20"/>
    <mergeCell ref="G20:I20"/>
    <mergeCell ref="A21:F21"/>
    <mergeCell ref="G21:I21"/>
    <mergeCell ref="A16:F16"/>
    <mergeCell ref="G16:I16"/>
    <mergeCell ref="A17:F17"/>
    <mergeCell ref="G17:I17"/>
    <mergeCell ref="A18:F18"/>
    <mergeCell ref="G18:I18"/>
    <mergeCell ref="C3:D4"/>
    <mergeCell ref="F8:G8"/>
    <mergeCell ref="A14:F14"/>
    <mergeCell ref="G14:I14"/>
    <mergeCell ref="A15:F15"/>
    <mergeCell ref="G15:I15"/>
  </mergeCells>
  <phoneticPr fontId="27"/>
  <pageMargins left="0.70866141732283461" right="0.70866141732283461" top="0.74803149606299213" bottom="0.74803149606299213" header="0.31496062992125984" footer="0.31496062992125984"/>
  <pageSetup paperSize="9" scale="54" orientation="portrait" horizontalDpi="0" verticalDpi="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F11AD-3475-4DCE-BB6D-4DBF8D0FC062}">
  <sheetPr codeName="Sheet6">
    <pageSetUpPr fitToPage="1"/>
  </sheetPr>
  <dimension ref="A1:X69"/>
  <sheetViews>
    <sheetView zoomScale="70" zoomScaleNormal="70" workbookViewId="0">
      <selection activeCell="AG6" sqref="AG6"/>
    </sheetView>
  </sheetViews>
  <sheetFormatPr defaultRowHeight="13.5"/>
  <cols>
    <col min="1" max="4" width="4.33203125" style="753" customWidth="1"/>
    <col min="5" max="5" width="22.83203125" style="753" bestFit="1" customWidth="1"/>
    <col min="6" max="6" width="4.33203125" style="753" customWidth="1"/>
    <col min="7" max="7" width="21.83203125" style="753" customWidth="1"/>
    <col min="8" max="9" width="6.6640625" style="753" customWidth="1"/>
    <col min="10" max="10" width="4.33203125" style="753" customWidth="1"/>
    <col min="11" max="11" width="10.5" style="753" customWidth="1"/>
    <col min="12" max="12" width="4.33203125" style="753" customWidth="1"/>
    <col min="13" max="13" width="11" style="753" customWidth="1"/>
    <col min="14" max="14" width="3" style="753" customWidth="1"/>
    <col min="15" max="15" width="15.33203125" style="753" customWidth="1"/>
    <col min="16" max="16" width="5.83203125" style="753" customWidth="1"/>
    <col min="17" max="17" width="21.1640625" style="753" customWidth="1"/>
    <col min="18" max="19" width="4.33203125" style="753" customWidth="1"/>
    <col min="20" max="20" width="16.33203125" style="753" bestFit="1" customWidth="1"/>
    <col min="21" max="21" width="4.6640625" style="753" customWidth="1"/>
    <col min="22" max="22" width="22.33203125" style="753" customWidth="1"/>
    <col min="23" max="23" width="3.33203125" style="753" customWidth="1"/>
    <col min="24" max="24" width="4.1640625" style="753" customWidth="1"/>
    <col min="25" max="42" width="4.33203125" style="753" customWidth="1"/>
    <col min="43" max="16384" width="9.33203125" style="753"/>
  </cols>
  <sheetData>
    <row r="1" spans="1:23" ht="28.5">
      <c r="A1" s="2072" t="s">
        <v>751</v>
      </c>
      <c r="B1" s="2072"/>
      <c r="C1" s="2072"/>
      <c r="D1" s="2072"/>
      <c r="E1" s="2072"/>
      <c r="F1" s="2072"/>
      <c r="G1" s="2072"/>
      <c r="H1" s="2072"/>
      <c r="I1" s="2072"/>
      <c r="J1" s="2072"/>
      <c r="K1" s="2072"/>
      <c r="L1" s="2072"/>
      <c r="M1" s="2072"/>
      <c r="N1" s="2072"/>
      <c r="O1" s="2072"/>
      <c r="P1" s="2072"/>
      <c r="Q1" s="2072"/>
      <c r="R1" s="2072"/>
      <c r="S1" s="2072"/>
      <c r="T1" s="2072"/>
      <c r="U1" s="2072"/>
      <c r="V1" s="2072"/>
      <c r="W1" s="2072"/>
    </row>
    <row r="2" spans="1:23" ht="18" customHeight="1">
      <c r="A2" s="754"/>
      <c r="B2" s="754"/>
      <c r="C2" s="754"/>
      <c r="D2" s="754"/>
      <c r="E2" s="754"/>
      <c r="F2" s="754"/>
      <c r="G2" s="754"/>
      <c r="H2" s="754"/>
      <c r="I2" s="754"/>
      <c r="J2" s="754"/>
      <c r="K2" s="754"/>
      <c r="L2" s="754"/>
      <c r="M2" s="799"/>
      <c r="N2" s="799"/>
      <c r="O2" s="754"/>
      <c r="P2" s="754"/>
      <c r="Q2" s="754"/>
      <c r="R2" s="754"/>
      <c r="S2" s="754"/>
      <c r="T2" s="797" t="s">
        <v>750</v>
      </c>
      <c r="U2" s="798" t="s">
        <v>353</v>
      </c>
      <c r="V2" s="797" t="s">
        <v>749</v>
      </c>
      <c r="W2" s="754"/>
    </row>
    <row r="3" spans="1:23">
      <c r="A3" s="781"/>
      <c r="B3" s="781"/>
      <c r="C3" s="781"/>
      <c r="D3" s="781"/>
      <c r="E3" s="781"/>
      <c r="F3" s="781"/>
      <c r="G3" s="781"/>
      <c r="H3" s="781"/>
      <c r="I3" s="781"/>
      <c r="J3" s="781"/>
      <c r="K3" s="781"/>
      <c r="L3" s="781"/>
      <c r="M3" s="781"/>
      <c r="N3" s="781"/>
      <c r="O3" s="781"/>
      <c r="P3" s="781"/>
      <c r="Q3" s="781"/>
      <c r="R3" s="781"/>
      <c r="S3" s="781"/>
      <c r="T3" s="781"/>
      <c r="U3" s="781"/>
      <c r="V3" s="796">
        <v>46020</v>
      </c>
      <c r="W3" s="781"/>
    </row>
    <row r="4" spans="1:23">
      <c r="A4" s="754"/>
      <c r="B4" s="754"/>
      <c r="C4" s="754"/>
      <c r="D4" s="754"/>
      <c r="E4" s="754"/>
      <c r="F4" s="754"/>
      <c r="G4" s="754"/>
      <c r="H4" s="754"/>
      <c r="I4" s="754"/>
      <c r="J4" s="754"/>
      <c r="K4" s="754"/>
      <c r="L4" s="754"/>
      <c r="M4" s="754"/>
      <c r="N4" s="754"/>
      <c r="O4" s="754"/>
      <c r="P4" s="754"/>
      <c r="Q4" s="754"/>
      <c r="R4" s="754"/>
      <c r="S4" s="754"/>
      <c r="T4" s="754"/>
      <c r="U4" s="754"/>
      <c r="V4" s="754"/>
      <c r="W4" s="754"/>
    </row>
    <row r="5" spans="1:23">
      <c r="A5" s="754"/>
      <c r="B5" s="754"/>
      <c r="C5" s="754"/>
      <c r="D5" s="754"/>
      <c r="E5" s="754"/>
      <c r="F5" s="754"/>
      <c r="G5" s="754"/>
      <c r="H5" s="754"/>
      <c r="I5" s="754"/>
      <c r="J5" s="754"/>
      <c r="K5" s="754"/>
      <c r="L5" s="754"/>
      <c r="M5" s="754"/>
      <c r="N5" s="754"/>
      <c r="O5" s="754"/>
      <c r="P5" s="754"/>
      <c r="Q5" s="754"/>
      <c r="R5" s="754"/>
      <c r="S5" s="754"/>
      <c r="T5" s="754"/>
      <c r="U5" s="754"/>
      <c r="V5" s="754"/>
      <c r="W5" s="754"/>
    </row>
    <row r="6" spans="1:23" ht="9" customHeight="1">
      <c r="A6" s="754"/>
      <c r="B6" s="754"/>
      <c r="C6" s="754"/>
      <c r="D6" s="754"/>
      <c r="E6" s="754"/>
      <c r="F6" s="754"/>
      <c r="G6" s="754"/>
      <c r="H6" s="754"/>
      <c r="I6" s="754"/>
      <c r="J6" s="754"/>
      <c r="K6" s="754"/>
      <c r="L6" s="754"/>
      <c r="M6" s="754"/>
      <c r="N6" s="754"/>
      <c r="O6" s="754"/>
      <c r="P6" s="754"/>
      <c r="Q6" s="754"/>
      <c r="R6" s="754"/>
      <c r="S6" s="754"/>
      <c r="T6" s="754"/>
      <c r="U6" s="754"/>
      <c r="V6" s="754"/>
      <c r="W6" s="754"/>
    </row>
    <row r="7" spans="1:23" ht="18.75">
      <c r="A7" s="763" t="s">
        <v>748</v>
      </c>
      <c r="B7" s="763"/>
      <c r="C7" s="763"/>
      <c r="D7" s="754"/>
      <c r="E7" s="763"/>
      <c r="F7" s="763"/>
      <c r="G7" s="754"/>
      <c r="H7" s="754"/>
      <c r="I7" s="754"/>
      <c r="J7" s="754"/>
      <c r="K7" s="754"/>
      <c r="L7" s="754"/>
      <c r="M7" s="754"/>
      <c r="N7" s="754"/>
      <c r="O7" s="754"/>
      <c r="P7" s="754"/>
      <c r="Q7" s="795" t="s">
        <v>743</v>
      </c>
      <c r="R7" s="754"/>
      <c r="S7" s="754"/>
      <c r="T7" s="754"/>
      <c r="U7" s="754"/>
      <c r="V7" s="754"/>
      <c r="W7" s="754"/>
    </row>
    <row r="8" spans="1:23" ht="17.25">
      <c r="A8" s="763" t="s">
        <v>747</v>
      </c>
      <c r="B8" s="763"/>
      <c r="C8" s="763"/>
      <c r="D8" s="763"/>
      <c r="E8" s="763"/>
      <c r="F8" s="763"/>
      <c r="G8" s="754"/>
      <c r="H8" s="754"/>
      <c r="I8" s="754"/>
      <c r="J8" s="754"/>
      <c r="K8" s="754"/>
      <c r="L8" s="754"/>
      <c r="M8" s="754"/>
      <c r="N8" s="754"/>
      <c r="O8" s="754"/>
      <c r="P8" s="754"/>
      <c r="Q8" s="754"/>
      <c r="R8" s="754"/>
      <c r="S8" s="754"/>
      <c r="T8" s="754"/>
      <c r="U8" s="754"/>
      <c r="V8" s="754"/>
      <c r="W8" s="754"/>
    </row>
    <row r="9" spans="1:23" ht="17.25">
      <c r="A9" s="763" t="s">
        <v>746</v>
      </c>
      <c r="B9" s="763"/>
      <c r="C9" s="763"/>
      <c r="D9" s="763"/>
      <c r="E9" s="763"/>
      <c r="F9" s="763"/>
      <c r="G9" s="754"/>
      <c r="H9" s="754"/>
      <c r="I9" s="754"/>
      <c r="J9" s="754"/>
      <c r="K9" s="754"/>
      <c r="L9" s="754"/>
      <c r="M9" s="754"/>
      <c r="N9" s="754"/>
      <c r="O9" s="754"/>
      <c r="P9" s="754"/>
      <c r="Q9" s="754"/>
      <c r="R9" s="754"/>
      <c r="S9" s="754"/>
      <c r="T9" s="754"/>
      <c r="U9" s="754"/>
      <c r="V9" s="754"/>
      <c r="W9" s="754"/>
    </row>
    <row r="10" spans="1:23" ht="17.25">
      <c r="A10" s="763" t="s">
        <v>714</v>
      </c>
      <c r="B10" s="763"/>
      <c r="C10" s="763"/>
      <c r="D10" s="763"/>
      <c r="E10" s="763"/>
      <c r="F10" s="754"/>
      <c r="G10" s="763" t="s">
        <v>349</v>
      </c>
      <c r="H10" s="754"/>
      <c r="I10" s="754"/>
      <c r="J10" s="754"/>
      <c r="K10" s="754"/>
      <c r="L10" s="754"/>
      <c r="M10" s="754"/>
      <c r="N10" s="754"/>
      <c r="O10" s="754"/>
      <c r="P10" s="754"/>
      <c r="Q10" s="754"/>
      <c r="R10" s="793"/>
      <c r="S10" s="793"/>
      <c r="T10" s="793"/>
      <c r="U10" s="794"/>
      <c r="V10" s="754"/>
      <c r="W10" s="754"/>
    </row>
    <row r="11" spans="1:23" ht="14.25">
      <c r="A11" s="754"/>
      <c r="B11" s="754"/>
      <c r="C11" s="754"/>
      <c r="D11" s="754"/>
      <c r="E11" s="754"/>
      <c r="F11" s="754"/>
      <c r="G11" s="754"/>
      <c r="H11" s="754"/>
      <c r="I11" s="754"/>
      <c r="J11" s="754"/>
      <c r="K11" s="754"/>
      <c r="L11" s="754"/>
      <c r="M11" s="754"/>
      <c r="N11" s="754"/>
      <c r="O11" s="754"/>
      <c r="P11" s="754"/>
      <c r="Q11" s="754"/>
      <c r="R11" s="793" t="s">
        <v>745</v>
      </c>
      <c r="S11" s="793"/>
      <c r="T11" s="793"/>
      <c r="U11" s="794"/>
      <c r="V11" s="754"/>
      <c r="W11" s="754"/>
    </row>
    <row r="12" spans="1:23" ht="14.25">
      <c r="A12" s="754"/>
      <c r="B12" s="754"/>
      <c r="C12" s="754"/>
      <c r="D12" s="754"/>
      <c r="E12" s="754"/>
      <c r="F12" s="754"/>
      <c r="G12" s="754"/>
      <c r="H12" s="754"/>
      <c r="I12" s="754"/>
      <c r="J12" s="754"/>
      <c r="K12" s="754"/>
      <c r="L12" s="754"/>
      <c r="M12" s="754"/>
      <c r="N12" s="754"/>
      <c r="O12" s="754"/>
      <c r="P12" s="754"/>
      <c r="Q12" s="754"/>
      <c r="R12" s="793" t="s">
        <v>744</v>
      </c>
      <c r="S12" s="793"/>
      <c r="T12" s="793"/>
      <c r="U12" s="794"/>
      <c r="V12" s="754"/>
      <c r="W12" s="754"/>
    </row>
    <row r="13" spans="1:23" ht="14.25">
      <c r="A13" s="754"/>
      <c r="B13" s="754"/>
      <c r="C13" s="754"/>
      <c r="D13" s="754"/>
      <c r="E13" s="754"/>
      <c r="F13" s="754"/>
      <c r="G13" s="754"/>
      <c r="H13" s="754"/>
      <c r="I13" s="754"/>
      <c r="J13" s="754"/>
      <c r="K13" s="754"/>
      <c r="L13" s="754"/>
      <c r="M13" s="754"/>
      <c r="N13" s="754"/>
      <c r="O13" s="754"/>
      <c r="P13" s="754"/>
      <c r="Q13" s="754"/>
      <c r="R13" s="793" t="s">
        <v>743</v>
      </c>
      <c r="S13" s="793"/>
      <c r="T13" s="793"/>
      <c r="U13" s="794"/>
      <c r="V13" s="754"/>
      <c r="W13" s="754"/>
    </row>
    <row r="14" spans="1:23" ht="14.25">
      <c r="A14" s="754"/>
      <c r="B14" s="754"/>
      <c r="C14" s="754"/>
      <c r="D14" s="754"/>
      <c r="E14" s="754"/>
      <c r="F14" s="754"/>
      <c r="G14" s="754"/>
      <c r="H14" s="754"/>
      <c r="I14" s="754"/>
      <c r="J14" s="754"/>
      <c r="K14" s="754"/>
      <c r="L14" s="754"/>
      <c r="M14" s="754"/>
      <c r="N14" s="754"/>
      <c r="O14" s="754"/>
      <c r="P14" s="754"/>
      <c r="Q14" s="754"/>
      <c r="R14" s="793" t="s">
        <v>742</v>
      </c>
      <c r="S14" s="793"/>
      <c r="T14" s="793" t="s">
        <v>741</v>
      </c>
      <c r="U14" s="794"/>
      <c r="V14" s="754"/>
      <c r="W14" s="754"/>
    </row>
    <row r="15" spans="1:23" ht="19.5" customHeight="1">
      <c r="A15" s="754"/>
      <c r="B15" s="763" t="s">
        <v>740</v>
      </c>
      <c r="C15" s="754"/>
      <c r="D15" s="754"/>
      <c r="E15" s="754"/>
      <c r="F15" s="754"/>
      <c r="G15" s="754"/>
      <c r="H15" s="754"/>
      <c r="I15" s="754"/>
      <c r="J15" s="754"/>
      <c r="K15" s="754"/>
      <c r="L15" s="754"/>
      <c r="M15" s="754"/>
      <c r="N15" s="754"/>
      <c r="O15" s="754"/>
      <c r="P15" s="754"/>
      <c r="Q15" s="754"/>
      <c r="R15" s="793"/>
      <c r="S15" s="793"/>
      <c r="T15" s="793"/>
      <c r="U15" s="794"/>
      <c r="V15" s="754"/>
      <c r="W15" s="754"/>
    </row>
    <row r="16" spans="1:23" ht="14.25" customHeight="1">
      <c r="A16" s="781"/>
      <c r="B16" s="781"/>
      <c r="C16" s="781"/>
      <c r="D16" s="781"/>
      <c r="E16" s="781"/>
      <c r="F16" s="781"/>
      <c r="G16" s="781"/>
      <c r="H16" s="781"/>
      <c r="I16" s="781"/>
      <c r="J16" s="781"/>
      <c r="K16" s="781"/>
      <c r="L16" s="781"/>
      <c r="M16" s="781"/>
      <c r="N16" s="781"/>
      <c r="O16" s="781"/>
      <c r="P16" s="781"/>
      <c r="Q16" s="754"/>
      <c r="R16" s="793"/>
      <c r="S16" s="793"/>
      <c r="T16" s="793"/>
      <c r="U16" s="792"/>
      <c r="V16" s="781"/>
      <c r="W16" s="781"/>
    </row>
    <row r="17" spans="1:23">
      <c r="A17" s="754"/>
      <c r="B17" s="754"/>
      <c r="C17" s="754"/>
      <c r="D17" s="754"/>
      <c r="E17" s="754"/>
      <c r="F17" s="754"/>
      <c r="G17" s="754"/>
      <c r="H17" s="754"/>
      <c r="I17" s="754"/>
      <c r="J17" s="754"/>
      <c r="K17" s="754"/>
      <c r="L17" s="754"/>
      <c r="M17" s="754"/>
      <c r="N17" s="754"/>
      <c r="O17" s="754"/>
      <c r="P17" s="754"/>
      <c r="Q17" s="791"/>
      <c r="R17" s="791"/>
      <c r="S17" s="791"/>
      <c r="T17" s="791"/>
      <c r="U17" s="791"/>
      <c r="V17" s="754"/>
      <c r="W17" s="754"/>
    </row>
    <row r="18" spans="1:23" ht="48.75" customHeight="1">
      <c r="A18" s="754"/>
      <c r="B18" s="790" t="s">
        <v>714</v>
      </c>
      <c r="C18" s="754"/>
      <c r="D18" s="754"/>
      <c r="E18" s="754"/>
      <c r="F18" s="754"/>
      <c r="G18" s="754"/>
      <c r="H18" s="790" t="s">
        <v>349</v>
      </c>
      <c r="I18" s="754"/>
      <c r="J18" s="754"/>
      <c r="K18" s="754"/>
      <c r="L18" s="754"/>
      <c r="M18" s="754"/>
      <c r="N18" s="754"/>
      <c r="O18" s="754"/>
      <c r="P18" s="754"/>
      <c r="Q18" s="754"/>
      <c r="R18" s="754"/>
      <c r="S18" s="754"/>
      <c r="T18" s="754"/>
      <c r="U18" s="754"/>
      <c r="V18" s="754"/>
      <c r="W18" s="754"/>
    </row>
    <row r="19" spans="1:23" ht="9" customHeight="1">
      <c r="A19" s="754"/>
      <c r="B19" s="754"/>
      <c r="C19" s="754"/>
      <c r="D19" s="754"/>
      <c r="E19" s="754"/>
      <c r="F19" s="754"/>
      <c r="G19" s="754"/>
      <c r="H19" s="754"/>
      <c r="I19" s="754"/>
      <c r="J19" s="754"/>
      <c r="K19" s="754"/>
      <c r="L19" s="754"/>
      <c r="M19" s="754"/>
      <c r="N19" s="754"/>
      <c r="O19" s="754"/>
      <c r="P19" s="754"/>
      <c r="Q19" s="754"/>
      <c r="R19" s="754"/>
      <c r="S19" s="754"/>
      <c r="T19" s="754"/>
      <c r="U19" s="754"/>
      <c r="V19" s="754"/>
      <c r="W19" s="754"/>
    </row>
    <row r="20" spans="1:23" ht="14.25">
      <c r="A20" s="754"/>
      <c r="B20" s="787" t="s">
        <v>739</v>
      </c>
      <c r="C20" s="754"/>
      <c r="D20" s="754"/>
      <c r="E20" s="754"/>
      <c r="F20" s="754"/>
      <c r="G20" s="754"/>
      <c r="H20" s="754"/>
      <c r="I20" s="754"/>
      <c r="J20" s="754"/>
      <c r="K20" s="754"/>
      <c r="L20" s="754"/>
      <c r="M20" s="754"/>
      <c r="N20" s="754"/>
      <c r="O20" s="754"/>
      <c r="P20" s="754"/>
      <c r="Q20" s="754"/>
      <c r="R20" s="754"/>
      <c r="S20" s="754"/>
      <c r="T20" s="754"/>
      <c r="U20" s="754"/>
      <c r="V20" s="754"/>
      <c r="W20" s="754"/>
    </row>
    <row r="21" spans="1:23" ht="14.25">
      <c r="A21" s="754"/>
      <c r="B21" s="787" t="s">
        <v>334</v>
      </c>
      <c r="C21" s="754"/>
      <c r="D21" s="754"/>
      <c r="E21" s="754"/>
      <c r="F21" s="754"/>
      <c r="G21" s="754"/>
      <c r="H21" s="754"/>
      <c r="I21" s="754"/>
      <c r="J21" s="754"/>
      <c r="K21" s="754"/>
      <c r="L21" s="754"/>
      <c r="M21" s="754"/>
      <c r="N21" s="754"/>
      <c r="O21" s="754"/>
      <c r="P21" s="754"/>
      <c r="Q21" s="754"/>
      <c r="R21" s="754"/>
      <c r="S21" s="754"/>
      <c r="T21" s="754"/>
      <c r="U21" s="754"/>
      <c r="V21" s="754"/>
      <c r="W21" s="754"/>
    </row>
    <row r="22" spans="1:23" ht="8.25" customHeight="1">
      <c r="A22" s="754"/>
      <c r="B22" s="754"/>
      <c r="C22" s="754"/>
      <c r="D22" s="754"/>
      <c r="E22" s="754"/>
      <c r="F22" s="754"/>
      <c r="G22" s="754"/>
      <c r="H22" s="754"/>
      <c r="I22" s="754"/>
      <c r="J22" s="754"/>
      <c r="K22" s="754"/>
      <c r="L22" s="754"/>
      <c r="M22" s="754"/>
      <c r="N22" s="754"/>
      <c r="O22" s="754"/>
      <c r="P22" s="754"/>
      <c r="Q22" s="754"/>
      <c r="R22" s="754"/>
      <c r="S22" s="754"/>
      <c r="T22" s="754"/>
      <c r="U22" s="754"/>
      <c r="V22" s="754"/>
      <c r="W22" s="754"/>
    </row>
    <row r="23" spans="1:23">
      <c r="A23" s="754"/>
      <c r="B23" s="754"/>
      <c r="C23" s="754"/>
      <c r="D23" s="754"/>
      <c r="E23" s="754"/>
      <c r="F23" s="754"/>
      <c r="G23" s="754"/>
      <c r="H23" s="754"/>
      <c r="I23" s="754"/>
      <c r="J23" s="754"/>
      <c r="K23" s="754"/>
      <c r="L23" s="754"/>
      <c r="M23" s="754"/>
      <c r="N23" s="754"/>
      <c r="O23" s="754" t="s">
        <v>738</v>
      </c>
      <c r="P23" s="754" t="s">
        <v>353</v>
      </c>
      <c r="Q23" s="754" t="s">
        <v>737</v>
      </c>
      <c r="R23" s="754"/>
      <c r="S23" s="754"/>
      <c r="T23" s="754"/>
      <c r="U23" s="754"/>
      <c r="V23" s="754"/>
      <c r="W23" s="781"/>
    </row>
    <row r="24" spans="1:23" ht="14.25">
      <c r="A24" s="754"/>
      <c r="B24" s="789" t="s">
        <v>736</v>
      </c>
      <c r="C24" s="789"/>
      <c r="D24" s="789"/>
      <c r="E24" s="789"/>
      <c r="F24" s="789" t="s">
        <v>353</v>
      </c>
      <c r="G24" s="789" t="s">
        <v>735</v>
      </c>
      <c r="H24" s="789"/>
      <c r="I24" s="781"/>
      <c r="J24" s="754"/>
      <c r="K24" s="754"/>
      <c r="L24" s="754"/>
      <c r="M24" s="754"/>
      <c r="N24" s="754"/>
      <c r="O24" s="785" t="s">
        <v>734</v>
      </c>
      <c r="P24" s="785" t="s">
        <v>353</v>
      </c>
      <c r="Q24" s="788">
        <v>46021</v>
      </c>
      <c r="R24" s="788"/>
      <c r="S24" s="785"/>
      <c r="T24" s="785"/>
      <c r="U24" s="785"/>
      <c r="V24" s="785"/>
      <c r="W24" s="785"/>
    </row>
    <row r="25" spans="1:23" ht="14.25">
      <c r="A25" s="754"/>
      <c r="B25" s="787" t="s">
        <v>733</v>
      </c>
      <c r="C25" s="787"/>
      <c r="D25" s="787"/>
      <c r="E25" s="787"/>
      <c r="F25" s="787" t="s">
        <v>353</v>
      </c>
      <c r="G25" s="787">
        <v>123456789</v>
      </c>
      <c r="H25" s="787"/>
      <c r="I25" s="754"/>
      <c r="J25" s="754"/>
      <c r="K25" s="754"/>
      <c r="L25" s="754"/>
      <c r="M25" s="754"/>
      <c r="N25" s="754"/>
      <c r="O25" s="754" t="s">
        <v>732</v>
      </c>
      <c r="P25" s="754" t="s">
        <v>353</v>
      </c>
      <c r="Q25" s="754" t="s">
        <v>731</v>
      </c>
      <c r="R25" s="754"/>
      <c r="S25" s="754"/>
      <c r="T25" s="754"/>
      <c r="U25" s="754"/>
      <c r="V25" s="754"/>
      <c r="W25" s="754"/>
    </row>
    <row r="26" spans="1:23" ht="14.25">
      <c r="A26" s="754"/>
      <c r="B26" s="783" t="s">
        <v>730</v>
      </c>
      <c r="C26" s="783"/>
      <c r="D26" s="783"/>
      <c r="E26" s="783"/>
      <c r="F26" s="783" t="s">
        <v>353</v>
      </c>
      <c r="G26" s="786">
        <v>46002</v>
      </c>
      <c r="H26" s="783"/>
      <c r="I26" s="785"/>
      <c r="J26" s="754"/>
      <c r="K26" s="754"/>
      <c r="L26" s="754"/>
      <c r="M26" s="754"/>
      <c r="N26" s="754"/>
      <c r="O26" s="754"/>
      <c r="P26" s="754"/>
      <c r="Q26" s="754" t="s">
        <v>729</v>
      </c>
      <c r="R26" s="754"/>
      <c r="S26" s="754"/>
      <c r="T26" s="754"/>
      <c r="U26" s="754"/>
      <c r="V26" s="754"/>
      <c r="W26" s="754"/>
    </row>
    <row r="27" spans="1:23" ht="14.25">
      <c r="A27" s="754"/>
      <c r="B27" s="783" t="s">
        <v>706</v>
      </c>
      <c r="C27" s="783"/>
      <c r="D27" s="783"/>
      <c r="E27" s="783"/>
      <c r="F27" s="783" t="s">
        <v>353</v>
      </c>
      <c r="G27" s="784">
        <f>V63</f>
        <v>1218.8</v>
      </c>
      <c r="H27" s="783" t="s">
        <v>728</v>
      </c>
      <c r="I27" s="782"/>
      <c r="J27" s="754"/>
      <c r="K27" s="754"/>
      <c r="L27" s="754"/>
      <c r="M27" s="754"/>
      <c r="N27" s="754"/>
      <c r="O27" s="754"/>
      <c r="P27" s="754"/>
      <c r="Q27" s="754" t="s">
        <v>727</v>
      </c>
      <c r="R27" s="754"/>
      <c r="S27" s="754"/>
      <c r="T27" s="754"/>
      <c r="U27" s="754"/>
      <c r="V27" s="754"/>
      <c r="W27" s="754"/>
    </row>
    <row r="28" spans="1:23">
      <c r="A28" s="754"/>
      <c r="B28" s="754"/>
      <c r="C28" s="754"/>
      <c r="D28" s="754"/>
      <c r="E28" s="754"/>
      <c r="F28" s="754"/>
      <c r="G28" s="754"/>
      <c r="H28" s="754"/>
      <c r="I28" s="754"/>
      <c r="J28" s="754"/>
      <c r="K28" s="754"/>
      <c r="L28" s="754"/>
      <c r="M28" s="754"/>
      <c r="N28" s="754"/>
      <c r="O28" s="781"/>
      <c r="P28" s="781"/>
      <c r="Q28" s="781" t="s">
        <v>726</v>
      </c>
      <c r="R28" s="781"/>
      <c r="S28" s="781"/>
      <c r="T28" s="781"/>
      <c r="U28" s="781"/>
      <c r="V28" s="781"/>
      <c r="W28" s="781"/>
    </row>
    <row r="29" spans="1:23" ht="27" customHeight="1" thickBot="1">
      <c r="A29" s="754"/>
      <c r="B29" s="780"/>
      <c r="C29" s="780"/>
      <c r="D29" s="780"/>
      <c r="E29" s="780"/>
      <c r="F29" s="780"/>
      <c r="G29" s="780"/>
      <c r="H29" s="780"/>
      <c r="I29" s="780"/>
      <c r="J29" s="780"/>
      <c r="K29" s="780"/>
      <c r="L29" s="780"/>
      <c r="M29" s="780"/>
      <c r="N29" s="780"/>
      <c r="O29" s="780"/>
      <c r="P29" s="780"/>
      <c r="Q29" s="780"/>
      <c r="R29" s="780"/>
      <c r="S29" s="780"/>
      <c r="T29" s="780"/>
      <c r="U29" s="780"/>
      <c r="V29" s="780"/>
      <c r="W29" s="780"/>
    </row>
    <row r="30" spans="1:23" ht="18.75" customHeight="1">
      <c r="A30" s="754"/>
      <c r="B30" s="2073" t="s">
        <v>725</v>
      </c>
      <c r="C30" s="2073"/>
      <c r="D30" s="2073"/>
      <c r="E30" s="2073"/>
      <c r="F30" s="2073"/>
      <c r="G30" s="2073"/>
      <c r="H30" s="2073"/>
      <c r="I30" s="2073"/>
      <c r="J30" s="2073"/>
      <c r="K30" s="2073"/>
      <c r="L30" s="2073"/>
      <c r="M30" s="2073"/>
      <c r="N30" s="2073"/>
      <c r="O30" s="2073"/>
      <c r="P30" s="2073"/>
      <c r="Q30" s="2073"/>
      <c r="R30" s="2073"/>
      <c r="S30" s="2073"/>
      <c r="T30" s="2073"/>
      <c r="U30" s="2073"/>
      <c r="V30" s="2073"/>
      <c r="W30" s="2073"/>
    </row>
    <row r="31" spans="1:23" ht="17.25">
      <c r="A31" s="754"/>
      <c r="B31" s="760" t="s">
        <v>406</v>
      </c>
      <c r="C31" s="760"/>
      <c r="D31" s="760"/>
      <c r="E31" s="778">
        <v>46003</v>
      </c>
      <c r="F31" s="760"/>
      <c r="G31" s="760"/>
      <c r="H31" s="760"/>
      <c r="I31" s="760"/>
      <c r="J31" s="760"/>
      <c r="K31" s="760"/>
      <c r="L31" s="760"/>
      <c r="M31" s="760" t="s">
        <v>724</v>
      </c>
      <c r="N31" s="760"/>
      <c r="O31" s="760">
        <v>123465</v>
      </c>
      <c r="P31" s="760"/>
      <c r="Q31" s="760"/>
      <c r="R31" s="760"/>
      <c r="S31" s="760"/>
      <c r="T31" s="760"/>
      <c r="U31" s="760"/>
      <c r="V31" s="760"/>
      <c r="W31" s="757"/>
    </row>
    <row r="32" spans="1:23" ht="17.25">
      <c r="A32" s="754"/>
      <c r="B32" s="760" t="s">
        <v>723</v>
      </c>
      <c r="C32" s="760"/>
      <c r="D32" s="760"/>
      <c r="E32" s="760">
        <v>123456786</v>
      </c>
      <c r="F32" s="760"/>
      <c r="G32" s="760"/>
      <c r="H32" s="760"/>
      <c r="I32" s="760"/>
      <c r="J32" s="760"/>
      <c r="K32" s="757"/>
      <c r="L32" s="760"/>
      <c r="M32" s="760" t="s">
        <v>722</v>
      </c>
      <c r="N32" s="760"/>
      <c r="O32" s="760"/>
      <c r="P32" s="760"/>
      <c r="Q32" s="760"/>
      <c r="R32" s="760"/>
      <c r="S32" s="760"/>
      <c r="T32" s="760" t="s">
        <v>721</v>
      </c>
      <c r="U32" s="760"/>
      <c r="V32" s="760"/>
      <c r="W32" s="777"/>
    </row>
    <row r="33" spans="1:24" ht="17.25">
      <c r="A33" s="754"/>
      <c r="B33" s="760"/>
      <c r="C33" s="760" t="s">
        <v>720</v>
      </c>
      <c r="D33" s="760"/>
      <c r="E33" s="760"/>
      <c r="F33" s="760"/>
      <c r="G33" s="760"/>
      <c r="H33" s="760"/>
      <c r="I33" s="760"/>
      <c r="J33" s="760"/>
      <c r="K33" s="757"/>
      <c r="L33" s="760"/>
      <c r="M33" s="760" t="s">
        <v>719</v>
      </c>
      <c r="N33" s="760"/>
      <c r="O33" s="760"/>
      <c r="P33" s="776"/>
      <c r="Q33" s="776" t="s">
        <v>170</v>
      </c>
      <c r="R33" s="760"/>
      <c r="S33" s="760"/>
      <c r="T33" s="776" t="s">
        <v>225</v>
      </c>
      <c r="U33" s="760"/>
      <c r="V33" s="776" t="s">
        <v>171</v>
      </c>
      <c r="W33" s="757"/>
    </row>
    <row r="34" spans="1:24" ht="17.25">
      <c r="A34" s="754"/>
      <c r="B34" s="760"/>
      <c r="C34" s="760" t="s">
        <v>718</v>
      </c>
      <c r="D34" s="760"/>
      <c r="E34" s="760"/>
      <c r="F34" s="760"/>
      <c r="G34" s="760"/>
      <c r="H34" s="760"/>
      <c r="I34" s="760"/>
      <c r="J34" s="760"/>
      <c r="K34" s="757"/>
      <c r="L34" s="760"/>
      <c r="M34" s="760" t="s">
        <v>717</v>
      </c>
      <c r="N34" s="760"/>
      <c r="O34" s="760"/>
      <c r="P34" s="760"/>
      <c r="Q34" s="760">
        <v>1</v>
      </c>
      <c r="R34" s="760" t="s">
        <v>372</v>
      </c>
      <c r="S34" s="760"/>
      <c r="T34" s="775">
        <v>1018</v>
      </c>
      <c r="U34" s="760"/>
      <c r="V34" s="759">
        <v>1018</v>
      </c>
      <c r="W34" s="757"/>
      <c r="X34" s="771"/>
    </row>
    <row r="35" spans="1:24" ht="17.25">
      <c r="A35" s="754"/>
      <c r="B35" s="760"/>
      <c r="C35" s="760"/>
      <c r="D35" s="760"/>
      <c r="E35" s="760"/>
      <c r="F35" s="760"/>
      <c r="G35" s="760"/>
      <c r="H35" s="760"/>
      <c r="I35" s="760"/>
      <c r="J35" s="760"/>
      <c r="K35" s="760"/>
      <c r="L35" s="760"/>
      <c r="M35" s="760"/>
      <c r="N35" s="760"/>
      <c r="O35" s="760"/>
      <c r="P35" s="760"/>
      <c r="Q35" s="760"/>
      <c r="R35" s="760"/>
      <c r="S35" s="774"/>
      <c r="T35" s="760"/>
      <c r="U35" s="760"/>
      <c r="V35" s="760"/>
      <c r="W35" s="779"/>
    </row>
    <row r="36" spans="1:24" ht="17.25">
      <c r="A36" s="754"/>
      <c r="B36" s="760" t="s">
        <v>406</v>
      </c>
      <c r="C36" s="760"/>
      <c r="D36" s="760"/>
      <c r="E36" s="778">
        <v>46003</v>
      </c>
      <c r="F36" s="760"/>
      <c r="G36" s="760"/>
      <c r="H36" s="760"/>
      <c r="I36" s="760"/>
      <c r="J36" s="760"/>
      <c r="K36" s="757"/>
      <c r="L36" s="757"/>
      <c r="M36" s="760" t="s">
        <v>724</v>
      </c>
      <c r="N36" s="760"/>
      <c r="O36" s="760">
        <v>123465</v>
      </c>
      <c r="P36" s="760"/>
      <c r="Q36" s="760"/>
      <c r="R36" s="760"/>
      <c r="S36" s="760"/>
      <c r="T36" s="760"/>
      <c r="U36" s="760"/>
      <c r="V36" s="760"/>
      <c r="W36" s="777"/>
    </row>
    <row r="37" spans="1:24" ht="17.25">
      <c r="A37" s="754"/>
      <c r="B37" s="760" t="s">
        <v>723</v>
      </c>
      <c r="C37" s="760"/>
      <c r="D37" s="760"/>
      <c r="E37" s="760">
        <v>123456786</v>
      </c>
      <c r="F37" s="760"/>
      <c r="G37" s="760"/>
      <c r="H37" s="760"/>
      <c r="I37" s="760"/>
      <c r="J37" s="760"/>
      <c r="K37" s="757"/>
      <c r="L37" s="757"/>
      <c r="M37" s="760" t="s">
        <v>722</v>
      </c>
      <c r="N37" s="760"/>
      <c r="O37" s="760"/>
      <c r="P37" s="760"/>
      <c r="Q37" s="760"/>
      <c r="R37" s="760"/>
      <c r="S37" s="760"/>
      <c r="T37" s="760" t="s">
        <v>721</v>
      </c>
      <c r="U37" s="760"/>
      <c r="V37" s="760"/>
      <c r="W37" s="777"/>
    </row>
    <row r="38" spans="1:24" ht="17.25">
      <c r="A38" s="754"/>
      <c r="B38" s="760"/>
      <c r="C38" s="760" t="s">
        <v>720</v>
      </c>
      <c r="D38" s="760"/>
      <c r="E38" s="760"/>
      <c r="F38" s="760"/>
      <c r="G38" s="760"/>
      <c r="H38" s="760"/>
      <c r="I38" s="760"/>
      <c r="J38" s="760"/>
      <c r="K38" s="757"/>
      <c r="L38" s="757"/>
      <c r="M38" s="760" t="s">
        <v>719</v>
      </c>
      <c r="N38" s="760"/>
      <c r="O38" s="760"/>
      <c r="P38" s="760"/>
      <c r="Q38" s="776" t="s">
        <v>170</v>
      </c>
      <c r="R38" s="760"/>
      <c r="S38" s="760"/>
      <c r="T38" s="776" t="s">
        <v>225</v>
      </c>
      <c r="U38" s="760"/>
      <c r="V38" s="776" t="s">
        <v>171</v>
      </c>
      <c r="W38" s="757"/>
    </row>
    <row r="39" spans="1:24" ht="17.25">
      <c r="A39" s="754"/>
      <c r="B39" s="760"/>
      <c r="C39" s="760" t="s">
        <v>718</v>
      </c>
      <c r="D39" s="760"/>
      <c r="E39" s="760"/>
      <c r="F39" s="760"/>
      <c r="G39" s="760"/>
      <c r="H39" s="760"/>
      <c r="I39" s="760"/>
      <c r="J39" s="760"/>
      <c r="K39" s="757"/>
      <c r="L39" s="757"/>
      <c r="M39" s="760" t="s">
        <v>717</v>
      </c>
      <c r="N39" s="760"/>
      <c r="O39" s="760"/>
      <c r="P39" s="760"/>
      <c r="Q39" s="760">
        <v>1</v>
      </c>
      <c r="R39" s="760" t="s">
        <v>372</v>
      </c>
      <c r="S39" s="760"/>
      <c r="T39" s="775">
        <v>45</v>
      </c>
      <c r="U39" s="760"/>
      <c r="V39" s="759">
        <v>45</v>
      </c>
      <c r="W39" s="757"/>
      <c r="X39" s="771"/>
    </row>
    <row r="40" spans="1:24" ht="17.25">
      <c r="A40" s="754"/>
      <c r="B40" s="760"/>
      <c r="C40" s="760" t="s">
        <v>718</v>
      </c>
      <c r="D40" s="760"/>
      <c r="E40" s="760"/>
      <c r="F40" s="760"/>
      <c r="G40" s="760"/>
      <c r="H40" s="760"/>
      <c r="I40" s="760"/>
      <c r="J40" s="760"/>
      <c r="K40" s="757"/>
      <c r="L40" s="757"/>
      <c r="M40" s="760" t="s">
        <v>717</v>
      </c>
      <c r="N40" s="760"/>
      <c r="O40" s="760"/>
      <c r="P40" s="760"/>
      <c r="Q40" s="760">
        <v>1</v>
      </c>
      <c r="R40" s="760" t="s">
        <v>372</v>
      </c>
      <c r="S40" s="760"/>
      <c r="T40" s="775">
        <v>45</v>
      </c>
      <c r="U40" s="760"/>
      <c r="V40" s="759">
        <v>45</v>
      </c>
      <c r="W40" s="757"/>
      <c r="X40" s="771"/>
    </row>
    <row r="41" spans="1:24" ht="17.25">
      <c r="A41" s="754"/>
      <c r="B41" s="760"/>
      <c r="C41" s="760"/>
      <c r="D41" s="760"/>
      <c r="E41" s="760"/>
      <c r="F41" s="760"/>
      <c r="G41" s="760"/>
      <c r="H41" s="760"/>
      <c r="I41" s="760"/>
      <c r="J41" s="760"/>
      <c r="K41" s="757"/>
      <c r="L41" s="757"/>
      <c r="M41" s="760"/>
      <c r="N41" s="760"/>
      <c r="O41" s="760"/>
      <c r="P41" s="760"/>
      <c r="Q41" s="760"/>
      <c r="R41" s="760"/>
      <c r="S41" s="760"/>
      <c r="T41" s="775"/>
      <c r="U41" s="760"/>
      <c r="V41" s="759"/>
      <c r="W41" s="757"/>
      <c r="X41" s="771"/>
    </row>
    <row r="42" spans="1:24" ht="17.25">
      <c r="A42" s="754"/>
      <c r="B42" s="760"/>
      <c r="C42" s="760"/>
      <c r="D42" s="760"/>
      <c r="E42" s="760"/>
      <c r="F42" s="760"/>
      <c r="G42" s="760"/>
      <c r="H42" s="760"/>
      <c r="I42" s="760"/>
      <c r="J42" s="760"/>
      <c r="K42" s="757"/>
      <c r="L42" s="757"/>
      <c r="M42" s="760"/>
      <c r="N42" s="760"/>
      <c r="O42" s="760"/>
      <c r="P42" s="760"/>
      <c r="Q42" s="760"/>
      <c r="R42" s="760"/>
      <c r="S42" s="760"/>
      <c r="T42" s="775"/>
      <c r="U42" s="760"/>
      <c r="V42" s="759"/>
      <c r="W42" s="757"/>
      <c r="X42" s="771"/>
    </row>
    <row r="43" spans="1:24" ht="17.25">
      <c r="A43" s="754"/>
      <c r="B43" s="760"/>
      <c r="C43" s="760"/>
      <c r="D43" s="760"/>
      <c r="E43" s="760"/>
      <c r="F43" s="760"/>
      <c r="G43" s="760"/>
      <c r="H43" s="760"/>
      <c r="I43" s="760"/>
      <c r="J43" s="760"/>
      <c r="K43" s="757"/>
      <c r="L43" s="757"/>
      <c r="M43" s="760"/>
      <c r="N43" s="760"/>
      <c r="O43" s="760"/>
      <c r="P43" s="760"/>
      <c r="Q43" s="760"/>
      <c r="R43" s="760"/>
      <c r="S43" s="760"/>
      <c r="T43" s="775"/>
      <c r="U43" s="760"/>
      <c r="V43" s="759"/>
      <c r="W43" s="757"/>
      <c r="X43" s="771"/>
    </row>
    <row r="44" spans="1:24" ht="17.25">
      <c r="A44" s="754"/>
      <c r="B44" s="760"/>
      <c r="C44" s="760"/>
      <c r="D44" s="760"/>
      <c r="E44" s="760"/>
      <c r="F44" s="760"/>
      <c r="G44" s="760"/>
      <c r="H44" s="760"/>
      <c r="I44" s="760"/>
      <c r="J44" s="760"/>
      <c r="K44" s="757"/>
      <c r="L44" s="757"/>
      <c r="M44" s="760"/>
      <c r="N44" s="760"/>
      <c r="O44" s="760"/>
      <c r="P44" s="760"/>
      <c r="Q44" s="760"/>
      <c r="R44" s="760"/>
      <c r="S44" s="760"/>
      <c r="T44" s="775"/>
      <c r="U44" s="760"/>
      <c r="V44" s="759"/>
      <c r="W44" s="757"/>
      <c r="X44" s="771"/>
    </row>
    <row r="45" spans="1:24" ht="17.25">
      <c r="A45" s="754"/>
      <c r="B45" s="760"/>
      <c r="C45" s="760"/>
      <c r="D45" s="760"/>
      <c r="E45" s="760"/>
      <c r="F45" s="760"/>
      <c r="G45" s="760"/>
      <c r="H45" s="760"/>
      <c r="I45" s="760"/>
      <c r="J45" s="760"/>
      <c r="K45" s="757"/>
      <c r="L45" s="757"/>
      <c r="M45" s="760"/>
      <c r="N45" s="760"/>
      <c r="O45" s="760"/>
      <c r="P45" s="760"/>
      <c r="Q45" s="760"/>
      <c r="R45" s="760"/>
      <c r="S45" s="760"/>
      <c r="T45" s="775"/>
      <c r="U45" s="760"/>
      <c r="V45" s="759"/>
      <c r="W45" s="757"/>
      <c r="X45" s="771"/>
    </row>
    <row r="46" spans="1:24" ht="17.25">
      <c r="A46" s="754"/>
      <c r="B46" s="760"/>
      <c r="C46" s="760"/>
      <c r="D46" s="760"/>
      <c r="E46" s="760"/>
      <c r="F46" s="760"/>
      <c r="G46" s="760"/>
      <c r="H46" s="760"/>
      <c r="I46" s="760"/>
      <c r="J46" s="760"/>
      <c r="K46" s="757"/>
      <c r="L46" s="757"/>
      <c r="M46" s="760"/>
      <c r="N46" s="760"/>
      <c r="O46" s="760"/>
      <c r="P46" s="760"/>
      <c r="Q46" s="760"/>
      <c r="R46" s="760"/>
      <c r="S46" s="760"/>
      <c r="T46" s="775"/>
      <c r="U46" s="760"/>
      <c r="V46" s="759"/>
      <c r="W46" s="757"/>
      <c r="X46" s="771"/>
    </row>
    <row r="47" spans="1:24" ht="17.25">
      <c r="A47" s="754"/>
      <c r="B47" s="760"/>
      <c r="C47" s="760"/>
      <c r="D47" s="760"/>
      <c r="E47" s="760"/>
      <c r="F47" s="760"/>
      <c r="G47" s="760"/>
      <c r="H47" s="760"/>
      <c r="I47" s="760"/>
      <c r="J47" s="760"/>
      <c r="K47" s="757"/>
      <c r="L47" s="757"/>
      <c r="M47" s="760"/>
      <c r="N47" s="760"/>
      <c r="O47" s="760"/>
      <c r="P47" s="760"/>
      <c r="Q47" s="760"/>
      <c r="R47" s="760"/>
      <c r="S47" s="760"/>
      <c r="T47" s="775"/>
      <c r="U47" s="760"/>
      <c r="V47" s="759"/>
      <c r="W47" s="757"/>
      <c r="X47" s="771"/>
    </row>
    <row r="48" spans="1:24" ht="17.25">
      <c r="A48" s="754"/>
      <c r="B48" s="760"/>
      <c r="C48" s="760"/>
      <c r="D48" s="760"/>
      <c r="E48" s="760"/>
      <c r="F48" s="760"/>
      <c r="G48" s="760"/>
      <c r="H48" s="760"/>
      <c r="I48" s="760"/>
      <c r="J48" s="760"/>
      <c r="K48" s="757"/>
      <c r="L48" s="757"/>
      <c r="M48" s="760"/>
      <c r="N48" s="760"/>
      <c r="O48" s="760"/>
      <c r="P48" s="760"/>
      <c r="Q48" s="760"/>
      <c r="R48" s="760"/>
      <c r="S48" s="760"/>
      <c r="T48" s="775"/>
      <c r="U48" s="760"/>
      <c r="V48" s="759"/>
      <c r="W48" s="757"/>
      <c r="X48" s="771"/>
    </row>
    <row r="49" spans="1:24" ht="17.25">
      <c r="A49" s="754"/>
      <c r="B49" s="760"/>
      <c r="C49" s="760"/>
      <c r="D49" s="760"/>
      <c r="E49" s="760"/>
      <c r="F49" s="760"/>
      <c r="G49" s="760"/>
      <c r="H49" s="760"/>
      <c r="I49" s="760"/>
      <c r="J49" s="760"/>
      <c r="K49" s="757"/>
      <c r="L49" s="757"/>
      <c r="M49" s="760"/>
      <c r="N49" s="760"/>
      <c r="O49" s="760"/>
      <c r="P49" s="760"/>
      <c r="Q49" s="760"/>
      <c r="R49" s="760"/>
      <c r="S49" s="760"/>
      <c r="T49" s="775"/>
      <c r="U49" s="760"/>
      <c r="V49" s="759"/>
      <c r="W49" s="757"/>
      <c r="X49" s="771"/>
    </row>
    <row r="50" spans="1:24" ht="17.25">
      <c r="A50" s="754"/>
      <c r="B50" s="760"/>
      <c r="C50" s="760"/>
      <c r="D50" s="760"/>
      <c r="E50" s="760"/>
      <c r="F50" s="760"/>
      <c r="G50" s="760"/>
      <c r="H50" s="760"/>
      <c r="I50" s="760"/>
      <c r="J50" s="760"/>
      <c r="K50" s="760"/>
      <c r="L50" s="760"/>
      <c r="M50" s="760"/>
      <c r="N50" s="760"/>
      <c r="O50" s="760"/>
      <c r="P50" s="760"/>
      <c r="Q50" s="760"/>
      <c r="R50" s="760"/>
      <c r="S50" s="760"/>
      <c r="T50" s="774"/>
      <c r="U50" s="760"/>
      <c r="V50" s="760"/>
      <c r="W50" s="757"/>
      <c r="X50" s="771"/>
    </row>
    <row r="51" spans="1:24" ht="17.25">
      <c r="A51" s="754"/>
      <c r="B51" s="760"/>
      <c r="C51" s="760" t="s">
        <v>716</v>
      </c>
      <c r="D51" s="760"/>
      <c r="E51" s="760"/>
      <c r="F51" s="760"/>
      <c r="G51" s="760">
        <v>23564323</v>
      </c>
      <c r="H51" s="760"/>
      <c r="I51" s="760"/>
      <c r="J51" s="760"/>
      <c r="K51" s="760"/>
      <c r="L51" s="760"/>
      <c r="M51" s="760"/>
      <c r="N51" s="760"/>
      <c r="O51" s="760"/>
      <c r="P51" s="760"/>
      <c r="Q51" s="760"/>
      <c r="R51" s="760"/>
      <c r="S51" s="760"/>
      <c r="T51" s="774"/>
      <c r="U51" s="760"/>
      <c r="V51" s="760"/>
      <c r="W51" s="757"/>
      <c r="X51" s="771"/>
    </row>
    <row r="52" spans="1:24" ht="17.25">
      <c r="A52" s="754"/>
      <c r="B52" s="760"/>
      <c r="C52" s="760" t="s">
        <v>715</v>
      </c>
      <c r="D52" s="760"/>
      <c r="E52" s="760"/>
      <c r="F52" s="760"/>
      <c r="G52" s="760" t="s">
        <v>714</v>
      </c>
      <c r="H52" s="760"/>
      <c r="I52" s="760"/>
      <c r="J52" s="760"/>
      <c r="K52" s="760"/>
      <c r="L52" s="760"/>
      <c r="M52" s="760"/>
      <c r="N52" s="760"/>
      <c r="O52" s="760"/>
      <c r="P52" s="760"/>
      <c r="Q52" s="760"/>
      <c r="R52" s="760"/>
      <c r="S52" s="760"/>
      <c r="T52" s="774"/>
      <c r="U52" s="760"/>
      <c r="V52" s="760"/>
      <c r="W52" s="757"/>
      <c r="X52" s="771"/>
    </row>
    <row r="53" spans="1:24" ht="14.25" thickBot="1">
      <c r="A53" s="754"/>
      <c r="B53" s="772"/>
      <c r="C53" s="772"/>
      <c r="D53" s="772"/>
      <c r="E53" s="772"/>
      <c r="F53" s="772"/>
      <c r="G53" s="772"/>
      <c r="H53" s="772"/>
      <c r="I53" s="772"/>
      <c r="J53" s="772"/>
      <c r="K53" s="772"/>
      <c r="L53" s="772"/>
      <c r="M53" s="772"/>
      <c r="N53" s="772"/>
      <c r="O53" s="772"/>
      <c r="P53" s="772"/>
      <c r="Q53" s="772"/>
      <c r="R53" s="772"/>
      <c r="S53" s="772"/>
      <c r="T53" s="773"/>
      <c r="U53" s="772"/>
      <c r="V53" s="772"/>
      <c r="W53" s="772"/>
      <c r="X53" s="771"/>
    </row>
    <row r="54" spans="1:24" ht="3.75" customHeight="1" thickBot="1">
      <c r="A54" s="754"/>
      <c r="B54" s="754"/>
      <c r="C54" s="754"/>
      <c r="D54" s="754"/>
      <c r="E54" s="754"/>
      <c r="F54" s="754"/>
      <c r="G54" s="754"/>
      <c r="H54" s="754"/>
      <c r="I54" s="754"/>
      <c r="J54" s="754"/>
      <c r="K54" s="754"/>
      <c r="L54" s="754"/>
      <c r="M54" s="754"/>
      <c r="N54" s="754"/>
      <c r="O54" s="765"/>
      <c r="P54" s="765"/>
      <c r="Q54" s="765"/>
      <c r="R54" s="770"/>
      <c r="S54" s="765"/>
      <c r="T54" s="765"/>
      <c r="U54" s="765"/>
      <c r="V54" s="766"/>
      <c r="W54" s="770"/>
    </row>
    <row r="55" spans="1:24" ht="17.25">
      <c r="A55" s="754"/>
      <c r="B55" s="754"/>
      <c r="C55" s="754"/>
      <c r="D55" s="754"/>
      <c r="E55" s="754"/>
      <c r="F55" s="754"/>
      <c r="G55" s="754"/>
      <c r="H55" s="754"/>
      <c r="I55" s="754"/>
      <c r="J55" s="754"/>
      <c r="K55" s="763" t="s">
        <v>713</v>
      </c>
      <c r="L55" s="763"/>
      <c r="M55" s="763"/>
      <c r="N55" s="763"/>
      <c r="O55" s="763" t="s">
        <v>712</v>
      </c>
      <c r="P55" s="763"/>
      <c r="Q55" s="763"/>
      <c r="R55" s="763"/>
      <c r="S55" s="763"/>
      <c r="T55" s="763"/>
      <c r="U55" s="763"/>
      <c r="V55" s="769">
        <v>1108</v>
      </c>
      <c r="W55" s="754"/>
    </row>
    <row r="56" spans="1:24" ht="7.5" customHeight="1" thickBot="1">
      <c r="A56" s="754"/>
      <c r="B56" s="767"/>
      <c r="C56" s="767"/>
      <c r="D56" s="767"/>
      <c r="E56" s="767"/>
      <c r="F56" s="767"/>
      <c r="G56" s="767"/>
      <c r="H56" s="767"/>
      <c r="I56" s="767"/>
      <c r="J56" s="767"/>
      <c r="K56" s="767"/>
      <c r="L56" s="767"/>
      <c r="M56" s="767"/>
      <c r="N56" s="767"/>
      <c r="O56" s="767"/>
      <c r="P56" s="767"/>
      <c r="Q56" s="767"/>
      <c r="R56" s="767"/>
      <c r="S56" s="767"/>
      <c r="T56" s="767"/>
      <c r="U56" s="767"/>
      <c r="V56" s="768"/>
      <c r="W56" s="767"/>
    </row>
    <row r="57" spans="1:24" ht="3.75" customHeight="1" thickBot="1">
      <c r="A57" s="754"/>
      <c r="B57" s="765"/>
      <c r="C57" s="765"/>
      <c r="D57" s="765"/>
      <c r="E57" s="765"/>
      <c r="F57" s="765"/>
      <c r="G57" s="765"/>
      <c r="H57" s="765"/>
      <c r="I57" s="765"/>
      <c r="J57" s="765"/>
      <c r="K57" s="765"/>
      <c r="L57" s="765"/>
      <c r="M57" s="765"/>
      <c r="N57" s="765"/>
      <c r="O57" s="765"/>
      <c r="P57" s="765"/>
      <c r="Q57" s="765"/>
      <c r="R57" s="765"/>
      <c r="S57" s="765"/>
      <c r="T57" s="765"/>
      <c r="U57" s="765"/>
      <c r="V57" s="766"/>
      <c r="W57" s="765"/>
    </row>
    <row r="58" spans="1:24" ht="17.25">
      <c r="A58" s="754"/>
      <c r="B58" s="754"/>
      <c r="C58" s="754"/>
      <c r="D58" s="754"/>
      <c r="E58" s="754"/>
      <c r="F58" s="754"/>
      <c r="G58" s="754"/>
      <c r="H58" s="754"/>
      <c r="I58" s="754"/>
      <c r="J58" s="754"/>
      <c r="K58" s="754"/>
      <c r="L58" s="754"/>
      <c r="M58" s="754"/>
      <c r="N58" s="754"/>
      <c r="O58" s="763" t="s">
        <v>711</v>
      </c>
      <c r="P58" s="763"/>
      <c r="Q58" s="763"/>
      <c r="R58" s="763"/>
      <c r="S58" s="763"/>
      <c r="T58" s="763"/>
      <c r="U58" s="763"/>
      <c r="V58" s="764">
        <f>V55</f>
        <v>1108</v>
      </c>
      <c r="W58" s="763"/>
    </row>
    <row r="59" spans="1:24" ht="17.25">
      <c r="A59" s="754"/>
      <c r="B59" s="757"/>
      <c r="C59" s="757"/>
      <c r="D59" s="757"/>
      <c r="E59" s="757"/>
      <c r="F59" s="757"/>
      <c r="G59" s="757"/>
      <c r="H59" s="757"/>
      <c r="I59" s="757"/>
      <c r="J59" s="757"/>
      <c r="K59" s="757"/>
      <c r="L59" s="757"/>
      <c r="M59" s="757"/>
      <c r="N59" s="757"/>
      <c r="O59" s="760" t="s">
        <v>710</v>
      </c>
      <c r="P59" s="760"/>
      <c r="Q59" s="760"/>
      <c r="R59" s="760"/>
      <c r="S59" s="760"/>
      <c r="T59" s="760"/>
      <c r="U59" s="760"/>
      <c r="V59" s="759">
        <f>V58</f>
        <v>1108</v>
      </c>
      <c r="W59" s="762"/>
    </row>
    <row r="60" spans="1:24" ht="17.25">
      <c r="A60" s="754"/>
      <c r="B60" s="757"/>
      <c r="C60" s="757"/>
      <c r="D60" s="757"/>
      <c r="E60" s="757"/>
      <c r="F60" s="757"/>
      <c r="G60" s="757"/>
      <c r="H60" s="757"/>
      <c r="I60" s="757"/>
      <c r="J60" s="757"/>
      <c r="K60" s="757"/>
      <c r="L60" s="757"/>
      <c r="M60" s="757"/>
      <c r="N60" s="757"/>
      <c r="O60" s="760"/>
      <c r="P60" s="760" t="s">
        <v>708</v>
      </c>
      <c r="Q60" s="760"/>
      <c r="R60" s="760"/>
      <c r="S60" s="760"/>
      <c r="T60" s="760"/>
      <c r="U60" s="760"/>
      <c r="V60" s="759">
        <f>V58*10%</f>
        <v>110.80000000000001</v>
      </c>
      <c r="W60" s="762" t="s">
        <v>707</v>
      </c>
    </row>
    <row r="61" spans="1:24" ht="17.25">
      <c r="A61" s="754"/>
      <c r="B61" s="757"/>
      <c r="C61" s="757"/>
      <c r="D61" s="757"/>
      <c r="E61" s="757"/>
      <c r="F61" s="757"/>
      <c r="G61" s="757"/>
      <c r="H61" s="757"/>
      <c r="I61" s="757"/>
      <c r="J61" s="757"/>
      <c r="K61" s="757"/>
      <c r="L61" s="757"/>
      <c r="M61" s="757"/>
      <c r="N61" s="757"/>
      <c r="O61" s="760" t="s">
        <v>709</v>
      </c>
      <c r="P61" s="760"/>
      <c r="Q61" s="760"/>
      <c r="R61" s="760"/>
      <c r="S61" s="760"/>
      <c r="T61" s="760"/>
      <c r="U61" s="760"/>
      <c r="V61" s="759"/>
      <c r="W61" s="761"/>
    </row>
    <row r="62" spans="1:24" ht="17.25">
      <c r="A62" s="754"/>
      <c r="B62" s="757"/>
      <c r="C62" s="757"/>
      <c r="D62" s="757"/>
      <c r="E62" s="757"/>
      <c r="F62" s="757"/>
      <c r="G62" s="757"/>
      <c r="H62" s="757"/>
      <c r="I62" s="757"/>
      <c r="J62" s="757"/>
      <c r="K62" s="757"/>
      <c r="L62" s="757"/>
      <c r="M62" s="757"/>
      <c r="N62" s="757"/>
      <c r="O62" s="760"/>
      <c r="P62" s="760" t="s">
        <v>708</v>
      </c>
      <c r="Q62" s="760"/>
      <c r="R62" s="760"/>
      <c r="S62" s="760"/>
      <c r="T62" s="760"/>
      <c r="U62" s="760"/>
      <c r="V62" s="759"/>
      <c r="W62" s="761" t="s">
        <v>707</v>
      </c>
    </row>
    <row r="63" spans="1:24" ht="17.25">
      <c r="A63" s="754"/>
      <c r="B63" s="757"/>
      <c r="C63" s="757"/>
      <c r="D63" s="757"/>
      <c r="E63" s="757"/>
      <c r="F63" s="757"/>
      <c r="G63" s="757"/>
      <c r="H63" s="757"/>
      <c r="I63" s="757"/>
      <c r="J63" s="757"/>
      <c r="K63" s="757"/>
      <c r="L63" s="757"/>
      <c r="M63" s="757"/>
      <c r="N63" s="757"/>
      <c r="O63" s="760" t="s">
        <v>706</v>
      </c>
      <c r="P63" s="760"/>
      <c r="Q63" s="760"/>
      <c r="R63" s="760"/>
      <c r="S63" s="760"/>
      <c r="T63" s="760"/>
      <c r="U63" s="760"/>
      <c r="V63" s="759">
        <f>V58+V60</f>
        <v>1218.8</v>
      </c>
      <c r="W63" s="758"/>
    </row>
    <row r="64" spans="1:24">
      <c r="A64" s="754"/>
      <c r="B64" s="757"/>
      <c r="C64" s="757"/>
      <c r="D64" s="757"/>
      <c r="E64" s="757"/>
      <c r="F64" s="757"/>
      <c r="G64" s="757"/>
      <c r="H64" s="757"/>
      <c r="I64" s="757"/>
      <c r="J64" s="757"/>
      <c r="K64" s="757"/>
      <c r="L64" s="757"/>
      <c r="M64" s="757"/>
      <c r="N64" s="757"/>
      <c r="O64" s="757"/>
      <c r="P64" s="757"/>
      <c r="Q64" s="757"/>
      <c r="R64" s="757"/>
      <c r="S64" s="757"/>
      <c r="T64" s="757"/>
      <c r="U64" s="757"/>
      <c r="V64" s="757"/>
      <c r="W64" s="756"/>
    </row>
    <row r="65" spans="1:23">
      <c r="A65" s="754"/>
      <c r="B65" s="757"/>
      <c r="C65" s="757"/>
      <c r="D65" s="757"/>
      <c r="E65" s="757"/>
      <c r="F65" s="757"/>
      <c r="G65" s="757"/>
      <c r="H65" s="757"/>
      <c r="I65" s="757"/>
      <c r="J65" s="757"/>
      <c r="K65" s="757"/>
      <c r="L65" s="757"/>
      <c r="M65" s="757"/>
      <c r="N65" s="757"/>
      <c r="O65" s="757"/>
      <c r="P65" s="757"/>
      <c r="Q65" s="757"/>
      <c r="R65" s="757"/>
      <c r="S65" s="757"/>
      <c r="T65" s="757"/>
      <c r="U65" s="757"/>
      <c r="V65" s="757"/>
      <c r="W65" s="756"/>
    </row>
    <row r="66" spans="1:23">
      <c r="A66" s="754"/>
      <c r="B66" s="755"/>
      <c r="C66" s="755"/>
      <c r="D66" s="755"/>
      <c r="E66" s="755"/>
      <c r="F66" s="755"/>
      <c r="G66" s="755"/>
      <c r="H66" s="755"/>
      <c r="I66" s="755"/>
      <c r="J66" s="755"/>
      <c r="K66" s="755"/>
      <c r="L66" s="755"/>
      <c r="M66" s="755"/>
      <c r="N66" s="755"/>
      <c r="O66" s="755"/>
      <c r="P66" s="755"/>
      <c r="Q66" s="755"/>
      <c r="R66" s="755"/>
      <c r="S66" s="755"/>
      <c r="T66" s="755"/>
      <c r="U66" s="755"/>
      <c r="V66" s="755"/>
      <c r="W66" s="755"/>
    </row>
    <row r="67" spans="1:23">
      <c r="A67" s="754"/>
      <c r="B67" s="754" t="s">
        <v>705</v>
      </c>
      <c r="C67" s="754"/>
      <c r="D67" s="754"/>
      <c r="E67" s="754"/>
      <c r="F67" s="754"/>
      <c r="G67" s="754"/>
      <c r="H67" s="754"/>
      <c r="I67" s="754"/>
      <c r="J67" s="754"/>
      <c r="K67" s="754"/>
      <c r="L67" s="754"/>
      <c r="M67" s="754"/>
      <c r="N67" s="754"/>
      <c r="O67" s="754"/>
      <c r="P67" s="754"/>
      <c r="Q67" s="754"/>
      <c r="R67" s="754"/>
      <c r="S67" s="754"/>
      <c r="T67" s="754"/>
      <c r="U67" s="754"/>
      <c r="V67" s="754"/>
      <c r="W67" s="754"/>
    </row>
    <row r="68" spans="1:23">
      <c r="A68" s="754"/>
      <c r="B68" s="754" t="s">
        <v>704</v>
      </c>
      <c r="C68" s="754"/>
      <c r="D68" s="754"/>
      <c r="E68" s="754"/>
      <c r="F68" s="754"/>
      <c r="G68" s="754"/>
      <c r="H68" s="754"/>
      <c r="I68" s="754"/>
      <c r="J68" s="754"/>
      <c r="K68" s="754"/>
      <c r="L68" s="754"/>
      <c r="M68" s="754"/>
      <c r="N68" s="754"/>
      <c r="O68" s="754"/>
      <c r="P68" s="754"/>
      <c r="Q68" s="754"/>
      <c r="R68" s="754"/>
      <c r="S68" s="754"/>
      <c r="T68" s="754"/>
      <c r="U68" s="754"/>
      <c r="V68" s="754"/>
      <c r="W68" s="754"/>
    </row>
    <row r="69" spans="1:23">
      <c r="A69" s="754"/>
      <c r="B69" s="754"/>
      <c r="C69" s="754"/>
      <c r="D69" s="754"/>
      <c r="E69" s="754"/>
      <c r="F69" s="754"/>
      <c r="G69" s="754"/>
      <c r="H69" s="754"/>
      <c r="I69" s="754"/>
      <c r="J69" s="754"/>
      <c r="K69" s="754"/>
      <c r="L69" s="754"/>
      <c r="M69" s="754"/>
      <c r="N69" s="754"/>
      <c r="O69" s="754"/>
      <c r="P69" s="754"/>
      <c r="Q69" s="754"/>
      <c r="R69" s="754"/>
      <c r="S69" s="754"/>
      <c r="T69" s="754"/>
      <c r="U69" s="754"/>
      <c r="V69" s="754"/>
      <c r="W69" s="754"/>
    </row>
  </sheetData>
  <mergeCells count="2">
    <mergeCell ref="A1:W1"/>
    <mergeCell ref="B30:W30"/>
  </mergeCells>
  <phoneticPr fontId="27"/>
  <pageMargins left="0.70866141732283461" right="0.70866141732283461" top="0.74803149606299213" bottom="0.74803149606299213" header="0.31496062992125984" footer="0.31496062992125984"/>
  <pageSetup paperSize="9" scale="50" orientation="portrait" horizontalDpi="0" verticalDpi="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429A-064C-46EF-B4F7-C5CE3A8EECF1}">
  <sheetPr codeName="Sheet7">
    <pageSetUpPr fitToPage="1"/>
  </sheetPr>
  <dimension ref="A1:P65"/>
  <sheetViews>
    <sheetView zoomScale="80" zoomScaleNormal="80" workbookViewId="0">
      <selection activeCell="U8" sqref="U8"/>
    </sheetView>
  </sheetViews>
  <sheetFormatPr defaultColWidth="8" defaultRowHeight="13.5"/>
  <cols>
    <col min="1" max="1" width="8.33203125" style="753" bestFit="1" customWidth="1"/>
    <col min="2" max="2" width="8" style="753"/>
    <col min="3" max="3" width="4.1640625" style="753" customWidth="1"/>
    <col min="4" max="4" width="22.5" style="753" bestFit="1" customWidth="1"/>
    <col min="5" max="5" width="12" style="753" customWidth="1"/>
    <col min="6" max="6" width="8" style="753"/>
    <col min="7" max="7" width="13.6640625" style="753" customWidth="1"/>
    <col min="8" max="8" width="8" style="753"/>
    <col min="9" max="9" width="23.6640625" style="753" bestFit="1" customWidth="1"/>
    <col min="10" max="10" width="4.6640625" style="753" customWidth="1"/>
    <col min="11" max="11" width="20.83203125" style="753" customWidth="1"/>
    <col min="12" max="12" width="8.33203125" style="753" bestFit="1" customWidth="1"/>
    <col min="13" max="13" width="11.5" style="753" customWidth="1"/>
    <col min="14" max="14" width="9.1640625" style="753" bestFit="1" customWidth="1"/>
    <col min="15" max="15" width="11.5" style="753" customWidth="1"/>
    <col min="16" max="16" width="10.1640625" style="753" customWidth="1"/>
    <col min="17" max="16384" width="8" style="753"/>
  </cols>
  <sheetData>
    <row r="1" spans="1:16" ht="30.75" customHeight="1">
      <c r="A1" s="2074" t="s">
        <v>301</v>
      </c>
      <c r="B1" s="2074"/>
      <c r="C1" s="2074"/>
      <c r="D1" s="2074"/>
      <c r="E1" s="2074"/>
      <c r="F1" s="2074"/>
      <c r="G1" s="2074"/>
      <c r="H1" s="2074"/>
      <c r="I1" s="2074"/>
      <c r="J1" s="2074"/>
      <c r="K1" s="2074"/>
      <c r="L1" s="2074"/>
      <c r="M1" s="2074"/>
      <c r="N1" s="2074"/>
      <c r="O1" s="2074"/>
      <c r="P1" s="2074"/>
    </row>
    <row r="2" spans="1:16" ht="11.25" customHeight="1">
      <c r="O2" s="821" t="s">
        <v>781</v>
      </c>
      <c r="P2" s="753">
        <v>1</v>
      </c>
    </row>
    <row r="3" spans="1:16" ht="7.5" customHeight="1">
      <c r="A3" s="820"/>
      <c r="B3" s="820"/>
      <c r="C3" s="820"/>
      <c r="D3" s="820"/>
      <c r="E3" s="820"/>
      <c r="F3" s="820"/>
      <c r="G3" s="820"/>
      <c r="H3" s="820"/>
      <c r="I3" s="820"/>
      <c r="J3" s="820"/>
      <c r="K3" s="820"/>
      <c r="L3" s="820"/>
      <c r="M3" s="820"/>
      <c r="N3" s="820"/>
      <c r="O3" s="820"/>
      <c r="P3" s="820"/>
    </row>
    <row r="4" spans="1:16" ht="19.5" customHeight="1"/>
    <row r="5" spans="1:16" ht="17.25">
      <c r="P5" s="819" t="s">
        <v>743</v>
      </c>
    </row>
    <row r="7" spans="1:16" ht="15" customHeight="1">
      <c r="A7" s="763" t="s">
        <v>748</v>
      </c>
      <c r="B7" s="763"/>
      <c r="C7" s="763" t="s">
        <v>780</v>
      </c>
      <c r="D7" s="763"/>
      <c r="E7" s="754"/>
      <c r="F7" s="754"/>
      <c r="G7" s="754"/>
      <c r="H7" s="754"/>
      <c r="I7" s="754"/>
      <c r="J7" s="754"/>
      <c r="K7" s="754"/>
      <c r="L7" s="754"/>
      <c r="M7" s="754"/>
      <c r="N7" s="754"/>
      <c r="O7" s="754"/>
      <c r="P7" s="754"/>
    </row>
    <row r="8" spans="1:16" ht="15.75" customHeight="1">
      <c r="A8" s="763" t="s">
        <v>779</v>
      </c>
      <c r="B8" s="763"/>
      <c r="C8" s="763"/>
      <c r="D8" s="763"/>
      <c r="E8" s="754"/>
      <c r="F8" s="754"/>
      <c r="G8" s="754"/>
      <c r="H8" s="754"/>
      <c r="I8" s="754"/>
      <c r="J8" s="754"/>
      <c r="K8" s="754"/>
      <c r="L8" s="754"/>
      <c r="M8" s="754"/>
      <c r="N8" s="754"/>
      <c r="O8" s="754"/>
      <c r="P8" s="754"/>
    </row>
    <row r="9" spans="1:16" ht="17.25" customHeight="1">
      <c r="A9" s="763" t="s">
        <v>691</v>
      </c>
      <c r="B9" s="763"/>
      <c r="C9" s="763"/>
      <c r="D9" s="763" t="s">
        <v>192</v>
      </c>
      <c r="E9" s="754"/>
      <c r="F9" s="754"/>
      <c r="G9" s="754"/>
      <c r="H9" s="754"/>
      <c r="I9" s="754"/>
      <c r="J9" s="754"/>
      <c r="K9" s="754"/>
      <c r="L9" s="754"/>
      <c r="M9" s="754"/>
      <c r="N9" s="754"/>
      <c r="O9" s="754"/>
      <c r="P9" s="754"/>
    </row>
    <row r="10" spans="1:16" ht="14.25">
      <c r="A10" s="754"/>
      <c r="B10" s="754"/>
      <c r="C10" s="754"/>
      <c r="D10" s="754"/>
      <c r="E10" s="754"/>
      <c r="F10" s="754"/>
      <c r="G10" s="754"/>
      <c r="H10" s="754"/>
      <c r="I10" s="754"/>
      <c r="J10" s="754"/>
      <c r="K10" s="787" t="s">
        <v>778</v>
      </c>
      <c r="L10" s="817"/>
      <c r="M10" s="817"/>
      <c r="N10" s="817"/>
      <c r="O10" s="817"/>
      <c r="P10" s="817"/>
    </row>
    <row r="11" spans="1:16" ht="14.25">
      <c r="A11" s="754"/>
      <c r="B11" s="754"/>
      <c r="C11" s="754"/>
      <c r="D11" s="754"/>
      <c r="E11" s="754"/>
      <c r="F11" s="754"/>
      <c r="G11" s="754"/>
      <c r="H11" s="754"/>
      <c r="I11" s="754"/>
      <c r="J11" s="754"/>
      <c r="K11" s="787" t="s">
        <v>777</v>
      </c>
      <c r="L11" s="817"/>
      <c r="M11" s="817"/>
      <c r="N11" s="817"/>
      <c r="O11" s="817"/>
      <c r="P11" s="817"/>
    </row>
    <row r="12" spans="1:16" ht="14.25">
      <c r="A12" s="754"/>
      <c r="B12" s="754"/>
      <c r="C12" s="754"/>
      <c r="D12" s="754"/>
      <c r="E12" s="754"/>
      <c r="F12" s="754"/>
      <c r="G12" s="754"/>
      <c r="H12" s="754"/>
      <c r="I12" s="754"/>
      <c r="J12" s="754"/>
      <c r="K12" s="787" t="s">
        <v>776</v>
      </c>
      <c r="L12" s="817"/>
      <c r="M12" s="817"/>
      <c r="N12" s="817"/>
      <c r="O12" s="817"/>
      <c r="P12" s="817"/>
    </row>
    <row r="13" spans="1:16" ht="14.25">
      <c r="A13" s="754"/>
      <c r="B13" s="754"/>
      <c r="C13" s="754"/>
      <c r="D13" s="754"/>
      <c r="E13" s="754"/>
      <c r="F13" s="754"/>
      <c r="G13" s="754"/>
      <c r="H13" s="754"/>
      <c r="I13" s="754"/>
      <c r="J13" s="754"/>
      <c r="K13" s="818" t="s">
        <v>775</v>
      </c>
      <c r="L13" s="754"/>
      <c r="M13" s="817"/>
      <c r="N13" s="817"/>
      <c r="O13" s="817"/>
      <c r="P13" s="817"/>
    </row>
    <row r="14" spans="1:16" ht="14.25">
      <c r="A14" s="754"/>
      <c r="B14" s="754"/>
      <c r="C14" s="754"/>
      <c r="D14" s="754"/>
      <c r="E14" s="754"/>
      <c r="F14" s="754"/>
      <c r="G14" s="754"/>
      <c r="H14" s="754"/>
      <c r="I14" s="754"/>
      <c r="J14" s="754"/>
      <c r="K14" s="787" t="s">
        <v>774</v>
      </c>
      <c r="L14" s="817"/>
      <c r="M14" s="817"/>
      <c r="N14" s="817"/>
      <c r="O14" s="817"/>
      <c r="P14" s="817"/>
    </row>
    <row r="15" spans="1:16" ht="14.25">
      <c r="A15" s="754"/>
      <c r="B15" s="754"/>
      <c r="C15" s="754"/>
      <c r="D15" s="754"/>
      <c r="E15" s="754"/>
      <c r="F15" s="754"/>
      <c r="G15" s="754"/>
      <c r="H15" s="754"/>
      <c r="I15" s="754"/>
      <c r="J15" s="754"/>
      <c r="K15" s="787" t="s">
        <v>773</v>
      </c>
      <c r="L15" s="817"/>
      <c r="M15" s="817"/>
      <c r="N15" s="817"/>
      <c r="O15" s="817"/>
      <c r="P15" s="817"/>
    </row>
    <row r="16" spans="1:16" ht="14.25">
      <c r="A16" s="754"/>
      <c r="B16" s="754"/>
      <c r="C16" s="754"/>
      <c r="D16" s="754"/>
      <c r="E16" s="754"/>
      <c r="F16" s="754"/>
      <c r="G16" s="754"/>
      <c r="H16" s="754"/>
      <c r="I16" s="754"/>
      <c r="J16" s="754"/>
      <c r="K16" s="787" t="s">
        <v>772</v>
      </c>
      <c r="L16" s="817"/>
      <c r="M16" s="817"/>
      <c r="N16" s="817"/>
      <c r="O16" s="817"/>
      <c r="P16" s="817"/>
    </row>
    <row r="17" spans="1:16">
      <c r="A17" s="754"/>
      <c r="B17" s="754"/>
      <c r="C17" s="754"/>
      <c r="D17" s="754"/>
      <c r="E17" s="754"/>
      <c r="F17" s="754"/>
      <c r="G17" s="754"/>
      <c r="H17" s="754"/>
      <c r="I17" s="754"/>
      <c r="J17" s="754"/>
      <c r="K17" s="801"/>
      <c r="L17" s="801"/>
      <c r="M17" s="801"/>
      <c r="N17" s="801"/>
      <c r="O17" s="801"/>
      <c r="P17" s="801"/>
    </row>
    <row r="18" spans="1:16">
      <c r="A18" s="754"/>
      <c r="B18" s="754"/>
      <c r="C18" s="754"/>
      <c r="D18" s="754"/>
      <c r="E18" s="754"/>
      <c r="F18" s="754"/>
      <c r="G18" s="754"/>
      <c r="H18" s="754"/>
      <c r="I18" s="754"/>
      <c r="J18" s="754"/>
      <c r="K18" s="754"/>
      <c r="L18" s="754"/>
      <c r="M18" s="754"/>
      <c r="N18" s="754"/>
      <c r="O18" s="754"/>
      <c r="P18" s="754"/>
    </row>
    <row r="19" spans="1:16">
      <c r="A19" s="754"/>
      <c r="B19" s="754"/>
      <c r="C19" s="754"/>
      <c r="D19" s="754"/>
      <c r="E19" s="754"/>
      <c r="F19" s="754"/>
      <c r="G19" s="754"/>
      <c r="H19" s="754"/>
      <c r="I19" s="754"/>
      <c r="J19" s="754"/>
      <c r="K19" s="754"/>
      <c r="L19" s="754"/>
      <c r="M19" s="754"/>
      <c r="N19" s="754"/>
      <c r="O19" s="754"/>
      <c r="P19" s="754"/>
    </row>
    <row r="20" spans="1:16">
      <c r="A20" s="801"/>
      <c r="B20" s="801"/>
      <c r="C20" s="801"/>
      <c r="D20" s="801"/>
      <c r="E20" s="801"/>
      <c r="F20" s="801"/>
      <c r="G20" s="801"/>
      <c r="H20" s="801"/>
      <c r="I20" s="801"/>
      <c r="J20" s="801"/>
      <c r="K20" s="801"/>
      <c r="L20" s="801"/>
      <c r="M20" s="801"/>
      <c r="N20" s="801"/>
      <c r="O20" s="801"/>
      <c r="P20" s="801"/>
    </row>
    <row r="21" spans="1:16">
      <c r="A21" s="754"/>
      <c r="B21" s="754"/>
      <c r="C21" s="754"/>
      <c r="D21" s="754"/>
      <c r="E21" s="754"/>
      <c r="F21" s="754"/>
      <c r="G21" s="754"/>
      <c r="H21" s="754"/>
      <c r="I21" s="754"/>
      <c r="J21" s="754"/>
      <c r="K21" s="754"/>
      <c r="L21" s="754"/>
      <c r="M21" s="754"/>
      <c r="N21" s="754"/>
      <c r="O21" s="754"/>
      <c r="P21" s="754"/>
    </row>
    <row r="22" spans="1:16" ht="17.25">
      <c r="A22" s="814" t="s">
        <v>771</v>
      </c>
      <c r="B22" s="814"/>
      <c r="C22" s="814" t="s">
        <v>353</v>
      </c>
      <c r="D22" s="816" t="s">
        <v>770</v>
      </c>
      <c r="E22" s="814"/>
      <c r="F22" s="814"/>
      <c r="G22" s="763"/>
      <c r="H22" s="763"/>
      <c r="I22" s="814" t="s">
        <v>769</v>
      </c>
      <c r="J22" s="814" t="s">
        <v>353</v>
      </c>
      <c r="K22" s="814"/>
      <c r="L22" s="814"/>
      <c r="M22" s="814"/>
      <c r="N22" s="754"/>
      <c r="O22" s="754"/>
      <c r="P22" s="754"/>
    </row>
    <row r="23" spans="1:16" ht="17.25">
      <c r="A23" s="814" t="s">
        <v>768</v>
      </c>
      <c r="B23" s="814"/>
      <c r="C23" s="814" t="s">
        <v>353</v>
      </c>
      <c r="D23" s="816">
        <v>229637321</v>
      </c>
      <c r="E23" s="814"/>
      <c r="F23" s="814"/>
      <c r="G23" s="763"/>
      <c r="H23" s="763"/>
      <c r="I23" s="814" t="s">
        <v>760</v>
      </c>
      <c r="J23" s="814" t="s">
        <v>353</v>
      </c>
      <c r="K23" s="814" t="s">
        <v>767</v>
      </c>
      <c r="L23" s="814"/>
      <c r="M23" s="814"/>
      <c r="N23" s="754"/>
      <c r="O23" s="754"/>
      <c r="P23" s="754"/>
    </row>
    <row r="24" spans="1:16" ht="18" thickBot="1">
      <c r="A24" s="814" t="s">
        <v>766</v>
      </c>
      <c r="B24" s="814"/>
      <c r="C24" s="814" t="s">
        <v>353</v>
      </c>
      <c r="D24" s="815">
        <v>46028</v>
      </c>
      <c r="E24" s="814"/>
      <c r="F24" s="814"/>
      <c r="G24" s="763"/>
      <c r="H24" s="763"/>
      <c r="I24" s="812" t="s">
        <v>765</v>
      </c>
      <c r="J24" s="812" t="s">
        <v>353</v>
      </c>
      <c r="K24" s="812"/>
      <c r="L24" s="812"/>
      <c r="M24" s="812"/>
      <c r="N24" s="754"/>
      <c r="O24" s="754"/>
      <c r="P24" s="754"/>
    </row>
    <row r="25" spans="1:16" ht="18.75" thickTop="1" thickBot="1">
      <c r="A25" s="812" t="s">
        <v>764</v>
      </c>
      <c r="B25" s="812"/>
      <c r="C25" s="812" t="s">
        <v>353</v>
      </c>
      <c r="D25" s="813">
        <v>46029</v>
      </c>
      <c r="E25" s="812"/>
      <c r="F25" s="812"/>
      <c r="G25" s="763"/>
      <c r="H25" s="763"/>
      <c r="I25" s="763"/>
      <c r="J25" s="763"/>
      <c r="K25" s="763"/>
      <c r="L25" s="763"/>
      <c r="M25" s="763"/>
      <c r="N25" s="754"/>
      <c r="O25" s="754"/>
      <c r="P25" s="754"/>
    </row>
    <row r="26" spans="1:16" ht="17.25" customHeight="1" thickTop="1">
      <c r="A26" s="754"/>
      <c r="B26" s="754"/>
      <c r="C26" s="754"/>
      <c r="D26" s="754"/>
      <c r="E26" s="754"/>
      <c r="F26" s="754"/>
      <c r="G26" s="754"/>
      <c r="H26" s="754"/>
      <c r="I26" s="754"/>
      <c r="J26" s="754"/>
      <c r="K26" s="754"/>
      <c r="L26" s="754"/>
      <c r="M26" s="754"/>
      <c r="N26" s="754"/>
      <c r="O26" s="754"/>
      <c r="P26" s="754"/>
    </row>
    <row r="27" spans="1:16" ht="14.25">
      <c r="A27" s="787" t="s">
        <v>763</v>
      </c>
      <c r="B27" s="754"/>
      <c r="C27" s="754"/>
      <c r="D27" s="754"/>
      <c r="E27" s="754"/>
      <c r="F27" s="754"/>
      <c r="G27" s="754"/>
      <c r="H27" s="754"/>
      <c r="I27" s="754"/>
      <c r="J27" s="754"/>
      <c r="K27" s="754"/>
      <c r="L27" s="754"/>
      <c r="M27" s="754"/>
      <c r="N27" s="754"/>
      <c r="O27" s="754"/>
      <c r="P27" s="754"/>
    </row>
    <row r="28" spans="1:16" ht="14.25">
      <c r="A28" s="787" t="s">
        <v>762</v>
      </c>
      <c r="B28" s="754"/>
      <c r="C28" s="754"/>
      <c r="D28" s="754"/>
      <c r="E28" s="754"/>
      <c r="F28" s="754"/>
      <c r="G28" s="754"/>
      <c r="H28" s="754"/>
      <c r="I28" s="754"/>
      <c r="J28" s="754"/>
      <c r="K28" s="754"/>
      <c r="L28" s="754"/>
      <c r="M28" s="754"/>
      <c r="N28" s="754"/>
      <c r="O28" s="754"/>
      <c r="P28" s="754"/>
    </row>
    <row r="29" spans="1:16" ht="6.75" customHeight="1">
      <c r="A29" s="801"/>
      <c r="B29" s="801"/>
      <c r="C29" s="801"/>
      <c r="D29" s="801"/>
      <c r="E29" s="801"/>
      <c r="F29" s="801"/>
      <c r="G29" s="801"/>
      <c r="H29" s="801"/>
      <c r="I29" s="801"/>
      <c r="J29" s="801"/>
      <c r="K29" s="801"/>
      <c r="L29" s="801"/>
      <c r="M29" s="801"/>
      <c r="N29" s="801"/>
      <c r="O29" s="801"/>
      <c r="P29" s="801"/>
    </row>
    <row r="30" spans="1:16" ht="17.25">
      <c r="A30" s="2075" t="s">
        <v>761</v>
      </c>
      <c r="B30" s="2075"/>
      <c r="C30" s="2075"/>
      <c r="D30" s="2075"/>
      <c r="E30" s="2075"/>
      <c r="F30" s="2075"/>
      <c r="G30" s="2075"/>
      <c r="H30" s="2075"/>
      <c r="I30" s="2075"/>
      <c r="J30" s="2075"/>
      <c r="K30" s="2075"/>
      <c r="L30" s="2075"/>
      <c r="M30" s="2075"/>
      <c r="N30" s="2075"/>
      <c r="O30" s="2075"/>
      <c r="P30" s="2075"/>
    </row>
    <row r="31" spans="1:16" ht="17.25">
      <c r="A31" s="763" t="s">
        <v>720</v>
      </c>
      <c r="B31" s="763"/>
      <c r="C31" s="763"/>
      <c r="D31" s="763"/>
      <c r="E31" s="763"/>
      <c r="F31" s="763"/>
      <c r="G31" s="763"/>
      <c r="H31" s="763"/>
      <c r="I31" s="763"/>
      <c r="J31" s="763"/>
      <c r="K31" s="763"/>
      <c r="L31" s="763"/>
      <c r="M31" s="763"/>
      <c r="N31" s="763"/>
      <c r="O31" s="763"/>
      <c r="P31" s="763"/>
    </row>
    <row r="32" spans="1:16" ht="17.25">
      <c r="A32" s="811" t="s">
        <v>760</v>
      </c>
      <c r="B32" s="763"/>
      <c r="C32" s="763" t="s">
        <v>99</v>
      </c>
      <c r="D32" s="763"/>
      <c r="E32" s="763"/>
      <c r="F32" s="763" t="s">
        <v>405</v>
      </c>
      <c r="G32" s="763"/>
      <c r="H32" s="763"/>
      <c r="I32" s="763" t="s">
        <v>759</v>
      </c>
      <c r="J32" s="763"/>
      <c r="K32" s="763"/>
      <c r="L32" s="763" t="s">
        <v>170</v>
      </c>
      <c r="M32" s="763"/>
      <c r="N32" s="763" t="s">
        <v>225</v>
      </c>
      <c r="O32" s="763"/>
      <c r="P32" s="763" t="s">
        <v>171</v>
      </c>
    </row>
    <row r="33" spans="1:16" ht="14.25">
      <c r="A33" s="809" t="s">
        <v>758</v>
      </c>
      <c r="B33" s="809"/>
      <c r="C33" s="809"/>
      <c r="D33" s="809"/>
      <c r="E33" s="809"/>
      <c r="F33" s="809"/>
      <c r="G33" s="809"/>
      <c r="H33" s="809"/>
      <c r="I33" s="809"/>
      <c r="J33" s="809"/>
      <c r="K33" s="809"/>
      <c r="L33" s="809"/>
      <c r="M33" s="809"/>
      <c r="N33" s="809"/>
      <c r="O33" s="809"/>
      <c r="P33" s="809"/>
    </row>
    <row r="34" spans="1:16" ht="14.25">
      <c r="A34" s="808">
        <v>1</v>
      </c>
      <c r="B34" s="808"/>
      <c r="C34" s="808" t="s">
        <v>757</v>
      </c>
      <c r="D34" s="808"/>
      <c r="E34" s="808"/>
      <c r="F34" s="808" t="s">
        <v>757</v>
      </c>
      <c r="G34" s="808"/>
      <c r="H34" s="808"/>
      <c r="I34" s="810">
        <v>4523052022814</v>
      </c>
      <c r="J34" s="808"/>
      <c r="K34" s="808"/>
      <c r="L34" s="808">
        <v>1</v>
      </c>
      <c r="M34" s="808" t="s">
        <v>372</v>
      </c>
      <c r="N34" s="808"/>
      <c r="O34" s="808"/>
      <c r="P34" s="808"/>
    </row>
    <row r="35" spans="1:16" ht="14.25">
      <c r="A35" s="809" t="s">
        <v>756</v>
      </c>
      <c r="B35" s="809"/>
      <c r="C35" s="809"/>
      <c r="D35" s="809"/>
      <c r="E35" s="809"/>
      <c r="F35" s="809"/>
      <c r="G35" s="809"/>
      <c r="H35" s="809"/>
      <c r="I35" s="809"/>
      <c r="J35" s="809"/>
      <c r="K35" s="809"/>
      <c r="L35" s="809"/>
      <c r="M35" s="809"/>
      <c r="N35" s="809"/>
      <c r="O35" s="809"/>
      <c r="P35" s="809"/>
    </row>
    <row r="36" spans="1:16" ht="14.25">
      <c r="A36" s="808">
        <v>1</v>
      </c>
      <c r="B36" s="808"/>
      <c r="C36" s="808" t="s">
        <v>755</v>
      </c>
      <c r="D36" s="808"/>
      <c r="E36" s="808"/>
      <c r="F36" s="808"/>
      <c r="G36" s="808"/>
      <c r="H36" s="808"/>
      <c r="I36" s="808"/>
      <c r="J36" s="808"/>
      <c r="K36" s="808"/>
      <c r="L36" s="808"/>
      <c r="M36" s="808"/>
      <c r="N36" s="808"/>
      <c r="O36" s="808"/>
      <c r="P36" s="808"/>
    </row>
    <row r="37" spans="1:16" ht="14.25">
      <c r="A37" s="809"/>
      <c r="B37" s="809"/>
      <c r="C37" s="809"/>
      <c r="D37" s="809"/>
      <c r="E37" s="809"/>
      <c r="F37" s="809"/>
      <c r="G37" s="809"/>
      <c r="H37" s="809"/>
      <c r="I37" s="809"/>
      <c r="J37" s="809"/>
      <c r="K37" s="809"/>
      <c r="L37" s="809"/>
      <c r="M37" s="809"/>
      <c r="N37" s="809"/>
      <c r="O37" s="809"/>
      <c r="P37" s="809"/>
    </row>
    <row r="38" spans="1:16" ht="14.25">
      <c r="A38" s="808"/>
      <c r="B38" s="808"/>
      <c r="C38" s="808"/>
      <c r="D38" s="808"/>
      <c r="E38" s="808"/>
      <c r="F38" s="808"/>
      <c r="G38" s="808"/>
      <c r="H38" s="808"/>
      <c r="I38" s="808"/>
      <c r="J38" s="808"/>
      <c r="K38" s="808"/>
      <c r="L38" s="808"/>
      <c r="M38" s="808"/>
      <c r="N38" s="808"/>
      <c r="O38" s="808"/>
      <c r="P38" s="808"/>
    </row>
    <row r="39" spans="1:16" ht="14.25">
      <c r="A39" s="809"/>
      <c r="B39" s="809"/>
      <c r="C39" s="809"/>
      <c r="D39" s="809"/>
      <c r="E39" s="809"/>
      <c r="F39" s="809"/>
      <c r="G39" s="809"/>
      <c r="H39" s="809"/>
      <c r="I39" s="809"/>
      <c r="J39" s="809"/>
      <c r="K39" s="809"/>
      <c r="L39" s="809"/>
      <c r="M39" s="809"/>
      <c r="N39" s="809"/>
      <c r="O39" s="809"/>
      <c r="P39" s="809"/>
    </row>
    <row r="40" spans="1:16" ht="14.25">
      <c r="A40" s="808"/>
      <c r="B40" s="808"/>
      <c r="C40" s="808"/>
      <c r="D40" s="808"/>
      <c r="E40" s="808"/>
      <c r="F40" s="808"/>
      <c r="G40" s="808"/>
      <c r="H40" s="808"/>
      <c r="I40" s="808"/>
      <c r="J40" s="808"/>
      <c r="K40" s="808"/>
      <c r="L40" s="808"/>
      <c r="M40" s="808"/>
      <c r="N40" s="808"/>
      <c r="O40" s="808"/>
      <c r="P40" s="808"/>
    </row>
    <row r="41" spans="1:16" ht="14.25">
      <c r="A41" s="809"/>
      <c r="B41" s="809"/>
      <c r="C41" s="809"/>
      <c r="D41" s="809"/>
      <c r="E41" s="809"/>
      <c r="F41" s="809"/>
      <c r="G41" s="809"/>
      <c r="H41" s="809"/>
      <c r="I41" s="809"/>
      <c r="J41" s="809"/>
      <c r="K41" s="809"/>
      <c r="L41" s="809"/>
      <c r="M41" s="809"/>
      <c r="N41" s="809"/>
      <c r="O41" s="809"/>
      <c r="P41" s="809"/>
    </row>
    <row r="42" spans="1:16" ht="14.25">
      <c r="A42" s="808"/>
      <c r="B42" s="808"/>
      <c r="C42" s="808"/>
      <c r="D42" s="808"/>
      <c r="E42" s="808"/>
      <c r="F42" s="808"/>
      <c r="G42" s="808"/>
      <c r="H42" s="808"/>
      <c r="I42" s="808"/>
      <c r="J42" s="808"/>
      <c r="K42" s="808"/>
      <c r="L42" s="808"/>
      <c r="M42" s="808"/>
      <c r="N42" s="808"/>
      <c r="O42" s="808"/>
      <c r="P42" s="808"/>
    </row>
    <row r="43" spans="1:16" ht="14.25">
      <c r="A43" s="809"/>
      <c r="B43" s="809"/>
      <c r="C43" s="809"/>
      <c r="D43" s="809"/>
      <c r="E43" s="809"/>
      <c r="F43" s="809"/>
      <c r="G43" s="809"/>
      <c r="H43" s="809"/>
      <c r="I43" s="809"/>
      <c r="J43" s="809"/>
      <c r="K43" s="809"/>
      <c r="L43" s="809"/>
      <c r="M43" s="809"/>
      <c r="N43" s="809"/>
      <c r="O43" s="809"/>
      <c r="P43" s="809"/>
    </row>
    <row r="44" spans="1:16" ht="14.25">
      <c r="A44" s="808"/>
      <c r="B44" s="808"/>
      <c r="C44" s="808"/>
      <c r="D44" s="808"/>
      <c r="E44" s="808"/>
      <c r="F44" s="808"/>
      <c r="G44" s="808"/>
      <c r="H44" s="808"/>
      <c r="I44" s="808"/>
      <c r="J44" s="808"/>
      <c r="K44" s="808"/>
      <c r="L44" s="808"/>
      <c r="M44" s="808"/>
      <c r="N44" s="808"/>
      <c r="O44" s="808"/>
      <c r="P44" s="808"/>
    </row>
    <row r="45" spans="1:16" ht="14.25">
      <c r="A45" s="809"/>
      <c r="B45" s="809"/>
      <c r="C45" s="809"/>
      <c r="D45" s="809"/>
      <c r="E45" s="809"/>
      <c r="F45" s="809"/>
      <c r="G45" s="809"/>
      <c r="H45" s="809"/>
      <c r="I45" s="809"/>
      <c r="J45" s="809"/>
      <c r="K45" s="809"/>
      <c r="L45" s="809"/>
      <c r="M45" s="809"/>
      <c r="N45" s="809"/>
      <c r="O45" s="809"/>
      <c r="P45" s="809"/>
    </row>
    <row r="46" spans="1:16" ht="14.25">
      <c r="A46" s="808"/>
      <c r="B46" s="808"/>
      <c r="C46" s="808"/>
      <c r="D46" s="808"/>
      <c r="E46" s="808"/>
      <c r="F46" s="808"/>
      <c r="G46" s="808"/>
      <c r="H46" s="808"/>
      <c r="I46" s="808"/>
      <c r="J46" s="808"/>
      <c r="K46" s="808"/>
      <c r="L46" s="808"/>
      <c r="M46" s="808"/>
      <c r="N46" s="808"/>
      <c r="O46" s="808"/>
      <c r="P46" s="808"/>
    </row>
    <row r="47" spans="1:16" ht="14.25">
      <c r="A47" s="809"/>
      <c r="B47" s="809"/>
      <c r="C47" s="809"/>
      <c r="D47" s="809"/>
      <c r="E47" s="809"/>
      <c r="F47" s="809"/>
      <c r="G47" s="809"/>
      <c r="H47" s="809"/>
      <c r="I47" s="809"/>
      <c r="J47" s="809"/>
      <c r="K47" s="809"/>
      <c r="L47" s="809"/>
      <c r="M47" s="809"/>
      <c r="N47" s="809"/>
      <c r="O47" s="809"/>
      <c r="P47" s="809"/>
    </row>
    <row r="48" spans="1:16" ht="14.25">
      <c r="A48" s="808"/>
      <c r="B48" s="808"/>
      <c r="C48" s="808"/>
      <c r="D48" s="808"/>
      <c r="E48" s="808"/>
      <c r="F48" s="808"/>
      <c r="G48" s="808"/>
      <c r="H48" s="808"/>
      <c r="I48" s="808"/>
      <c r="J48" s="808"/>
      <c r="K48" s="808"/>
      <c r="L48" s="808"/>
      <c r="M48" s="808"/>
      <c r="N48" s="808"/>
      <c r="O48" s="808"/>
      <c r="P48" s="808"/>
    </row>
    <row r="49" spans="1:16" ht="14.25">
      <c r="A49" s="809"/>
      <c r="B49" s="809"/>
      <c r="C49" s="809"/>
      <c r="D49" s="809"/>
      <c r="E49" s="809"/>
      <c r="F49" s="809"/>
      <c r="G49" s="809"/>
      <c r="H49" s="809"/>
      <c r="I49" s="809"/>
      <c r="J49" s="809"/>
      <c r="K49" s="809"/>
      <c r="L49" s="809"/>
      <c r="M49" s="809"/>
      <c r="N49" s="809"/>
      <c r="O49" s="809"/>
      <c r="P49" s="809"/>
    </row>
    <row r="50" spans="1:16" ht="14.25">
      <c r="A50" s="808"/>
      <c r="B50" s="808"/>
      <c r="C50" s="808"/>
      <c r="D50" s="808"/>
      <c r="E50" s="808"/>
      <c r="F50" s="808"/>
      <c r="G50" s="808"/>
      <c r="H50" s="808"/>
      <c r="I50" s="808"/>
      <c r="J50" s="808"/>
      <c r="K50" s="808"/>
      <c r="L50" s="808"/>
      <c r="M50" s="808"/>
      <c r="N50" s="808"/>
      <c r="O50" s="808"/>
      <c r="P50" s="808"/>
    </row>
    <row r="51" spans="1:16" ht="14.25">
      <c r="A51" s="809"/>
      <c r="B51" s="809"/>
      <c r="C51" s="809"/>
      <c r="D51" s="809"/>
      <c r="E51" s="809"/>
      <c r="F51" s="809"/>
      <c r="G51" s="809"/>
      <c r="H51" s="809"/>
      <c r="I51" s="809"/>
      <c r="J51" s="809"/>
      <c r="K51" s="809"/>
      <c r="L51" s="809"/>
      <c r="M51" s="809"/>
      <c r="N51" s="809"/>
      <c r="O51" s="809"/>
      <c r="P51" s="809"/>
    </row>
    <row r="52" spans="1:16" ht="14.25">
      <c r="A52" s="808"/>
      <c r="B52" s="808"/>
      <c r="C52" s="808"/>
      <c r="D52" s="808"/>
      <c r="E52" s="808"/>
      <c r="F52" s="808"/>
      <c r="G52" s="808"/>
      <c r="H52" s="808"/>
      <c r="I52" s="808"/>
      <c r="J52" s="808"/>
      <c r="K52" s="808"/>
      <c r="L52" s="808"/>
      <c r="M52" s="808"/>
      <c r="N52" s="808"/>
      <c r="O52" s="808"/>
      <c r="P52" s="808"/>
    </row>
    <row r="53" spans="1:16" ht="14.25">
      <c r="A53" s="809"/>
      <c r="B53" s="809"/>
      <c r="C53" s="809"/>
      <c r="D53" s="809"/>
      <c r="E53" s="809"/>
      <c r="F53" s="809"/>
      <c r="G53" s="809"/>
      <c r="H53" s="809"/>
      <c r="I53" s="809"/>
      <c r="J53" s="809"/>
      <c r="K53" s="809"/>
      <c r="L53" s="809"/>
      <c r="M53" s="809"/>
      <c r="N53" s="809"/>
      <c r="O53" s="809"/>
      <c r="P53" s="809"/>
    </row>
    <row r="54" spans="1:16" ht="14.25">
      <c r="A54" s="808"/>
      <c r="B54" s="808"/>
      <c r="C54" s="808"/>
      <c r="D54" s="808"/>
      <c r="E54" s="808"/>
      <c r="F54" s="808"/>
      <c r="G54" s="808"/>
      <c r="H54" s="808"/>
      <c r="I54" s="808"/>
      <c r="J54" s="808"/>
      <c r="K54" s="808"/>
      <c r="L54" s="808"/>
      <c r="M54" s="808"/>
      <c r="N54" s="808"/>
      <c r="O54" s="808"/>
      <c r="P54" s="808"/>
    </row>
    <row r="55" spans="1:16" ht="14.25">
      <c r="A55" s="809"/>
      <c r="B55" s="809"/>
      <c r="C55" s="809"/>
      <c r="D55" s="809"/>
      <c r="E55" s="809"/>
      <c r="F55" s="809"/>
      <c r="G55" s="809"/>
      <c r="H55" s="809"/>
      <c r="I55" s="809"/>
      <c r="J55" s="809"/>
      <c r="K55" s="809"/>
      <c r="L55" s="809"/>
      <c r="M55" s="809"/>
      <c r="N55" s="809"/>
      <c r="O55" s="809"/>
      <c r="P55" s="809"/>
    </row>
    <row r="56" spans="1:16" ht="14.25">
      <c r="A56" s="808"/>
      <c r="B56" s="808"/>
      <c r="C56" s="808"/>
      <c r="D56" s="808"/>
      <c r="E56" s="808"/>
      <c r="F56" s="808"/>
      <c r="G56" s="808"/>
      <c r="H56" s="808"/>
      <c r="I56" s="808"/>
      <c r="J56" s="808"/>
      <c r="K56" s="808"/>
      <c r="L56" s="808"/>
      <c r="M56" s="808"/>
      <c r="N56" s="808"/>
      <c r="O56" s="808"/>
      <c r="P56" s="808"/>
    </row>
    <row r="57" spans="1:16" ht="10.5" customHeight="1">
      <c r="A57" s="754"/>
      <c r="B57" s="754"/>
      <c r="C57" s="754"/>
      <c r="D57" s="754"/>
      <c r="E57" s="754"/>
      <c r="F57" s="754"/>
      <c r="G57" s="754"/>
      <c r="H57" s="754"/>
      <c r="I57" s="754"/>
      <c r="J57" s="754"/>
      <c r="K57" s="754"/>
      <c r="L57" s="754"/>
      <c r="M57" s="754"/>
      <c r="N57" s="754"/>
      <c r="O57" s="754"/>
      <c r="P57" s="754"/>
    </row>
    <row r="58" spans="1:16">
      <c r="A58" s="807"/>
      <c r="B58" s="802"/>
      <c r="C58" s="802"/>
      <c r="D58" s="802"/>
      <c r="E58" s="802"/>
      <c r="F58" s="802"/>
      <c r="G58" s="802"/>
      <c r="H58" s="806"/>
      <c r="I58" s="754"/>
      <c r="J58" s="754"/>
      <c r="K58" s="754"/>
      <c r="L58" s="754"/>
      <c r="M58" s="802"/>
      <c r="N58" s="802"/>
      <c r="O58" s="802"/>
      <c r="P58" s="802"/>
    </row>
    <row r="59" spans="1:16">
      <c r="A59" s="805"/>
      <c r="B59" s="801"/>
      <c r="C59" s="801"/>
      <c r="D59" s="801"/>
      <c r="E59" s="801"/>
      <c r="F59" s="801"/>
      <c r="G59" s="801"/>
      <c r="H59" s="804"/>
      <c r="I59" s="754"/>
      <c r="J59" s="754"/>
      <c r="K59" s="754"/>
      <c r="L59" s="754"/>
      <c r="M59" s="754"/>
      <c r="N59" s="754"/>
      <c r="O59" s="754"/>
      <c r="P59" s="754"/>
    </row>
    <row r="60" spans="1:16">
      <c r="A60" s="803" t="s">
        <v>754</v>
      </c>
      <c r="B60" s="802"/>
      <c r="C60" s="802"/>
      <c r="D60" s="802"/>
      <c r="E60" s="802"/>
      <c r="F60" s="802"/>
      <c r="G60" s="802"/>
      <c r="H60" s="802"/>
      <c r="I60" s="754"/>
      <c r="J60" s="754"/>
      <c r="K60" s="754"/>
      <c r="L60" s="754"/>
      <c r="M60" s="754"/>
      <c r="N60" s="754"/>
      <c r="O60" s="754"/>
      <c r="P60" s="754"/>
    </row>
    <row r="61" spans="1:16">
      <c r="A61" s="801"/>
      <c r="B61" s="801"/>
      <c r="C61" s="801"/>
      <c r="D61" s="801"/>
      <c r="E61" s="801"/>
      <c r="F61" s="801"/>
      <c r="G61" s="801"/>
      <c r="H61" s="801"/>
      <c r="I61" s="801"/>
      <c r="J61" s="801"/>
      <c r="K61" s="801"/>
      <c r="L61" s="801"/>
      <c r="M61" s="801"/>
      <c r="N61" s="801"/>
      <c r="O61" s="801"/>
      <c r="P61" s="801"/>
    </row>
    <row r="62" spans="1:16" ht="17.25">
      <c r="A62" s="763" t="s">
        <v>753</v>
      </c>
      <c r="B62" s="763"/>
      <c r="C62" s="763"/>
      <c r="D62" s="763"/>
      <c r="E62" s="763"/>
      <c r="F62" s="763"/>
      <c r="G62" s="763"/>
      <c r="H62" s="763"/>
      <c r="I62" s="763"/>
      <c r="J62" s="763" t="s">
        <v>752</v>
      </c>
      <c r="K62" s="763"/>
      <c r="L62" s="763"/>
      <c r="M62" s="763"/>
      <c r="N62" s="763"/>
      <c r="O62" s="763"/>
      <c r="P62" s="754"/>
    </row>
    <row r="63" spans="1:16" ht="17.25">
      <c r="A63" s="763" t="s">
        <v>691</v>
      </c>
      <c r="B63" s="763"/>
      <c r="C63" s="754"/>
      <c r="D63" s="763" t="s">
        <v>192</v>
      </c>
      <c r="E63" s="763"/>
      <c r="F63" s="763"/>
      <c r="G63" s="763"/>
      <c r="H63" s="763"/>
      <c r="I63" s="763"/>
      <c r="J63" s="763"/>
      <c r="K63" s="763"/>
      <c r="L63" s="763"/>
      <c r="M63" s="763"/>
      <c r="N63" s="763"/>
      <c r="O63" s="763"/>
      <c r="P63" s="754"/>
    </row>
    <row r="64" spans="1:16" ht="17.25">
      <c r="A64" s="800"/>
      <c r="B64" s="800"/>
      <c r="C64" s="800"/>
      <c r="D64" s="800"/>
      <c r="E64" s="800"/>
      <c r="F64" s="800"/>
      <c r="G64" s="800"/>
      <c r="H64" s="800"/>
      <c r="I64" s="800"/>
      <c r="J64" s="800"/>
      <c r="K64" s="800"/>
      <c r="L64" s="800"/>
      <c r="M64" s="800"/>
      <c r="N64" s="800"/>
      <c r="O64" s="800"/>
    </row>
    <row r="65" spans="1:15" ht="17.25">
      <c r="A65" s="800"/>
      <c r="B65" s="800"/>
      <c r="C65" s="800"/>
      <c r="D65" s="800"/>
      <c r="E65" s="800"/>
      <c r="F65" s="800"/>
      <c r="G65" s="800"/>
      <c r="H65" s="800"/>
      <c r="I65" s="800"/>
      <c r="J65" s="800"/>
      <c r="K65" s="800"/>
      <c r="L65" s="800"/>
      <c r="M65" s="800"/>
      <c r="N65" s="800"/>
      <c r="O65" s="800"/>
    </row>
  </sheetData>
  <mergeCells count="2">
    <mergeCell ref="A1:P1"/>
    <mergeCell ref="A30:P30"/>
  </mergeCells>
  <phoneticPr fontId="27"/>
  <pageMargins left="0.70866141732283472" right="0.70866141732283472" top="0.74803149606299213" bottom="0.74803149606299213" header="0.31496062992125984" footer="0.31496062992125984"/>
  <pageSetup paperSize="9" scale="55" orientation="portrait" horizontalDpi="0" verticalDpi="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78C4-3606-4248-9706-D82665DF80DB}">
  <sheetPr codeName="Sheet8">
    <pageSetUpPr fitToPage="1"/>
  </sheetPr>
  <dimension ref="A1:AI69"/>
  <sheetViews>
    <sheetView zoomScale="80" zoomScaleNormal="80" workbookViewId="0">
      <selection activeCell="AE8" sqref="AE8"/>
    </sheetView>
  </sheetViews>
  <sheetFormatPr defaultRowHeight="13.5"/>
  <cols>
    <col min="1" max="4" width="4.33203125" style="899" customWidth="1"/>
    <col min="5" max="5" width="22.83203125" style="899" bestFit="1" customWidth="1"/>
    <col min="6" max="6" width="4.33203125" style="899" customWidth="1"/>
    <col min="7" max="7" width="21.83203125" style="899" customWidth="1"/>
    <col min="8" max="9" width="6.6640625" style="899" customWidth="1"/>
    <col min="10" max="10" width="4.33203125" style="899" customWidth="1"/>
    <col min="11" max="11" width="10.5" style="899" customWidth="1"/>
    <col min="12" max="12" width="4.33203125" style="899" customWidth="1"/>
    <col min="13" max="13" width="11" style="899" customWidth="1"/>
    <col min="14" max="14" width="3" style="899" customWidth="1"/>
    <col min="15" max="15" width="15.33203125" style="899" customWidth="1"/>
    <col min="16" max="16" width="5.83203125" style="899" customWidth="1"/>
    <col min="17" max="17" width="21.1640625" style="899" customWidth="1"/>
    <col min="18" max="19" width="4.33203125" style="899" customWidth="1"/>
    <col min="20" max="20" width="16.33203125" style="899" bestFit="1" customWidth="1"/>
    <col min="21" max="21" width="4.6640625" style="899" customWidth="1"/>
    <col min="22" max="22" width="22.33203125" style="899" customWidth="1"/>
    <col min="23" max="23" width="3.33203125" style="899" customWidth="1"/>
    <col min="24" max="24" width="4.1640625" style="899" customWidth="1"/>
    <col min="25" max="42" width="4.33203125" style="899" customWidth="1"/>
    <col min="43" max="16384" width="9.33203125" style="899"/>
  </cols>
  <sheetData>
    <row r="1" spans="1:23" ht="31.5" customHeight="1">
      <c r="A1" s="2076" t="s">
        <v>1069</v>
      </c>
      <c r="B1" s="2076"/>
      <c r="C1" s="2076"/>
      <c r="D1" s="2076"/>
      <c r="E1" s="2076"/>
      <c r="F1" s="2076"/>
      <c r="G1" s="2076"/>
      <c r="H1" s="2076"/>
      <c r="I1" s="2076"/>
      <c r="J1" s="2076"/>
      <c r="K1" s="2076"/>
      <c r="L1" s="2076"/>
      <c r="M1" s="2076"/>
      <c r="N1" s="2076"/>
      <c r="O1" s="2076"/>
      <c r="P1" s="2076"/>
      <c r="Q1" s="2076"/>
      <c r="R1" s="2076"/>
      <c r="S1" s="2076"/>
      <c r="T1" s="2076"/>
      <c r="U1" s="2076"/>
      <c r="V1" s="2076"/>
      <c r="W1" s="2076"/>
    </row>
    <row r="2" spans="1:23" ht="18" customHeight="1">
      <c r="A2" s="941"/>
      <c r="B2" s="941"/>
      <c r="C2" s="941"/>
      <c r="D2" s="941"/>
      <c r="E2" s="941"/>
      <c r="F2" s="941"/>
      <c r="G2" s="941"/>
      <c r="H2" s="941"/>
      <c r="I2" s="941"/>
      <c r="J2" s="941"/>
      <c r="K2" s="941"/>
      <c r="L2" s="941"/>
      <c r="M2" s="942"/>
      <c r="N2" s="942"/>
      <c r="O2" s="941"/>
      <c r="P2" s="941"/>
      <c r="Q2" s="941"/>
      <c r="R2" s="941"/>
      <c r="S2" s="941"/>
      <c r="T2" s="943" t="s">
        <v>750</v>
      </c>
      <c r="U2" s="941" t="s">
        <v>353</v>
      </c>
      <c r="V2" s="943" t="s">
        <v>749</v>
      </c>
      <c r="W2" s="941"/>
    </row>
    <row r="3" spans="1:23">
      <c r="A3" s="944"/>
      <c r="B3" s="944"/>
      <c r="C3" s="944"/>
      <c r="D3" s="944"/>
      <c r="E3" s="944"/>
      <c r="F3" s="944"/>
      <c r="G3" s="944"/>
      <c r="H3" s="944"/>
      <c r="I3" s="944"/>
      <c r="J3" s="944"/>
      <c r="K3" s="944"/>
      <c r="L3" s="944"/>
      <c r="M3" s="944"/>
      <c r="N3" s="944"/>
      <c r="O3" s="944"/>
      <c r="P3" s="944"/>
      <c r="Q3" s="944"/>
      <c r="R3" s="944"/>
      <c r="S3" s="944"/>
      <c r="T3" s="944"/>
      <c r="U3" s="944"/>
      <c r="V3" s="945">
        <v>45718</v>
      </c>
      <c r="W3" s="944"/>
    </row>
    <row r="4" spans="1:23">
      <c r="A4" s="941"/>
      <c r="B4" s="941"/>
      <c r="C4" s="941"/>
      <c r="D4" s="941"/>
      <c r="E4" s="941"/>
      <c r="F4" s="941"/>
      <c r="G4" s="941"/>
      <c r="H4" s="941"/>
      <c r="I4" s="941"/>
      <c r="J4" s="941"/>
      <c r="K4" s="941"/>
      <c r="L4" s="941"/>
      <c r="M4" s="941"/>
      <c r="N4" s="941"/>
      <c r="O4" s="941"/>
      <c r="P4" s="941"/>
      <c r="Q4" s="941"/>
      <c r="R4" s="941"/>
      <c r="S4" s="941"/>
      <c r="T4" s="941"/>
      <c r="U4" s="941"/>
      <c r="V4" s="941"/>
      <c r="W4" s="941"/>
    </row>
    <row r="5" spans="1:23">
      <c r="A5" s="941"/>
      <c r="B5" s="941"/>
      <c r="C5" s="941"/>
      <c r="D5" s="941"/>
      <c r="E5" s="941"/>
      <c r="F5" s="941"/>
      <c r="G5" s="941"/>
      <c r="H5" s="941"/>
      <c r="I5" s="941"/>
      <c r="J5" s="941"/>
      <c r="K5" s="941"/>
      <c r="L5" s="941"/>
      <c r="M5" s="941"/>
      <c r="N5" s="941"/>
      <c r="O5" s="941"/>
      <c r="P5" s="941"/>
      <c r="Q5" s="941"/>
      <c r="R5" s="941"/>
      <c r="S5" s="941"/>
      <c r="T5" s="941"/>
      <c r="U5" s="941"/>
      <c r="V5" s="941"/>
      <c r="W5" s="941"/>
    </row>
    <row r="6" spans="1:23" ht="9" customHeight="1">
      <c r="A6" s="941"/>
      <c r="B6" s="941"/>
      <c r="C6" s="941"/>
      <c r="D6" s="941"/>
      <c r="E6" s="941"/>
      <c r="F6" s="941"/>
      <c r="G6" s="941"/>
      <c r="H6" s="941"/>
      <c r="I6" s="941"/>
      <c r="J6" s="941"/>
      <c r="K6" s="941"/>
      <c r="L6" s="941"/>
      <c r="M6" s="941"/>
      <c r="N6" s="941"/>
      <c r="O6" s="941"/>
      <c r="P6" s="941"/>
      <c r="Q6" s="941"/>
      <c r="R6" s="941"/>
      <c r="S6" s="941"/>
      <c r="T6" s="941"/>
      <c r="U6" s="941"/>
      <c r="V6" s="941"/>
      <c r="W6" s="941"/>
    </row>
    <row r="7" spans="1:23" ht="18.75">
      <c r="A7" s="946" t="s">
        <v>1070</v>
      </c>
      <c r="B7" s="946"/>
      <c r="C7" s="946"/>
      <c r="D7" s="941"/>
      <c r="E7" s="946"/>
      <c r="F7" s="946"/>
      <c r="G7" s="941"/>
      <c r="H7" s="941"/>
      <c r="I7" s="941"/>
      <c r="J7" s="941"/>
      <c r="K7" s="941"/>
      <c r="L7" s="941"/>
      <c r="M7" s="941"/>
      <c r="N7" s="941"/>
      <c r="O7" s="941"/>
      <c r="P7" s="941"/>
      <c r="Q7" s="947" t="s">
        <v>743</v>
      </c>
      <c r="R7" s="941"/>
      <c r="S7" s="941"/>
      <c r="T7" s="941"/>
      <c r="U7" s="941"/>
      <c r="V7" s="941"/>
      <c r="W7" s="941"/>
    </row>
    <row r="8" spans="1:23" ht="17.25">
      <c r="A8" s="946" t="s">
        <v>1071</v>
      </c>
      <c r="B8" s="946"/>
      <c r="C8" s="946"/>
      <c r="D8" s="946"/>
      <c r="E8" s="946"/>
      <c r="F8" s="946"/>
      <c r="G8" s="941"/>
      <c r="H8" s="941"/>
      <c r="I8" s="941"/>
      <c r="J8" s="941"/>
      <c r="K8" s="941"/>
      <c r="L8" s="941"/>
      <c r="M8" s="941"/>
      <c r="N8" s="941"/>
      <c r="O8" s="941"/>
      <c r="P8" s="941"/>
      <c r="Q8" s="941"/>
      <c r="R8" s="941"/>
      <c r="S8" s="941"/>
      <c r="T8" s="941"/>
      <c r="U8" s="941"/>
      <c r="V8" s="941"/>
      <c r="W8" s="941"/>
    </row>
    <row r="9" spans="1:23" ht="17.25">
      <c r="A9" s="946" t="s">
        <v>1072</v>
      </c>
      <c r="B9" s="946"/>
      <c r="C9" s="946"/>
      <c r="D9" s="946"/>
      <c r="E9" s="946"/>
      <c r="F9" s="946"/>
      <c r="G9" s="941"/>
      <c r="H9" s="941"/>
      <c r="I9" s="941"/>
      <c r="J9" s="941"/>
      <c r="K9" s="941"/>
      <c r="L9" s="941"/>
      <c r="M9" s="941"/>
      <c r="N9" s="941"/>
      <c r="O9" s="941"/>
      <c r="P9" s="941"/>
      <c r="Q9" s="941"/>
      <c r="R9" s="941"/>
      <c r="S9" s="941"/>
      <c r="T9" s="941"/>
      <c r="U9" s="941"/>
      <c r="V9" s="941"/>
      <c r="W9" s="941"/>
    </row>
    <row r="10" spans="1:23" ht="17.25" customHeight="1">
      <c r="A10" s="900" t="s">
        <v>1049</v>
      </c>
      <c r="B10" s="946"/>
      <c r="C10" s="946"/>
      <c r="D10" s="946"/>
      <c r="E10" s="946"/>
      <c r="F10" s="941"/>
      <c r="G10" s="946"/>
      <c r="H10" s="941"/>
      <c r="I10" s="941"/>
      <c r="J10" s="941"/>
      <c r="K10" s="941"/>
      <c r="L10" s="941"/>
      <c r="M10" s="941"/>
      <c r="N10" s="941"/>
      <c r="O10" s="941"/>
      <c r="P10" s="941"/>
      <c r="Q10" s="941"/>
      <c r="R10" s="948"/>
      <c r="S10" s="948"/>
      <c r="T10" s="948"/>
      <c r="U10" s="949"/>
      <c r="V10" s="941"/>
      <c r="W10" s="941"/>
    </row>
    <row r="11" spans="1:23" ht="17.25">
      <c r="A11" s="946" t="s">
        <v>1073</v>
      </c>
      <c r="B11" s="941"/>
      <c r="C11" s="941"/>
      <c r="D11" s="941"/>
      <c r="E11" s="941"/>
      <c r="F11" s="941"/>
      <c r="G11" s="941"/>
      <c r="H11" s="941"/>
      <c r="I11" s="941"/>
      <c r="J11" s="941"/>
      <c r="K11" s="941"/>
      <c r="L11" s="941"/>
      <c r="M11" s="941"/>
      <c r="N11" s="941"/>
      <c r="O11" s="941"/>
      <c r="P11" s="941"/>
      <c r="Q11" s="941"/>
      <c r="R11" s="948" t="s">
        <v>745</v>
      </c>
      <c r="S11" s="948"/>
      <c r="T11" s="948"/>
      <c r="U11" s="949"/>
      <c r="V11" s="941"/>
      <c r="W11" s="941"/>
    </row>
    <row r="12" spans="1:23" ht="17.25">
      <c r="A12" s="946" t="s">
        <v>1074</v>
      </c>
      <c r="B12" s="941"/>
      <c r="C12" s="941"/>
      <c r="D12" s="941"/>
      <c r="E12" s="941"/>
      <c r="F12" s="941"/>
      <c r="G12" s="941"/>
      <c r="H12" s="941"/>
      <c r="I12" s="941"/>
      <c r="J12" s="941"/>
      <c r="K12" s="941"/>
      <c r="L12" s="941"/>
      <c r="M12" s="941"/>
      <c r="N12" s="941"/>
      <c r="O12" s="941"/>
      <c r="P12" s="941"/>
      <c r="Q12" s="941"/>
      <c r="R12" s="948" t="s">
        <v>744</v>
      </c>
      <c r="S12" s="948"/>
      <c r="T12" s="948"/>
      <c r="U12" s="949"/>
      <c r="V12" s="941"/>
      <c r="W12" s="941"/>
    </row>
    <row r="13" spans="1:23" ht="14.25">
      <c r="A13" s="941"/>
      <c r="B13" s="941"/>
      <c r="C13" s="941"/>
      <c r="D13" s="941"/>
      <c r="E13" s="941"/>
      <c r="F13" s="941"/>
      <c r="G13" s="941"/>
      <c r="H13" s="941"/>
      <c r="I13" s="941"/>
      <c r="J13" s="941"/>
      <c r="K13" s="941"/>
      <c r="L13" s="941"/>
      <c r="M13" s="941"/>
      <c r="N13" s="941"/>
      <c r="O13" s="941"/>
      <c r="P13" s="941"/>
      <c r="Q13" s="941"/>
      <c r="R13" s="948" t="s">
        <v>743</v>
      </c>
      <c r="S13" s="948"/>
      <c r="T13" s="948"/>
      <c r="U13" s="949"/>
      <c r="V13" s="941"/>
      <c r="W13" s="941"/>
    </row>
    <row r="14" spans="1:23" ht="14.25">
      <c r="A14" s="941"/>
      <c r="B14" s="941"/>
      <c r="C14" s="941"/>
      <c r="D14" s="941"/>
      <c r="E14" s="941"/>
      <c r="F14" s="941"/>
      <c r="G14" s="941"/>
      <c r="H14" s="941"/>
      <c r="I14" s="941"/>
      <c r="J14" s="941"/>
      <c r="K14" s="941"/>
      <c r="L14" s="941"/>
      <c r="M14" s="941"/>
      <c r="N14" s="941"/>
      <c r="O14" s="941"/>
      <c r="P14" s="941"/>
      <c r="Q14" s="941"/>
      <c r="R14" s="948" t="s">
        <v>1075</v>
      </c>
      <c r="S14" s="948"/>
      <c r="T14" s="948"/>
      <c r="U14" s="949"/>
      <c r="V14" s="941"/>
      <c r="W14" s="941"/>
    </row>
    <row r="15" spans="1:23" ht="19.5" customHeight="1">
      <c r="A15" s="941"/>
      <c r="B15" s="946" t="str">
        <f>G24</f>
        <v>95468-8756-3221</v>
      </c>
      <c r="C15" s="941"/>
      <c r="D15" s="941"/>
      <c r="E15" s="941"/>
      <c r="F15" s="941"/>
      <c r="G15" s="941"/>
      <c r="H15" s="941"/>
      <c r="I15" s="941"/>
      <c r="J15" s="941"/>
      <c r="K15" s="941"/>
      <c r="L15" s="941"/>
      <c r="M15" s="941"/>
      <c r="N15" s="941"/>
      <c r="O15" s="941"/>
      <c r="P15" s="941"/>
      <c r="Q15" s="941"/>
      <c r="R15" s="948"/>
      <c r="S15" s="948"/>
      <c r="T15" s="948"/>
      <c r="U15" s="949"/>
      <c r="V15" s="941"/>
      <c r="W15" s="941"/>
    </row>
    <row r="16" spans="1:23" ht="14.25" customHeight="1">
      <c r="A16" s="944"/>
      <c r="B16" s="944"/>
      <c r="C16" s="944"/>
      <c r="D16" s="944"/>
      <c r="E16" s="944"/>
      <c r="F16" s="944"/>
      <c r="G16" s="944"/>
      <c r="H16" s="944"/>
      <c r="I16" s="944"/>
      <c r="J16" s="944"/>
      <c r="K16" s="944"/>
      <c r="L16" s="944"/>
      <c r="M16" s="944"/>
      <c r="N16" s="944"/>
      <c r="O16" s="944"/>
      <c r="P16" s="944"/>
      <c r="Q16" s="941"/>
      <c r="R16" s="948"/>
      <c r="S16" s="948"/>
      <c r="T16" s="948"/>
      <c r="U16" s="950"/>
      <c r="V16" s="944"/>
      <c r="W16" s="944"/>
    </row>
    <row r="17" spans="1:23">
      <c r="A17" s="941"/>
      <c r="B17" s="941"/>
      <c r="C17" s="941"/>
      <c r="D17" s="941"/>
      <c r="E17" s="941"/>
      <c r="F17" s="941"/>
      <c r="G17" s="941"/>
      <c r="H17" s="941"/>
      <c r="I17" s="941"/>
      <c r="J17" s="941"/>
      <c r="K17" s="941"/>
      <c r="L17" s="941"/>
      <c r="M17" s="941"/>
      <c r="N17" s="941"/>
      <c r="O17" s="941"/>
      <c r="P17" s="941"/>
      <c r="Q17" s="951"/>
      <c r="R17" s="951"/>
      <c r="S17" s="951"/>
      <c r="T17" s="951"/>
      <c r="U17" s="951"/>
      <c r="V17" s="941"/>
      <c r="W17" s="941"/>
    </row>
    <row r="18" spans="1:23" ht="48.75" customHeight="1">
      <c r="A18" s="941"/>
      <c r="B18" s="952" t="str">
        <f>A9</f>
        <v>浜田電機株式会社　御中</v>
      </c>
      <c r="C18" s="941"/>
      <c r="D18" s="941"/>
      <c r="E18" s="941"/>
      <c r="F18" s="941"/>
      <c r="G18" s="941"/>
      <c r="H18" s="952"/>
      <c r="I18" s="941"/>
      <c r="J18" s="941"/>
      <c r="K18" s="941"/>
      <c r="L18" s="941"/>
      <c r="M18" s="941"/>
      <c r="N18" s="941"/>
      <c r="O18" s="941"/>
      <c r="P18" s="941"/>
      <c r="Q18" s="941"/>
      <c r="R18" s="941"/>
      <c r="S18" s="941"/>
      <c r="T18" s="941"/>
      <c r="U18" s="941"/>
      <c r="V18" s="941"/>
      <c r="W18" s="941"/>
    </row>
    <row r="19" spans="1:23" ht="9" customHeight="1">
      <c r="A19" s="941"/>
      <c r="B19" s="941"/>
      <c r="C19" s="941"/>
      <c r="D19" s="941"/>
      <c r="E19" s="941"/>
      <c r="F19" s="941"/>
      <c r="G19" s="941"/>
      <c r="H19" s="941"/>
      <c r="I19" s="941"/>
      <c r="J19" s="941"/>
      <c r="K19" s="941"/>
      <c r="L19" s="941"/>
      <c r="M19" s="941"/>
      <c r="N19" s="941"/>
      <c r="O19" s="941"/>
      <c r="P19" s="941"/>
      <c r="Q19" s="941"/>
      <c r="R19" s="941"/>
      <c r="S19" s="941"/>
      <c r="T19" s="941"/>
      <c r="U19" s="941"/>
      <c r="V19" s="941"/>
      <c r="W19" s="941"/>
    </row>
    <row r="20" spans="1:23" ht="14.25">
      <c r="A20" s="941"/>
      <c r="B20" s="953" t="s">
        <v>739</v>
      </c>
      <c r="C20" s="941"/>
      <c r="D20" s="941"/>
      <c r="E20" s="941"/>
      <c r="F20" s="941"/>
      <c r="G20" s="941"/>
      <c r="H20" s="941"/>
      <c r="I20" s="941"/>
      <c r="J20" s="941"/>
      <c r="K20" s="941"/>
      <c r="L20" s="941"/>
      <c r="M20" s="941"/>
      <c r="N20" s="941"/>
      <c r="O20" s="941"/>
      <c r="P20" s="941"/>
      <c r="Q20" s="941"/>
      <c r="R20" s="941"/>
      <c r="S20" s="941"/>
      <c r="T20" s="941"/>
      <c r="U20" s="941"/>
      <c r="V20" s="941"/>
      <c r="W20" s="941"/>
    </row>
    <row r="21" spans="1:23" ht="14.25">
      <c r="A21" s="941"/>
      <c r="B21" s="953" t="s">
        <v>334</v>
      </c>
      <c r="C21" s="941"/>
      <c r="D21" s="941"/>
      <c r="E21" s="941"/>
      <c r="F21" s="941"/>
      <c r="G21" s="941"/>
      <c r="H21" s="941"/>
      <c r="I21" s="941"/>
      <c r="J21" s="941"/>
      <c r="K21" s="941"/>
      <c r="L21" s="941"/>
      <c r="M21" s="941"/>
      <c r="N21" s="941"/>
      <c r="O21" s="941"/>
      <c r="P21" s="941"/>
      <c r="Q21" s="941"/>
      <c r="R21" s="941"/>
      <c r="S21" s="941"/>
      <c r="T21" s="941"/>
      <c r="U21" s="941"/>
      <c r="V21" s="941"/>
      <c r="W21" s="941"/>
    </row>
    <row r="22" spans="1:23" ht="8.25" customHeight="1">
      <c r="A22" s="941"/>
      <c r="B22" s="941"/>
      <c r="C22" s="941"/>
      <c r="D22" s="941"/>
      <c r="E22" s="941"/>
      <c r="F22" s="941"/>
      <c r="G22" s="941"/>
      <c r="H22" s="941"/>
      <c r="I22" s="941"/>
      <c r="J22" s="941"/>
      <c r="K22" s="941"/>
      <c r="L22" s="941"/>
      <c r="M22" s="941"/>
      <c r="N22" s="941"/>
      <c r="O22" s="941"/>
      <c r="P22" s="941"/>
      <c r="Q22" s="941"/>
      <c r="R22" s="941"/>
      <c r="S22" s="941"/>
      <c r="T22" s="941"/>
      <c r="U22" s="941"/>
      <c r="V22" s="941"/>
      <c r="W22" s="941"/>
    </row>
    <row r="23" spans="1:23">
      <c r="A23" s="941"/>
      <c r="B23" s="941"/>
      <c r="C23" s="941"/>
      <c r="D23" s="941"/>
      <c r="E23" s="941"/>
      <c r="F23" s="941"/>
      <c r="G23" s="941"/>
      <c r="H23" s="941"/>
      <c r="I23" s="941"/>
      <c r="J23" s="941"/>
      <c r="K23" s="941"/>
      <c r="L23" s="941"/>
      <c r="M23" s="941"/>
      <c r="N23" s="941"/>
      <c r="O23" s="941" t="s">
        <v>738</v>
      </c>
      <c r="P23" s="941" t="s">
        <v>353</v>
      </c>
      <c r="Q23" s="941" t="s">
        <v>737</v>
      </c>
      <c r="R23" s="941"/>
      <c r="S23" s="941"/>
      <c r="T23" s="941"/>
      <c r="U23" s="941"/>
      <c r="V23" s="941"/>
      <c r="W23" s="944"/>
    </row>
    <row r="24" spans="1:23" ht="14.25">
      <c r="A24" s="941"/>
      <c r="B24" s="954" t="s">
        <v>736</v>
      </c>
      <c r="C24" s="954"/>
      <c r="D24" s="954"/>
      <c r="E24" s="954"/>
      <c r="F24" s="954" t="s">
        <v>353</v>
      </c>
      <c r="G24" s="954" t="s">
        <v>1076</v>
      </c>
      <c r="H24" s="954"/>
      <c r="I24" s="944"/>
      <c r="J24" s="941"/>
      <c r="K24" s="941"/>
      <c r="L24" s="941"/>
      <c r="M24" s="941"/>
      <c r="N24" s="941"/>
      <c r="O24" s="955" t="s">
        <v>734</v>
      </c>
      <c r="P24" s="955" t="s">
        <v>353</v>
      </c>
      <c r="Q24" s="956">
        <v>45726</v>
      </c>
      <c r="R24" s="957"/>
      <c r="S24" s="955"/>
      <c r="T24" s="955"/>
      <c r="U24" s="955"/>
      <c r="V24" s="955"/>
      <c r="W24" s="955"/>
    </row>
    <row r="25" spans="1:23" ht="14.25">
      <c r="A25" s="941"/>
      <c r="B25" s="953" t="s">
        <v>733</v>
      </c>
      <c r="C25" s="953"/>
      <c r="D25" s="953"/>
      <c r="E25" s="953"/>
      <c r="F25" s="953" t="s">
        <v>353</v>
      </c>
      <c r="G25" s="953" t="s">
        <v>767</v>
      </c>
      <c r="H25" s="953"/>
      <c r="I25" s="941"/>
      <c r="J25" s="941"/>
      <c r="K25" s="941"/>
      <c r="L25" s="941"/>
      <c r="M25" s="941"/>
      <c r="N25" s="941"/>
      <c r="O25" s="941" t="s">
        <v>732</v>
      </c>
      <c r="P25" s="941" t="s">
        <v>353</v>
      </c>
      <c r="Q25" s="941" t="s">
        <v>731</v>
      </c>
      <c r="R25" s="941"/>
      <c r="S25" s="941"/>
      <c r="T25" s="941"/>
      <c r="U25" s="941"/>
      <c r="V25" s="941"/>
      <c r="W25" s="941"/>
    </row>
    <row r="26" spans="1:23" ht="14.25">
      <c r="A26" s="941"/>
      <c r="B26" s="958" t="s">
        <v>730</v>
      </c>
      <c r="C26" s="958"/>
      <c r="D26" s="958"/>
      <c r="E26" s="958"/>
      <c r="F26" s="958" t="s">
        <v>353</v>
      </c>
      <c r="G26" s="959">
        <v>45726</v>
      </c>
      <c r="H26" s="958"/>
      <c r="I26" s="955"/>
      <c r="J26" s="941"/>
      <c r="K26" s="941"/>
      <c r="L26" s="941"/>
      <c r="M26" s="941"/>
      <c r="N26" s="941"/>
      <c r="O26" s="941"/>
      <c r="P26" s="941"/>
      <c r="Q26" s="941" t="s">
        <v>729</v>
      </c>
      <c r="R26" s="941"/>
      <c r="S26" s="941"/>
      <c r="T26" s="941"/>
      <c r="U26" s="941"/>
      <c r="V26" s="941"/>
      <c r="W26" s="941"/>
    </row>
    <row r="27" spans="1:23" ht="14.25">
      <c r="A27" s="941"/>
      <c r="B27" s="958" t="s">
        <v>706</v>
      </c>
      <c r="C27" s="958"/>
      <c r="D27" s="958"/>
      <c r="E27" s="958"/>
      <c r="F27" s="958" t="s">
        <v>353</v>
      </c>
      <c r="G27" s="960">
        <f>V63</f>
        <v>5642010</v>
      </c>
      <c r="H27" s="958" t="s">
        <v>728</v>
      </c>
      <c r="I27" s="961"/>
      <c r="J27" s="941"/>
      <c r="K27" s="941"/>
      <c r="L27" s="941"/>
      <c r="M27" s="941"/>
      <c r="N27" s="941"/>
      <c r="O27" s="941"/>
      <c r="P27" s="941"/>
      <c r="Q27" s="941" t="s">
        <v>727</v>
      </c>
      <c r="R27" s="941"/>
      <c r="S27" s="941"/>
      <c r="T27" s="941"/>
      <c r="U27" s="941"/>
      <c r="V27" s="941"/>
      <c r="W27" s="941"/>
    </row>
    <row r="28" spans="1:23">
      <c r="A28" s="941"/>
      <c r="B28" s="941"/>
      <c r="C28" s="941"/>
      <c r="D28" s="941"/>
      <c r="E28" s="941"/>
      <c r="F28" s="941"/>
      <c r="G28" s="941"/>
      <c r="H28" s="941"/>
      <c r="I28" s="941"/>
      <c r="J28" s="941"/>
      <c r="K28" s="941"/>
      <c r="L28" s="941"/>
      <c r="M28" s="941"/>
      <c r="N28" s="941"/>
      <c r="O28" s="944"/>
      <c r="P28" s="944"/>
      <c r="Q28" s="944" t="s">
        <v>726</v>
      </c>
      <c r="R28" s="944"/>
      <c r="S28" s="944"/>
      <c r="T28" s="944"/>
      <c r="U28" s="944"/>
      <c r="V28" s="944"/>
      <c r="W28" s="944"/>
    </row>
    <row r="29" spans="1:23" ht="27" customHeight="1" thickBot="1">
      <c r="A29" s="941"/>
      <c r="B29" s="962"/>
      <c r="C29" s="962"/>
      <c r="D29" s="962"/>
      <c r="E29" s="962"/>
      <c r="F29" s="962"/>
      <c r="G29" s="962"/>
      <c r="H29" s="962"/>
      <c r="I29" s="962"/>
      <c r="J29" s="962"/>
      <c r="K29" s="962"/>
      <c r="L29" s="962"/>
      <c r="M29" s="962"/>
      <c r="N29" s="962"/>
      <c r="O29" s="962"/>
      <c r="P29" s="962"/>
      <c r="Q29" s="962"/>
      <c r="R29" s="962"/>
      <c r="S29" s="962"/>
      <c r="T29" s="962"/>
      <c r="U29" s="962"/>
      <c r="V29" s="962"/>
      <c r="W29" s="962"/>
    </row>
    <row r="30" spans="1:23" ht="18.75" customHeight="1">
      <c r="A30" s="941"/>
      <c r="B30" s="2077" t="s">
        <v>725</v>
      </c>
      <c r="C30" s="2077"/>
      <c r="D30" s="2077"/>
      <c r="E30" s="2077"/>
      <c r="F30" s="2077"/>
      <c r="G30" s="2077"/>
      <c r="H30" s="2077"/>
      <c r="I30" s="2077"/>
      <c r="J30" s="2077"/>
      <c r="K30" s="2077"/>
      <c r="L30" s="2077"/>
      <c r="M30" s="2077"/>
      <c r="N30" s="2077"/>
      <c r="O30" s="2077"/>
      <c r="P30" s="2077"/>
      <c r="Q30" s="2077"/>
      <c r="R30" s="2077"/>
      <c r="S30" s="2077"/>
      <c r="T30" s="2077"/>
      <c r="U30" s="2077"/>
      <c r="V30" s="2077"/>
      <c r="W30" s="2077"/>
    </row>
    <row r="31" spans="1:23" ht="17.25">
      <c r="A31" s="941"/>
      <c r="B31" s="963" t="s">
        <v>406</v>
      </c>
      <c r="C31" s="963"/>
      <c r="D31" s="963"/>
      <c r="E31" s="964">
        <f>V3</f>
        <v>45718</v>
      </c>
      <c r="F31" s="963"/>
      <c r="G31" s="963"/>
      <c r="H31" s="963"/>
      <c r="I31" s="963"/>
      <c r="J31" s="963"/>
      <c r="K31" s="963"/>
      <c r="L31" s="963"/>
      <c r="M31" s="963" t="s">
        <v>724</v>
      </c>
      <c r="N31" s="963"/>
      <c r="O31" s="963">
        <v>123465</v>
      </c>
      <c r="P31" s="963"/>
      <c r="Q31" s="963"/>
      <c r="R31" s="963"/>
      <c r="S31" s="963"/>
      <c r="T31" s="963"/>
      <c r="U31" s="963"/>
      <c r="V31" s="963"/>
      <c r="W31" s="965"/>
    </row>
    <row r="32" spans="1:23" ht="17.25">
      <c r="A32" s="941"/>
      <c r="B32" s="963" t="s">
        <v>723</v>
      </c>
      <c r="C32" s="963"/>
      <c r="D32" s="963"/>
      <c r="E32" s="963" t="s">
        <v>1077</v>
      </c>
      <c r="F32" s="963"/>
      <c r="G32" s="963"/>
      <c r="H32" s="963"/>
      <c r="I32" s="963"/>
      <c r="J32" s="963"/>
      <c r="K32" s="965"/>
      <c r="L32" s="963"/>
      <c r="M32" s="963" t="s">
        <v>722</v>
      </c>
      <c r="N32" s="963"/>
      <c r="O32" s="963"/>
      <c r="P32" s="963"/>
      <c r="Q32" s="963"/>
      <c r="R32" s="963"/>
      <c r="S32" s="963"/>
      <c r="T32" s="963" t="s">
        <v>721</v>
      </c>
      <c r="U32" s="963"/>
      <c r="V32" s="963"/>
      <c r="W32" s="966"/>
    </row>
    <row r="33" spans="1:35" ht="17.25">
      <c r="A33" s="941"/>
      <c r="B33" s="963"/>
      <c r="C33" s="963" t="s">
        <v>720</v>
      </c>
      <c r="D33" s="963"/>
      <c r="E33" s="963"/>
      <c r="F33" s="963"/>
      <c r="G33" s="963"/>
      <c r="H33" s="963"/>
      <c r="I33" s="963"/>
      <c r="J33" s="963"/>
      <c r="K33" s="965"/>
      <c r="L33" s="963"/>
      <c r="M33" s="963" t="s">
        <v>719</v>
      </c>
      <c r="N33" s="963"/>
      <c r="O33" s="963"/>
      <c r="P33" s="967"/>
      <c r="Q33" s="967" t="s">
        <v>170</v>
      </c>
      <c r="R33" s="963"/>
      <c r="S33" s="963"/>
      <c r="T33" s="967" t="s">
        <v>1078</v>
      </c>
      <c r="U33" s="963"/>
      <c r="V33" s="967" t="s">
        <v>1079</v>
      </c>
      <c r="W33" s="965"/>
    </row>
    <row r="34" spans="1:35" ht="17.25">
      <c r="A34" s="941"/>
      <c r="B34" s="963"/>
      <c r="C34" s="963" t="s">
        <v>1080</v>
      </c>
      <c r="D34" s="963"/>
      <c r="E34" s="963"/>
      <c r="F34" s="963"/>
      <c r="G34" s="963"/>
      <c r="H34" s="963"/>
      <c r="I34" s="963"/>
      <c r="J34" s="963"/>
      <c r="K34" s="963"/>
      <c r="L34" s="963"/>
      <c r="M34" s="963" t="s">
        <v>1081</v>
      </c>
      <c r="N34" s="963"/>
      <c r="O34" s="963"/>
      <c r="P34" s="963"/>
      <c r="Q34" s="968">
        <v>450</v>
      </c>
      <c r="R34" s="963" t="s">
        <v>372</v>
      </c>
      <c r="S34" s="969"/>
      <c r="T34" s="968">
        <v>1700</v>
      </c>
      <c r="U34" s="963"/>
      <c r="V34" s="970">
        <f t="shared" ref="V34:V48" si="0">T34*Q34</f>
        <v>765000</v>
      </c>
      <c r="W34" s="971"/>
    </row>
    <row r="35" spans="1:35" ht="17.25">
      <c r="A35" s="941"/>
      <c r="B35" s="963"/>
      <c r="C35" s="963" t="s">
        <v>1082</v>
      </c>
      <c r="D35" s="963"/>
      <c r="E35" s="964"/>
      <c r="F35" s="963"/>
      <c r="G35" s="963"/>
      <c r="H35" s="963"/>
      <c r="I35" s="963"/>
      <c r="J35" s="963"/>
      <c r="K35" s="965"/>
      <c r="L35" s="965"/>
      <c r="M35" s="963" t="s">
        <v>1083</v>
      </c>
      <c r="N35" s="963"/>
      <c r="O35" s="963"/>
      <c r="P35" s="963"/>
      <c r="Q35" s="968">
        <v>260</v>
      </c>
      <c r="R35" s="963" t="s">
        <v>372</v>
      </c>
      <c r="S35" s="963"/>
      <c r="T35" s="968">
        <v>3050</v>
      </c>
      <c r="U35" s="963"/>
      <c r="V35" s="970">
        <f t="shared" si="0"/>
        <v>793000</v>
      </c>
      <c r="W35" s="966"/>
    </row>
    <row r="36" spans="1:35" ht="17.25">
      <c r="A36" s="941"/>
      <c r="B36" s="963"/>
      <c r="C36" s="963" t="s">
        <v>1084</v>
      </c>
      <c r="D36" s="963"/>
      <c r="E36" s="963"/>
      <c r="F36" s="963"/>
      <c r="G36" s="963"/>
      <c r="H36" s="963"/>
      <c r="I36" s="963"/>
      <c r="J36" s="963"/>
      <c r="K36" s="965"/>
      <c r="L36" s="965"/>
      <c r="M36" s="963" t="s">
        <v>1085</v>
      </c>
      <c r="N36" s="963"/>
      <c r="O36" s="963"/>
      <c r="P36" s="963"/>
      <c r="Q36" s="968">
        <v>55</v>
      </c>
      <c r="R36" s="963" t="s">
        <v>372</v>
      </c>
      <c r="S36" s="963"/>
      <c r="T36" s="968">
        <v>5990</v>
      </c>
      <c r="U36" s="963"/>
      <c r="V36" s="970">
        <f t="shared" si="0"/>
        <v>329450</v>
      </c>
      <c r="W36" s="966"/>
    </row>
    <row r="37" spans="1:35" ht="17.25">
      <c r="A37" s="941"/>
      <c r="B37" s="963"/>
      <c r="C37" s="963" t="s">
        <v>1086</v>
      </c>
      <c r="D37" s="963"/>
      <c r="E37" s="963"/>
      <c r="F37" s="963"/>
      <c r="G37" s="963"/>
      <c r="H37" s="963"/>
      <c r="I37" s="963"/>
      <c r="J37" s="963"/>
      <c r="K37" s="965"/>
      <c r="L37" s="963"/>
      <c r="M37" s="963" t="s">
        <v>1087</v>
      </c>
      <c r="N37" s="963"/>
      <c r="O37" s="963"/>
      <c r="P37" s="963"/>
      <c r="Q37" s="968">
        <v>540</v>
      </c>
      <c r="R37" s="963" t="s">
        <v>372</v>
      </c>
      <c r="S37" s="963"/>
      <c r="T37" s="968">
        <v>1050</v>
      </c>
      <c r="U37" s="963"/>
      <c r="V37" s="970">
        <f t="shared" si="0"/>
        <v>567000</v>
      </c>
      <c r="W37" s="965"/>
      <c r="X37" s="972"/>
    </row>
    <row r="38" spans="1:35" ht="17.25">
      <c r="A38" s="941"/>
      <c r="B38" s="963"/>
      <c r="C38" s="963" t="s">
        <v>1080</v>
      </c>
      <c r="D38" s="963"/>
      <c r="E38" s="963"/>
      <c r="F38" s="963"/>
      <c r="G38" s="963"/>
      <c r="H38" s="963"/>
      <c r="I38" s="963"/>
      <c r="J38" s="963"/>
      <c r="K38" s="965"/>
      <c r="L38" s="965"/>
      <c r="M38" s="963" t="s">
        <v>1088</v>
      </c>
      <c r="N38" s="963"/>
      <c r="O38" s="963"/>
      <c r="P38" s="963"/>
      <c r="Q38" s="973">
        <v>520</v>
      </c>
      <c r="R38" s="963" t="s">
        <v>372</v>
      </c>
      <c r="S38" s="963"/>
      <c r="T38" s="973">
        <v>1650</v>
      </c>
      <c r="U38" s="963"/>
      <c r="V38" s="970">
        <f t="shared" si="0"/>
        <v>858000</v>
      </c>
      <c r="W38" s="965"/>
    </row>
    <row r="39" spans="1:35" ht="17.25">
      <c r="A39" s="941"/>
      <c r="B39" s="963"/>
      <c r="C39" s="963" t="s">
        <v>1082</v>
      </c>
      <c r="D39" s="963"/>
      <c r="E39" s="963"/>
      <c r="F39" s="963"/>
      <c r="G39" s="963"/>
      <c r="H39" s="963"/>
      <c r="I39" s="963"/>
      <c r="J39" s="963"/>
      <c r="K39" s="965"/>
      <c r="L39" s="965"/>
      <c r="M39" s="963" t="s">
        <v>1089</v>
      </c>
      <c r="N39" s="963"/>
      <c r="O39" s="963"/>
      <c r="P39" s="963"/>
      <c r="Q39" s="968">
        <v>250</v>
      </c>
      <c r="R39" s="963" t="s">
        <v>372</v>
      </c>
      <c r="S39" s="963"/>
      <c r="T39" s="968">
        <v>2750</v>
      </c>
      <c r="U39" s="963"/>
      <c r="V39" s="970">
        <f t="shared" si="0"/>
        <v>687500</v>
      </c>
      <c r="W39" s="965"/>
      <c r="X39" s="972"/>
    </row>
    <row r="40" spans="1:35" ht="17.25">
      <c r="A40" s="941"/>
      <c r="B40" s="963"/>
      <c r="C40" s="963" t="s">
        <v>1090</v>
      </c>
      <c r="D40" s="963"/>
      <c r="E40" s="963"/>
      <c r="F40" s="963"/>
      <c r="G40" s="963"/>
      <c r="H40" s="963"/>
      <c r="I40" s="963"/>
      <c r="J40" s="963"/>
      <c r="K40" s="965"/>
      <c r="L40" s="965"/>
      <c r="M40" s="963" t="s">
        <v>1091</v>
      </c>
      <c r="N40" s="963"/>
      <c r="O40" s="963"/>
      <c r="P40" s="963"/>
      <c r="Q40" s="968">
        <v>50</v>
      </c>
      <c r="R40" s="963" t="s">
        <v>372</v>
      </c>
      <c r="S40" s="963"/>
      <c r="T40" s="968">
        <v>990</v>
      </c>
      <c r="U40" s="963"/>
      <c r="V40" s="970">
        <f t="shared" si="0"/>
        <v>49500</v>
      </c>
      <c r="W40" s="965"/>
      <c r="X40" s="972"/>
      <c r="AE40" s="974"/>
    </row>
    <row r="41" spans="1:35" ht="17.25">
      <c r="A41" s="941"/>
      <c r="B41" s="963"/>
      <c r="C41" s="963" t="s">
        <v>1092</v>
      </c>
      <c r="D41" s="963"/>
      <c r="E41" s="963"/>
      <c r="F41" s="963"/>
      <c r="G41" s="963"/>
      <c r="H41" s="963"/>
      <c r="I41" s="963"/>
      <c r="J41" s="963"/>
      <c r="K41" s="965"/>
      <c r="L41" s="965"/>
      <c r="M41" s="963" t="s">
        <v>1093</v>
      </c>
      <c r="N41" s="963"/>
      <c r="O41" s="963"/>
      <c r="P41" s="963"/>
      <c r="Q41" s="968">
        <v>25</v>
      </c>
      <c r="R41" s="963" t="s">
        <v>372</v>
      </c>
      <c r="S41" s="963"/>
      <c r="T41" s="968">
        <v>1710</v>
      </c>
      <c r="U41" s="963"/>
      <c r="V41" s="970">
        <f t="shared" si="0"/>
        <v>42750</v>
      </c>
      <c r="W41" s="965"/>
      <c r="X41" s="972"/>
      <c r="AI41" s="974"/>
    </row>
    <row r="42" spans="1:35" ht="17.25">
      <c r="A42" s="941"/>
      <c r="B42" s="963"/>
      <c r="C42" s="963" t="s">
        <v>1094</v>
      </c>
      <c r="D42" s="963"/>
      <c r="E42" s="963"/>
      <c r="F42" s="963"/>
      <c r="G42" s="963"/>
      <c r="H42" s="963"/>
      <c r="I42" s="963"/>
      <c r="J42" s="963"/>
      <c r="K42" s="965"/>
      <c r="L42" s="965"/>
      <c r="M42" s="963" t="s">
        <v>1095</v>
      </c>
      <c r="N42" s="963"/>
      <c r="O42" s="963"/>
      <c r="P42" s="963"/>
      <c r="Q42" s="968">
        <v>35</v>
      </c>
      <c r="R42" s="963" t="s">
        <v>372</v>
      </c>
      <c r="S42" s="963"/>
      <c r="T42" s="968">
        <v>2940</v>
      </c>
      <c r="U42" s="963"/>
      <c r="V42" s="970">
        <f t="shared" si="0"/>
        <v>102900</v>
      </c>
      <c r="W42" s="965"/>
      <c r="X42" s="972"/>
    </row>
    <row r="43" spans="1:35" ht="17.25">
      <c r="A43" s="941"/>
      <c r="B43" s="963"/>
      <c r="C43" s="963" t="s">
        <v>1096</v>
      </c>
      <c r="D43" s="963"/>
      <c r="E43" s="963"/>
      <c r="F43" s="963"/>
      <c r="G43" s="963"/>
      <c r="H43" s="963"/>
      <c r="I43" s="963"/>
      <c r="J43" s="963"/>
      <c r="K43" s="965"/>
      <c r="L43" s="965"/>
      <c r="M43" s="963" t="s">
        <v>1097</v>
      </c>
      <c r="N43" s="963"/>
      <c r="O43" s="963"/>
      <c r="P43" s="963"/>
      <c r="Q43" s="968">
        <v>50</v>
      </c>
      <c r="R43" s="963" t="s">
        <v>372</v>
      </c>
      <c r="S43" s="963"/>
      <c r="T43" s="968">
        <v>1750</v>
      </c>
      <c r="U43" s="963"/>
      <c r="V43" s="970">
        <f t="shared" si="0"/>
        <v>87500</v>
      </c>
      <c r="W43" s="965"/>
      <c r="X43" s="972"/>
    </row>
    <row r="44" spans="1:35" ht="17.25">
      <c r="A44" s="941"/>
      <c r="B44" s="963"/>
      <c r="C44" s="963" t="s">
        <v>1098</v>
      </c>
      <c r="D44" s="963"/>
      <c r="E44" s="963"/>
      <c r="F44" s="963"/>
      <c r="G44" s="963"/>
      <c r="H44" s="963"/>
      <c r="I44" s="963"/>
      <c r="J44" s="963"/>
      <c r="K44" s="965"/>
      <c r="L44" s="965"/>
      <c r="M44" s="963" t="s">
        <v>1099</v>
      </c>
      <c r="N44" s="963"/>
      <c r="O44" s="963"/>
      <c r="P44" s="963"/>
      <c r="Q44" s="968">
        <v>75</v>
      </c>
      <c r="R44" s="963" t="s">
        <v>372</v>
      </c>
      <c r="S44" s="963"/>
      <c r="T44" s="968">
        <v>2940</v>
      </c>
      <c r="U44" s="963"/>
      <c r="V44" s="970">
        <f t="shared" si="0"/>
        <v>220500</v>
      </c>
      <c r="W44" s="965"/>
      <c r="X44" s="972"/>
    </row>
    <row r="45" spans="1:35" ht="17.25">
      <c r="A45" s="941"/>
      <c r="B45" s="963"/>
      <c r="C45" s="963" t="s">
        <v>1100</v>
      </c>
      <c r="D45" s="963"/>
      <c r="E45" s="963"/>
      <c r="F45" s="963"/>
      <c r="G45" s="963"/>
      <c r="H45" s="963"/>
      <c r="I45" s="963"/>
      <c r="J45" s="963"/>
      <c r="K45" s="965"/>
      <c r="L45" s="965"/>
      <c r="M45" s="963" t="s">
        <v>1101</v>
      </c>
      <c r="N45" s="963"/>
      <c r="O45" s="963"/>
      <c r="P45" s="963"/>
      <c r="Q45" s="968">
        <v>30</v>
      </c>
      <c r="R45" s="963" t="s">
        <v>372</v>
      </c>
      <c r="S45" s="963"/>
      <c r="T45" s="968">
        <v>4600</v>
      </c>
      <c r="U45" s="963"/>
      <c r="V45" s="970">
        <f t="shared" si="0"/>
        <v>138000</v>
      </c>
      <c r="W45" s="965"/>
      <c r="X45" s="972"/>
    </row>
    <row r="46" spans="1:35" ht="17.25">
      <c r="A46" s="941"/>
      <c r="B46" s="963"/>
      <c r="C46" s="963" t="s">
        <v>1102</v>
      </c>
      <c r="D46" s="963"/>
      <c r="E46" s="963"/>
      <c r="F46" s="963"/>
      <c r="G46" s="963"/>
      <c r="H46" s="963"/>
      <c r="I46" s="963"/>
      <c r="J46" s="963"/>
      <c r="K46" s="965"/>
      <c r="L46" s="965"/>
      <c r="M46" s="963" t="s">
        <v>1103</v>
      </c>
      <c r="N46" s="963"/>
      <c r="O46" s="963"/>
      <c r="P46" s="963"/>
      <c r="Q46" s="968">
        <v>50</v>
      </c>
      <c r="R46" s="963" t="s">
        <v>372</v>
      </c>
      <c r="S46" s="963"/>
      <c r="T46" s="968">
        <v>2200</v>
      </c>
      <c r="U46" s="963"/>
      <c r="V46" s="970">
        <f t="shared" si="0"/>
        <v>110000</v>
      </c>
      <c r="W46" s="965"/>
      <c r="X46" s="972"/>
    </row>
    <row r="47" spans="1:35" ht="17.25">
      <c r="A47" s="941"/>
      <c r="B47" s="963"/>
      <c r="C47" s="963" t="s">
        <v>1104</v>
      </c>
      <c r="D47" s="963"/>
      <c r="E47" s="963"/>
      <c r="F47" s="963"/>
      <c r="G47" s="963"/>
      <c r="H47" s="963"/>
      <c r="I47" s="963"/>
      <c r="J47" s="963"/>
      <c r="K47" s="965"/>
      <c r="L47" s="965"/>
      <c r="M47" s="963" t="s">
        <v>958</v>
      </c>
      <c r="N47" s="963"/>
      <c r="O47" s="963"/>
      <c r="P47" s="963"/>
      <c r="Q47" s="968">
        <v>35</v>
      </c>
      <c r="R47" s="963" t="s">
        <v>372</v>
      </c>
      <c r="S47" s="963"/>
      <c r="T47" s="968">
        <v>4300</v>
      </c>
      <c r="U47" s="963"/>
      <c r="V47" s="970">
        <f t="shared" si="0"/>
        <v>150500</v>
      </c>
      <c r="W47" s="965"/>
      <c r="X47" s="972"/>
    </row>
    <row r="48" spans="1:35" ht="17.25">
      <c r="A48" s="941"/>
      <c r="B48" s="963"/>
      <c r="C48" s="963" t="s">
        <v>1105</v>
      </c>
      <c r="D48" s="963"/>
      <c r="E48" s="963"/>
      <c r="F48" s="963"/>
      <c r="G48" s="963"/>
      <c r="H48" s="963"/>
      <c r="I48" s="963"/>
      <c r="J48" s="963"/>
      <c r="K48" s="965"/>
      <c r="L48" s="965"/>
      <c r="M48" s="963" t="s">
        <v>960</v>
      </c>
      <c r="N48" s="963"/>
      <c r="O48" s="963"/>
      <c r="P48" s="963"/>
      <c r="Q48" s="968">
        <v>35</v>
      </c>
      <c r="R48" s="963" t="s">
        <v>372</v>
      </c>
      <c r="S48" s="963"/>
      <c r="T48" s="968">
        <v>6500</v>
      </c>
      <c r="U48" s="963"/>
      <c r="V48" s="970">
        <f t="shared" si="0"/>
        <v>227500</v>
      </c>
      <c r="W48" s="965"/>
      <c r="X48" s="972"/>
    </row>
    <row r="49" spans="1:24" ht="17.25">
      <c r="A49" s="941"/>
      <c r="B49" s="963"/>
      <c r="C49" s="963"/>
      <c r="D49" s="963"/>
      <c r="E49" s="963"/>
      <c r="F49" s="963"/>
      <c r="G49" s="963"/>
      <c r="H49" s="963"/>
      <c r="I49" s="963"/>
      <c r="J49" s="963"/>
      <c r="K49" s="965"/>
      <c r="L49" s="965"/>
      <c r="M49" s="963"/>
      <c r="N49" s="963"/>
      <c r="O49" s="963"/>
      <c r="P49" s="963"/>
      <c r="Q49" s="968"/>
      <c r="R49" s="963"/>
      <c r="S49" s="963"/>
      <c r="T49" s="968"/>
      <c r="U49" s="963"/>
      <c r="V49" s="970"/>
      <c r="W49" s="965"/>
      <c r="X49" s="972"/>
    </row>
    <row r="50" spans="1:24" ht="17.25">
      <c r="A50" s="941"/>
      <c r="B50" s="963"/>
      <c r="C50" s="963"/>
      <c r="D50" s="963"/>
      <c r="E50" s="963"/>
      <c r="F50" s="963"/>
      <c r="G50" s="963"/>
      <c r="H50" s="963"/>
      <c r="I50" s="963"/>
      <c r="J50" s="963"/>
      <c r="K50" s="963"/>
      <c r="L50" s="963"/>
      <c r="M50" s="963"/>
      <c r="N50" s="963"/>
      <c r="O50" s="963"/>
      <c r="P50" s="963"/>
      <c r="Q50" s="963"/>
      <c r="R50" s="963"/>
      <c r="S50" s="963"/>
      <c r="T50" s="968"/>
      <c r="U50" s="963"/>
      <c r="V50" s="963"/>
      <c r="W50" s="965"/>
      <c r="X50" s="972"/>
    </row>
    <row r="51" spans="1:24" ht="17.25">
      <c r="A51" s="941"/>
      <c r="B51" s="963"/>
      <c r="C51" s="963" t="s">
        <v>716</v>
      </c>
      <c r="D51" s="963"/>
      <c r="E51" s="963"/>
      <c r="F51" s="963"/>
      <c r="G51" s="963" t="s">
        <v>1106</v>
      </c>
      <c r="H51" s="963"/>
      <c r="I51" s="963"/>
      <c r="J51" s="963"/>
      <c r="K51" s="963"/>
      <c r="L51" s="963"/>
      <c r="M51" s="963"/>
      <c r="N51" s="963"/>
      <c r="O51" s="963"/>
      <c r="P51" s="963"/>
      <c r="Q51" s="963"/>
      <c r="R51" s="963"/>
      <c r="S51" s="963"/>
      <c r="T51" s="969"/>
      <c r="U51" s="963"/>
      <c r="V51" s="963"/>
      <c r="W51" s="965"/>
      <c r="X51" s="972"/>
    </row>
    <row r="52" spans="1:24" ht="17.25">
      <c r="A52" s="941"/>
      <c r="B52" s="963"/>
      <c r="C52" s="963" t="s">
        <v>715</v>
      </c>
      <c r="D52" s="963"/>
      <c r="E52" s="963"/>
      <c r="F52" s="963"/>
      <c r="G52" s="963" t="str">
        <f>A9</f>
        <v>浜田電機株式会社　御中</v>
      </c>
      <c r="H52" s="963"/>
      <c r="I52" s="963"/>
      <c r="J52" s="963"/>
      <c r="K52" s="963"/>
      <c r="L52" s="963"/>
      <c r="M52" s="963"/>
      <c r="N52" s="963"/>
      <c r="O52" s="963"/>
      <c r="P52" s="963"/>
      <c r="Q52" s="963"/>
      <c r="R52" s="963"/>
      <c r="S52" s="963"/>
      <c r="T52" s="969"/>
      <c r="U52" s="963"/>
      <c r="V52" s="963"/>
      <c r="W52" s="965"/>
      <c r="X52" s="972"/>
    </row>
    <row r="53" spans="1:24" ht="14.25" thickBot="1">
      <c r="A53" s="941"/>
      <c r="B53" s="975"/>
      <c r="C53" s="975"/>
      <c r="D53" s="975"/>
      <c r="E53" s="975"/>
      <c r="F53" s="975"/>
      <c r="G53" s="975"/>
      <c r="H53" s="975"/>
      <c r="I53" s="975"/>
      <c r="J53" s="975"/>
      <c r="K53" s="975"/>
      <c r="L53" s="975"/>
      <c r="M53" s="975"/>
      <c r="N53" s="975"/>
      <c r="O53" s="975"/>
      <c r="P53" s="975"/>
      <c r="Q53" s="975"/>
      <c r="R53" s="975"/>
      <c r="S53" s="975"/>
      <c r="T53" s="976"/>
      <c r="U53" s="975"/>
      <c r="V53" s="975"/>
      <c r="W53" s="975"/>
      <c r="X53" s="972"/>
    </row>
    <row r="54" spans="1:24" ht="3.75" customHeight="1" thickBot="1">
      <c r="A54" s="941"/>
      <c r="B54" s="941"/>
      <c r="C54" s="941"/>
      <c r="D54" s="941"/>
      <c r="E54" s="941"/>
      <c r="F54" s="941"/>
      <c r="G54" s="941"/>
      <c r="H54" s="941"/>
      <c r="I54" s="941"/>
      <c r="J54" s="941"/>
      <c r="K54" s="941"/>
      <c r="L54" s="941"/>
      <c r="M54" s="941"/>
      <c r="N54" s="941"/>
      <c r="O54" s="977"/>
      <c r="P54" s="977"/>
      <c r="Q54" s="977"/>
      <c r="R54" s="978"/>
      <c r="S54" s="977"/>
      <c r="T54" s="977"/>
      <c r="U54" s="977"/>
      <c r="V54" s="979"/>
      <c r="W54" s="978"/>
    </row>
    <row r="55" spans="1:24" ht="17.25">
      <c r="A55" s="941"/>
      <c r="B55" s="941"/>
      <c r="C55" s="941"/>
      <c r="D55" s="941"/>
      <c r="E55" s="941"/>
      <c r="F55" s="941"/>
      <c r="G55" s="941"/>
      <c r="H55" s="941"/>
      <c r="I55" s="941"/>
      <c r="J55" s="941"/>
      <c r="K55" s="946" t="s">
        <v>713</v>
      </c>
      <c r="L55" s="946"/>
      <c r="M55" s="946"/>
      <c r="N55" s="946"/>
      <c r="O55" s="946" t="s">
        <v>712</v>
      </c>
      <c r="P55" s="946"/>
      <c r="Q55" s="946"/>
      <c r="R55" s="946"/>
      <c r="S55" s="946"/>
      <c r="T55" s="946"/>
      <c r="U55" s="946"/>
      <c r="V55" s="980">
        <f>SUM(V34:V52)</f>
        <v>5129100</v>
      </c>
      <c r="W55" s="941"/>
    </row>
    <row r="56" spans="1:24" ht="7.5" customHeight="1" thickBot="1">
      <c r="A56" s="941"/>
      <c r="B56" s="981"/>
      <c r="C56" s="981"/>
      <c r="D56" s="981"/>
      <c r="E56" s="981"/>
      <c r="F56" s="981"/>
      <c r="G56" s="981"/>
      <c r="H56" s="981"/>
      <c r="I56" s="981"/>
      <c r="J56" s="981"/>
      <c r="K56" s="981"/>
      <c r="L56" s="981"/>
      <c r="M56" s="981"/>
      <c r="N56" s="981"/>
      <c r="O56" s="981"/>
      <c r="P56" s="981"/>
      <c r="Q56" s="981"/>
      <c r="R56" s="981"/>
      <c r="S56" s="981"/>
      <c r="T56" s="981"/>
      <c r="U56" s="981"/>
      <c r="V56" s="982"/>
      <c r="W56" s="981"/>
    </row>
    <row r="57" spans="1:24" ht="3.75" customHeight="1" thickBot="1">
      <c r="A57" s="941"/>
      <c r="B57" s="977"/>
      <c r="C57" s="977"/>
      <c r="D57" s="977"/>
      <c r="E57" s="977"/>
      <c r="F57" s="977"/>
      <c r="G57" s="977"/>
      <c r="H57" s="977"/>
      <c r="I57" s="977"/>
      <c r="J57" s="977"/>
      <c r="K57" s="977"/>
      <c r="L57" s="977"/>
      <c r="M57" s="977"/>
      <c r="N57" s="977"/>
      <c r="O57" s="977"/>
      <c r="P57" s="977"/>
      <c r="Q57" s="977"/>
      <c r="R57" s="977"/>
      <c r="S57" s="977"/>
      <c r="T57" s="977"/>
      <c r="U57" s="977"/>
      <c r="V57" s="979"/>
      <c r="W57" s="977"/>
    </row>
    <row r="58" spans="1:24" ht="17.25">
      <c r="A58" s="941"/>
      <c r="B58" s="941"/>
      <c r="C58" s="941"/>
      <c r="D58" s="941"/>
      <c r="E58" s="941"/>
      <c r="F58" s="941"/>
      <c r="G58" s="941"/>
      <c r="H58" s="941"/>
      <c r="I58" s="941"/>
      <c r="J58" s="941"/>
      <c r="K58" s="941"/>
      <c r="L58" s="941"/>
      <c r="M58" s="941"/>
      <c r="N58" s="941"/>
      <c r="O58" s="946" t="s">
        <v>711</v>
      </c>
      <c r="P58" s="946"/>
      <c r="Q58" s="946"/>
      <c r="R58" s="946"/>
      <c r="S58" s="946"/>
      <c r="T58" s="946"/>
      <c r="U58" s="946"/>
      <c r="V58" s="983">
        <f>V55</f>
        <v>5129100</v>
      </c>
      <c r="W58" s="946"/>
    </row>
    <row r="59" spans="1:24" ht="17.25">
      <c r="A59" s="941"/>
      <c r="B59" s="965"/>
      <c r="C59" s="965"/>
      <c r="D59" s="965"/>
      <c r="E59" s="965"/>
      <c r="F59" s="965"/>
      <c r="G59" s="965"/>
      <c r="H59" s="965"/>
      <c r="I59" s="965"/>
      <c r="J59" s="965"/>
      <c r="K59" s="965"/>
      <c r="L59" s="965"/>
      <c r="M59" s="965"/>
      <c r="N59" s="965"/>
      <c r="O59" s="963" t="s">
        <v>710</v>
      </c>
      <c r="P59" s="963"/>
      <c r="Q59" s="963"/>
      <c r="R59" s="963"/>
      <c r="S59" s="963"/>
      <c r="T59" s="963"/>
      <c r="U59" s="963"/>
      <c r="V59" s="970">
        <f>V58</f>
        <v>5129100</v>
      </c>
      <c r="W59" s="984"/>
    </row>
    <row r="60" spans="1:24" ht="17.25">
      <c r="A60" s="941"/>
      <c r="B60" s="965"/>
      <c r="C60" s="965"/>
      <c r="D60" s="965"/>
      <c r="E60" s="965"/>
      <c r="F60" s="965"/>
      <c r="G60" s="965"/>
      <c r="H60" s="965"/>
      <c r="I60" s="965"/>
      <c r="J60" s="965"/>
      <c r="K60" s="965"/>
      <c r="L60" s="965"/>
      <c r="M60" s="965"/>
      <c r="N60" s="965"/>
      <c r="O60" s="963"/>
      <c r="P60" s="963" t="s">
        <v>708</v>
      </c>
      <c r="Q60" s="963"/>
      <c r="R60" s="963"/>
      <c r="S60" s="963"/>
      <c r="T60" s="963"/>
      <c r="U60" s="963"/>
      <c r="V60" s="970">
        <f>V58*10%</f>
        <v>512910</v>
      </c>
      <c r="W60" s="984" t="s">
        <v>707</v>
      </c>
    </row>
    <row r="61" spans="1:24" ht="17.25">
      <c r="A61" s="941"/>
      <c r="B61" s="965"/>
      <c r="C61" s="965"/>
      <c r="D61" s="965"/>
      <c r="E61" s="965"/>
      <c r="F61" s="965"/>
      <c r="G61" s="965"/>
      <c r="H61" s="965"/>
      <c r="I61" s="965"/>
      <c r="J61" s="965"/>
      <c r="K61" s="965"/>
      <c r="L61" s="965"/>
      <c r="M61" s="965"/>
      <c r="N61" s="965"/>
      <c r="O61" s="963" t="s">
        <v>709</v>
      </c>
      <c r="P61" s="963"/>
      <c r="Q61" s="963"/>
      <c r="R61" s="963"/>
      <c r="S61" s="963"/>
      <c r="T61" s="963"/>
      <c r="U61" s="963"/>
      <c r="V61" s="970"/>
      <c r="W61" s="985"/>
    </row>
    <row r="62" spans="1:24" ht="17.25">
      <c r="A62" s="941"/>
      <c r="B62" s="965"/>
      <c r="C62" s="965"/>
      <c r="D62" s="965"/>
      <c r="E62" s="965"/>
      <c r="F62" s="965"/>
      <c r="G62" s="965"/>
      <c r="H62" s="965"/>
      <c r="I62" s="965"/>
      <c r="J62" s="965"/>
      <c r="K62" s="965"/>
      <c r="L62" s="965"/>
      <c r="M62" s="965"/>
      <c r="N62" s="965"/>
      <c r="O62" s="963"/>
      <c r="P62" s="963" t="s">
        <v>708</v>
      </c>
      <c r="Q62" s="963"/>
      <c r="R62" s="963"/>
      <c r="S62" s="963"/>
      <c r="T62" s="963"/>
      <c r="U62" s="963"/>
      <c r="V62" s="970"/>
      <c r="W62" s="985" t="s">
        <v>707</v>
      </c>
    </row>
    <row r="63" spans="1:24" ht="17.25">
      <c r="A63" s="941"/>
      <c r="B63" s="965"/>
      <c r="C63" s="965"/>
      <c r="D63" s="965"/>
      <c r="E63" s="965"/>
      <c r="F63" s="965"/>
      <c r="G63" s="965"/>
      <c r="H63" s="965"/>
      <c r="I63" s="965"/>
      <c r="J63" s="965"/>
      <c r="K63" s="965"/>
      <c r="L63" s="965"/>
      <c r="M63" s="965"/>
      <c r="N63" s="965"/>
      <c r="O63" s="963" t="s">
        <v>706</v>
      </c>
      <c r="P63" s="963"/>
      <c r="Q63" s="963"/>
      <c r="R63" s="963"/>
      <c r="S63" s="963"/>
      <c r="T63" s="963"/>
      <c r="U63" s="963"/>
      <c r="V63" s="970">
        <f>V58+V60</f>
        <v>5642010</v>
      </c>
      <c r="W63" s="986"/>
    </row>
    <row r="64" spans="1:24">
      <c r="A64" s="941"/>
      <c r="B64" s="965"/>
      <c r="C64" s="965"/>
      <c r="D64" s="965"/>
      <c r="E64" s="965"/>
      <c r="F64" s="965"/>
      <c r="G64" s="965"/>
      <c r="H64" s="965"/>
      <c r="I64" s="965"/>
      <c r="J64" s="965"/>
      <c r="K64" s="965"/>
      <c r="L64" s="965"/>
      <c r="M64" s="965"/>
      <c r="N64" s="965"/>
      <c r="O64" s="965"/>
      <c r="P64" s="965"/>
      <c r="Q64" s="965"/>
      <c r="R64" s="965"/>
      <c r="S64" s="965"/>
      <c r="T64" s="965"/>
      <c r="U64" s="965"/>
      <c r="V64" s="965"/>
      <c r="W64" s="987"/>
    </row>
    <row r="65" spans="1:23">
      <c r="A65" s="941"/>
      <c r="B65" s="965"/>
      <c r="C65" s="965"/>
      <c r="D65" s="965"/>
      <c r="E65" s="965"/>
      <c r="F65" s="965"/>
      <c r="G65" s="965"/>
      <c r="H65" s="965"/>
      <c r="I65" s="965"/>
      <c r="J65" s="965"/>
      <c r="K65" s="965"/>
      <c r="L65" s="965"/>
      <c r="M65" s="965"/>
      <c r="N65" s="965"/>
      <c r="O65" s="965"/>
      <c r="P65" s="965"/>
      <c r="Q65" s="965"/>
      <c r="R65" s="965"/>
      <c r="S65" s="965"/>
      <c r="T65" s="965"/>
      <c r="U65" s="965"/>
      <c r="V65" s="965"/>
      <c r="W65" s="987"/>
    </row>
    <row r="66" spans="1:23">
      <c r="A66" s="941"/>
      <c r="B66" s="988"/>
      <c r="C66" s="988"/>
      <c r="D66" s="988"/>
      <c r="E66" s="988"/>
      <c r="F66" s="988"/>
      <c r="G66" s="988"/>
      <c r="H66" s="988"/>
      <c r="I66" s="988"/>
      <c r="J66" s="988"/>
      <c r="K66" s="988"/>
      <c r="L66" s="988"/>
      <c r="M66" s="988"/>
      <c r="N66" s="988"/>
      <c r="O66" s="988"/>
      <c r="P66" s="988"/>
      <c r="Q66" s="988"/>
      <c r="R66" s="988"/>
      <c r="S66" s="988"/>
      <c r="T66" s="988"/>
      <c r="U66" s="988"/>
      <c r="V66" s="988"/>
      <c r="W66" s="988"/>
    </row>
    <row r="67" spans="1:23">
      <c r="A67" s="941"/>
      <c r="B67" s="941" t="s">
        <v>705</v>
      </c>
      <c r="C67" s="941"/>
      <c r="D67" s="941"/>
      <c r="E67" s="941"/>
      <c r="F67" s="941"/>
      <c r="G67" s="941"/>
      <c r="H67" s="941"/>
      <c r="I67" s="941"/>
      <c r="J67" s="941"/>
      <c r="L67" s="951"/>
      <c r="M67" s="951" t="s">
        <v>1107</v>
      </c>
      <c r="O67" s="951"/>
      <c r="P67" s="941"/>
      <c r="Q67" s="941"/>
      <c r="R67" s="941"/>
      <c r="S67" s="941"/>
      <c r="T67" s="941"/>
      <c r="U67" s="941"/>
      <c r="V67" s="941"/>
      <c r="W67" s="941"/>
    </row>
    <row r="68" spans="1:23">
      <c r="A68" s="941"/>
      <c r="B68" s="941" t="s">
        <v>704</v>
      </c>
      <c r="C68" s="941"/>
      <c r="D68" s="941"/>
      <c r="E68" s="941"/>
      <c r="F68" s="941"/>
      <c r="G68" s="941"/>
      <c r="H68" s="941"/>
      <c r="I68" s="941"/>
      <c r="J68" s="941"/>
      <c r="K68" s="941"/>
      <c r="L68" s="941"/>
      <c r="M68" s="941"/>
      <c r="N68" s="941"/>
      <c r="O68" s="941"/>
      <c r="P68" s="941"/>
      <c r="Q68" s="941"/>
      <c r="R68" s="941"/>
      <c r="S68" s="941"/>
      <c r="T68" s="941"/>
      <c r="U68" s="941"/>
      <c r="V68" s="941"/>
      <c r="W68" s="941"/>
    </row>
    <row r="69" spans="1:23">
      <c r="A69" s="941"/>
      <c r="B69" s="941"/>
      <c r="C69" s="941"/>
      <c r="D69" s="941"/>
      <c r="E69" s="941"/>
      <c r="F69" s="941"/>
      <c r="G69" s="941"/>
      <c r="H69" s="941"/>
      <c r="I69" s="941"/>
      <c r="J69" s="941"/>
      <c r="K69" s="941"/>
      <c r="L69" s="941"/>
      <c r="M69" s="943"/>
      <c r="N69" s="941"/>
      <c r="O69" s="941"/>
      <c r="P69" s="941"/>
      <c r="Q69" s="941"/>
      <c r="R69" s="941"/>
      <c r="S69" s="941"/>
      <c r="T69" s="941"/>
      <c r="U69" s="941"/>
      <c r="V69" s="941"/>
      <c r="W69" s="941"/>
    </row>
  </sheetData>
  <mergeCells count="2">
    <mergeCell ref="A1:W1"/>
    <mergeCell ref="B30:W30"/>
  </mergeCells>
  <phoneticPr fontId="27"/>
  <hyperlinks>
    <hyperlink ref="A10" r:id="rId1" display="TEL:03-5651-7351 FAX:03-5651-7353" xr:uid="{953D081E-2B34-443B-8E99-4B762020E474}"/>
  </hyperlinks>
  <pageMargins left="0.70866141732283461" right="0.70866141732283461" top="0.74803149606299213" bottom="0.74803149606299213" header="0.31496062992125984" footer="0.31496062992125984"/>
  <pageSetup paperSize="9" scale="50" orientation="portrait" horizontalDpi="0" verticalDpi="0"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1B4C-7532-4EC7-9A5D-50D83A87B2BC}">
  <sheetPr codeName="Sheet9">
    <pageSetUpPr fitToPage="1"/>
  </sheetPr>
  <dimension ref="A1:P69"/>
  <sheetViews>
    <sheetView zoomScale="80" zoomScaleNormal="80" workbookViewId="0">
      <selection activeCell="S2" sqref="S2"/>
    </sheetView>
  </sheetViews>
  <sheetFormatPr defaultColWidth="8" defaultRowHeight="13.5"/>
  <cols>
    <col min="1" max="1" width="8.33203125" style="899" bestFit="1" customWidth="1"/>
    <col min="2" max="2" width="8" style="899"/>
    <col min="3" max="3" width="4.1640625" style="899" customWidth="1"/>
    <col min="4" max="4" width="25.83203125" style="899" customWidth="1"/>
    <col min="5" max="5" width="12" style="899" customWidth="1"/>
    <col min="6" max="6" width="8" style="899"/>
    <col min="7" max="7" width="13.6640625" style="899" customWidth="1"/>
    <col min="8" max="8" width="9.5" style="899" customWidth="1"/>
    <col min="9" max="9" width="23.6640625" style="899" bestFit="1" customWidth="1"/>
    <col min="10" max="10" width="4.6640625" style="899" customWidth="1"/>
    <col min="11" max="11" width="20.83203125" style="899" customWidth="1"/>
    <col min="12" max="12" width="8.33203125" style="899" bestFit="1" customWidth="1"/>
    <col min="13" max="13" width="11.5" style="899" customWidth="1"/>
    <col min="14" max="14" width="11.5" style="899" bestFit="1" customWidth="1"/>
    <col min="15" max="15" width="11.5" style="899" customWidth="1"/>
    <col min="16" max="16" width="10.1640625" style="899" customWidth="1"/>
    <col min="17" max="16384" width="8" style="899"/>
  </cols>
  <sheetData>
    <row r="1" spans="1:16" ht="30.75" customHeight="1">
      <c r="A1" s="2079" t="s">
        <v>301</v>
      </c>
      <c r="B1" s="2079"/>
      <c r="C1" s="2079"/>
      <c r="D1" s="2079"/>
      <c r="E1" s="2079"/>
      <c r="F1" s="2079"/>
      <c r="G1" s="2079"/>
      <c r="H1" s="2079"/>
      <c r="I1" s="2079"/>
      <c r="J1" s="2079"/>
      <c r="K1" s="2079"/>
      <c r="L1" s="2079"/>
      <c r="M1" s="2079"/>
      <c r="N1" s="2079"/>
      <c r="O1" s="2079"/>
      <c r="P1" s="2079"/>
    </row>
    <row r="2" spans="1:16" ht="20.25" customHeight="1">
      <c r="M2" s="2080" t="s">
        <v>1108</v>
      </c>
      <c r="N2" s="2080"/>
      <c r="O2" s="989"/>
      <c r="P2" s="943" t="s">
        <v>749</v>
      </c>
    </row>
    <row r="3" spans="1:16" ht="20.25" customHeight="1">
      <c r="A3" s="904"/>
      <c r="B3" s="904"/>
      <c r="C3" s="904"/>
      <c r="D3" s="904"/>
      <c r="E3" s="904"/>
      <c r="F3" s="904"/>
      <c r="G3" s="904"/>
      <c r="H3" s="904"/>
      <c r="I3" s="904"/>
      <c r="J3" s="904"/>
      <c r="K3" s="904"/>
      <c r="L3" s="904"/>
      <c r="M3" s="904"/>
      <c r="N3" s="990"/>
      <c r="O3" s="2081">
        <v>45718</v>
      </c>
      <c r="P3" s="2081"/>
    </row>
    <row r="4" spans="1:16" ht="19.5" customHeight="1"/>
    <row r="5" spans="1:16" ht="18.75">
      <c r="L5" s="902"/>
      <c r="P5" s="991" t="s">
        <v>743</v>
      </c>
    </row>
    <row r="6" spans="1:16" ht="17.25">
      <c r="A6" s="946" t="s">
        <v>1172</v>
      </c>
    </row>
    <row r="7" spans="1:16" ht="15" customHeight="1">
      <c r="A7" s="946" t="s">
        <v>1173</v>
      </c>
      <c r="B7" s="946"/>
      <c r="C7" s="946"/>
      <c r="D7" s="946"/>
      <c r="E7" s="941"/>
      <c r="F7" s="941"/>
      <c r="G7" s="941"/>
      <c r="H7" s="941"/>
      <c r="I7" s="941"/>
      <c r="J7" s="941"/>
      <c r="K7" s="941"/>
      <c r="L7" s="941"/>
      <c r="M7" s="941"/>
      <c r="N7" s="941"/>
      <c r="O7" s="941"/>
      <c r="P7" s="941"/>
    </row>
    <row r="8" spans="1:16" ht="15.75" customHeight="1">
      <c r="A8" s="946" t="s">
        <v>1174</v>
      </c>
      <c r="B8" s="946"/>
      <c r="C8" s="946"/>
      <c r="D8" s="946"/>
      <c r="E8" s="941"/>
      <c r="F8" s="941"/>
      <c r="G8" s="941"/>
      <c r="H8" s="941"/>
      <c r="I8" s="941"/>
      <c r="J8" s="941"/>
      <c r="K8" s="941"/>
      <c r="L8" s="941"/>
      <c r="M8" s="941"/>
      <c r="N8" s="941"/>
      <c r="O8" s="941"/>
      <c r="P8" s="941"/>
    </row>
    <row r="9" spans="1:16" ht="17.25" customHeight="1">
      <c r="A9" s="946" t="s">
        <v>1175</v>
      </c>
      <c r="B9" s="946"/>
      <c r="C9" s="946"/>
      <c r="D9" s="946"/>
      <c r="E9" s="941"/>
      <c r="F9" s="941"/>
      <c r="G9" s="941"/>
      <c r="H9" s="941"/>
      <c r="I9" s="941"/>
      <c r="J9" s="941"/>
      <c r="K9" s="941"/>
      <c r="L9" s="941"/>
      <c r="M9" s="941"/>
      <c r="N9" s="941"/>
      <c r="O9" s="941"/>
      <c r="P9" s="941"/>
    </row>
    <row r="10" spans="1:16" ht="17.25">
      <c r="A10" s="946" t="s">
        <v>1050</v>
      </c>
      <c r="B10" s="941"/>
      <c r="C10" s="941"/>
      <c r="D10" s="941"/>
      <c r="E10" s="941"/>
      <c r="F10" s="941"/>
      <c r="G10" s="941"/>
      <c r="H10" s="941"/>
      <c r="I10" s="941"/>
      <c r="J10" s="941"/>
      <c r="K10" s="953"/>
      <c r="L10" s="953" t="s">
        <v>1177</v>
      </c>
      <c r="M10" s="992"/>
      <c r="N10" s="992"/>
      <c r="O10" s="992"/>
      <c r="P10" s="992"/>
    </row>
    <row r="11" spans="1:16" ht="17.25">
      <c r="A11" s="946" t="s">
        <v>1176</v>
      </c>
      <c r="B11" s="941"/>
      <c r="C11" s="941"/>
      <c r="D11" s="941"/>
      <c r="E11" s="941"/>
      <c r="F11" s="941"/>
      <c r="G11" s="941"/>
      <c r="H11" s="941"/>
      <c r="I11" s="941"/>
      <c r="J11" s="941"/>
      <c r="L11" s="953" t="s">
        <v>1120</v>
      </c>
      <c r="N11" s="992"/>
      <c r="O11" s="992"/>
      <c r="P11" s="992"/>
    </row>
    <row r="12" spans="1:16" ht="17.25">
      <c r="A12" s="946"/>
      <c r="B12" s="941"/>
      <c r="C12" s="941"/>
      <c r="D12" s="941"/>
      <c r="E12" s="941"/>
      <c r="F12" s="941"/>
      <c r="G12" s="941"/>
      <c r="H12" s="941"/>
      <c r="I12" s="941"/>
      <c r="J12" s="941"/>
      <c r="L12" s="953" t="s">
        <v>1178</v>
      </c>
      <c r="N12" s="992"/>
      <c r="O12" s="992"/>
      <c r="P12" s="992"/>
    </row>
    <row r="13" spans="1:16" ht="14.25">
      <c r="A13" s="941"/>
      <c r="B13" s="941"/>
      <c r="C13" s="941"/>
      <c r="D13" s="941"/>
      <c r="E13" s="941"/>
      <c r="F13" s="941"/>
      <c r="G13" s="941"/>
      <c r="H13" s="941"/>
      <c r="I13" s="941"/>
      <c r="J13" s="941"/>
      <c r="L13" s="953" t="s">
        <v>1179</v>
      </c>
      <c r="N13" s="992"/>
      <c r="O13" s="992"/>
      <c r="P13" s="992"/>
    </row>
    <row r="14" spans="1:16">
      <c r="A14" s="941"/>
      <c r="B14" s="941"/>
      <c r="C14" s="941"/>
      <c r="D14" s="941"/>
      <c r="E14" s="941"/>
      <c r="F14" s="941"/>
      <c r="G14" s="941"/>
      <c r="H14" s="941"/>
      <c r="I14" s="941"/>
      <c r="J14" s="941"/>
      <c r="K14" s="941"/>
      <c r="L14" s="990"/>
      <c r="M14" s="990"/>
      <c r="N14" s="990"/>
      <c r="O14" s="990"/>
      <c r="P14" s="990"/>
    </row>
    <row r="15" spans="1:16">
      <c r="A15" s="941"/>
      <c r="B15" s="941"/>
      <c r="C15" s="941"/>
      <c r="D15" s="941"/>
      <c r="E15" s="941"/>
      <c r="F15" s="941"/>
      <c r="G15" s="941"/>
      <c r="H15" s="941"/>
      <c r="I15" s="941"/>
      <c r="J15" s="941"/>
      <c r="K15" s="941"/>
      <c r="L15" s="941"/>
      <c r="M15" s="941"/>
      <c r="N15" s="941"/>
      <c r="O15" s="941"/>
      <c r="P15" s="941"/>
    </row>
    <row r="16" spans="1:16">
      <c r="A16" s="990"/>
      <c r="B16" s="990"/>
      <c r="C16" s="990"/>
      <c r="D16" s="990"/>
      <c r="E16" s="990"/>
      <c r="F16" s="990"/>
      <c r="G16" s="990"/>
      <c r="H16" s="990"/>
      <c r="I16" s="990"/>
      <c r="J16" s="990"/>
      <c r="K16" s="990"/>
      <c r="L16" s="990"/>
      <c r="M16" s="990"/>
      <c r="N16" s="990"/>
      <c r="O16" s="990"/>
      <c r="P16" s="990"/>
    </row>
    <row r="17" spans="1:16">
      <c r="A17" s="941"/>
      <c r="B17" s="941"/>
      <c r="C17" s="941"/>
      <c r="D17" s="941"/>
      <c r="E17" s="941"/>
      <c r="F17" s="941"/>
      <c r="G17" s="941"/>
      <c r="H17" s="941"/>
      <c r="I17" s="941"/>
      <c r="J17" s="941"/>
      <c r="K17" s="941"/>
      <c r="L17" s="941"/>
      <c r="M17" s="941"/>
      <c r="N17" s="941"/>
      <c r="O17" s="941"/>
      <c r="P17" s="941"/>
    </row>
    <row r="18" spans="1:16" ht="17.25">
      <c r="A18" s="993" t="s">
        <v>771</v>
      </c>
      <c r="B18" s="993"/>
      <c r="C18" s="993" t="s">
        <v>353</v>
      </c>
      <c r="D18" s="994" t="s">
        <v>1077</v>
      </c>
      <c r="E18" s="993"/>
      <c r="F18" s="993"/>
      <c r="G18" s="946"/>
      <c r="H18" s="946"/>
      <c r="I18" s="993" t="s">
        <v>769</v>
      </c>
      <c r="J18" s="993" t="s">
        <v>353</v>
      </c>
      <c r="K18" s="993"/>
      <c r="L18" s="993"/>
      <c r="M18" s="993"/>
      <c r="N18" s="941"/>
      <c r="O18" s="941"/>
      <c r="P18" s="941"/>
    </row>
    <row r="19" spans="1:16" ht="17.25">
      <c r="A19" s="993" t="s">
        <v>768</v>
      </c>
      <c r="B19" s="993"/>
      <c r="C19" s="993" t="s">
        <v>353</v>
      </c>
      <c r="D19" s="994">
        <v>229637321</v>
      </c>
      <c r="E19" s="993"/>
      <c r="F19" s="993"/>
      <c r="G19" s="946"/>
      <c r="H19" s="946"/>
      <c r="I19" s="993" t="s">
        <v>760</v>
      </c>
      <c r="J19" s="993" t="s">
        <v>353</v>
      </c>
      <c r="K19" s="993" t="s">
        <v>767</v>
      </c>
      <c r="L19" s="993"/>
      <c r="M19" s="993"/>
      <c r="N19" s="941"/>
      <c r="O19" s="941"/>
      <c r="P19" s="941"/>
    </row>
    <row r="20" spans="1:16" ht="18" thickBot="1">
      <c r="A20" s="993" t="s">
        <v>766</v>
      </c>
      <c r="B20" s="993"/>
      <c r="C20" s="993" t="s">
        <v>353</v>
      </c>
      <c r="D20" s="995">
        <v>46028</v>
      </c>
      <c r="E20" s="993"/>
      <c r="F20" s="993"/>
      <c r="G20" s="946"/>
      <c r="H20" s="946"/>
      <c r="I20" s="996" t="s">
        <v>765</v>
      </c>
      <c r="J20" s="996" t="s">
        <v>353</v>
      </c>
      <c r="K20" s="996"/>
      <c r="L20" s="996"/>
      <c r="M20" s="996"/>
      <c r="N20" s="941"/>
      <c r="O20" s="941"/>
      <c r="P20" s="941"/>
    </row>
    <row r="21" spans="1:16" ht="18.75" thickTop="1" thickBot="1">
      <c r="A21" s="996" t="s">
        <v>764</v>
      </c>
      <c r="B21" s="996"/>
      <c r="C21" s="996" t="s">
        <v>353</v>
      </c>
      <c r="D21" s="997">
        <v>46029</v>
      </c>
      <c r="E21" s="996"/>
      <c r="F21" s="996"/>
      <c r="G21" s="946"/>
      <c r="H21" s="946"/>
      <c r="I21" s="946"/>
      <c r="J21" s="946"/>
      <c r="K21" s="946"/>
      <c r="L21" s="946"/>
      <c r="M21" s="946"/>
      <c r="N21" s="941"/>
      <c r="O21" s="941"/>
      <c r="P21" s="941"/>
    </row>
    <row r="22" spans="1:16" ht="17.25" customHeight="1" thickTop="1">
      <c r="A22" s="941"/>
      <c r="B22" s="941"/>
      <c r="C22" s="941"/>
      <c r="D22" s="941"/>
      <c r="E22" s="941"/>
      <c r="F22" s="941"/>
      <c r="G22" s="941"/>
      <c r="H22" s="941"/>
      <c r="I22" s="941"/>
      <c r="J22" s="941"/>
      <c r="K22" s="941"/>
      <c r="L22" s="941"/>
      <c r="M22" s="941"/>
      <c r="N22" s="941"/>
      <c r="O22" s="941"/>
      <c r="P22" s="941"/>
    </row>
    <row r="23" spans="1:16" ht="14.25">
      <c r="A23" s="953" t="s">
        <v>763</v>
      </c>
      <c r="B23" s="941"/>
      <c r="C23" s="941"/>
      <c r="D23" s="941"/>
      <c r="E23" s="941"/>
      <c r="F23" s="941"/>
      <c r="G23" s="941"/>
      <c r="H23" s="941"/>
      <c r="I23" s="941"/>
      <c r="J23" s="941"/>
      <c r="K23" s="941"/>
      <c r="L23" s="941"/>
      <c r="M23" s="941"/>
      <c r="N23" s="941"/>
      <c r="O23" s="941"/>
      <c r="P23" s="941"/>
    </row>
    <row r="24" spans="1:16" ht="14.25">
      <c r="A24" s="953" t="s">
        <v>762</v>
      </c>
      <c r="B24" s="941"/>
      <c r="C24" s="941"/>
      <c r="D24" s="941"/>
      <c r="E24" s="941"/>
      <c r="F24" s="941"/>
      <c r="G24" s="941"/>
      <c r="H24" s="941"/>
      <c r="I24" s="941"/>
      <c r="J24" s="941"/>
      <c r="K24" s="941"/>
      <c r="L24" s="941"/>
      <c r="M24" s="941"/>
      <c r="N24" s="941"/>
      <c r="O24" s="941"/>
      <c r="P24" s="941"/>
    </row>
    <row r="25" spans="1:16" ht="6.75" customHeight="1">
      <c r="A25" s="990"/>
      <c r="B25" s="990"/>
      <c r="C25" s="990"/>
      <c r="D25" s="990"/>
      <c r="E25" s="990"/>
      <c r="F25" s="990"/>
      <c r="G25" s="990"/>
      <c r="H25" s="990"/>
      <c r="I25" s="990"/>
      <c r="J25" s="990"/>
      <c r="K25" s="990"/>
      <c r="L25" s="990"/>
      <c r="M25" s="990"/>
      <c r="N25" s="990"/>
      <c r="O25" s="990"/>
      <c r="P25" s="990"/>
    </row>
    <row r="26" spans="1:16" ht="17.25">
      <c r="A26" s="2082" t="s">
        <v>761</v>
      </c>
      <c r="B26" s="2082"/>
      <c r="C26" s="2082"/>
      <c r="D26" s="2082"/>
      <c r="E26" s="2082"/>
      <c r="F26" s="2082"/>
      <c r="G26" s="2082"/>
      <c r="H26" s="2082"/>
      <c r="I26" s="2082"/>
      <c r="J26" s="2082"/>
      <c r="K26" s="2082"/>
      <c r="L26" s="2082"/>
      <c r="M26" s="2082"/>
      <c r="N26" s="2082"/>
      <c r="O26" s="2082"/>
      <c r="P26" s="2082"/>
    </row>
    <row r="27" spans="1:16" ht="17.25">
      <c r="A27" s="946" t="s">
        <v>720</v>
      </c>
      <c r="B27" s="946"/>
      <c r="C27" s="946"/>
      <c r="D27" s="946"/>
      <c r="E27" s="946"/>
      <c r="F27" s="946"/>
      <c r="G27" s="946"/>
      <c r="H27" s="946"/>
      <c r="I27" s="946"/>
      <c r="J27" s="946"/>
      <c r="K27" s="946"/>
      <c r="L27" s="946"/>
      <c r="M27" s="946"/>
      <c r="N27" s="946"/>
      <c r="O27" s="946"/>
      <c r="P27" s="946"/>
    </row>
    <row r="28" spans="1:16" ht="17.25">
      <c r="A28" s="998" t="s">
        <v>760</v>
      </c>
      <c r="B28" s="946"/>
      <c r="C28" s="946" t="s">
        <v>99</v>
      </c>
      <c r="D28" s="946"/>
      <c r="E28" s="946"/>
      <c r="F28" s="946" t="s">
        <v>405</v>
      </c>
      <c r="G28" s="946"/>
      <c r="H28" s="946"/>
      <c r="I28" s="946" t="s">
        <v>759</v>
      </c>
      <c r="J28" s="946"/>
      <c r="K28" s="946"/>
      <c r="L28" s="946" t="s">
        <v>170</v>
      </c>
      <c r="M28" s="946"/>
      <c r="N28" s="946" t="s">
        <v>225</v>
      </c>
      <c r="O28" s="946"/>
      <c r="P28" s="946" t="s">
        <v>171</v>
      </c>
    </row>
    <row r="29" spans="1:16" ht="14.25">
      <c r="A29" s="999" t="s">
        <v>1180</v>
      </c>
      <c r="B29" s="999"/>
      <c r="C29" s="999"/>
      <c r="D29" s="999"/>
      <c r="E29" s="999"/>
      <c r="F29" s="999"/>
      <c r="G29" s="999"/>
      <c r="H29" s="999"/>
      <c r="I29" s="1000"/>
      <c r="J29" s="999"/>
      <c r="K29" s="999"/>
      <c r="L29" s="999"/>
      <c r="M29" s="999"/>
      <c r="N29" s="999"/>
      <c r="O29" s="999"/>
      <c r="P29" s="999"/>
    </row>
    <row r="30" spans="1:16" ht="14.25">
      <c r="A30" s="1001">
        <v>1</v>
      </c>
      <c r="B30" s="1001"/>
      <c r="C30" s="1001" t="str">
        <f>F30</f>
        <v>SDSQXA1-128G-GN6MN</v>
      </c>
      <c r="D30" s="1001"/>
      <c r="E30" s="1001"/>
      <c r="F30" s="1002" t="s">
        <v>1192</v>
      </c>
      <c r="G30" s="1001"/>
      <c r="H30" s="1001"/>
      <c r="I30" s="1003" t="s">
        <v>1052</v>
      </c>
      <c r="J30" s="1001"/>
      <c r="K30" s="1001"/>
      <c r="L30" s="1004">
        <v>450</v>
      </c>
      <c r="M30" s="1001" t="s">
        <v>372</v>
      </c>
      <c r="N30" s="1004">
        <v>1700</v>
      </c>
      <c r="O30" s="2078">
        <v>765000</v>
      </c>
      <c r="P30" s="2078"/>
    </row>
    <row r="31" spans="1:16" ht="14.25">
      <c r="A31" s="999" t="s">
        <v>1181</v>
      </c>
      <c r="B31" s="999"/>
      <c r="C31" s="999"/>
      <c r="D31" s="999"/>
      <c r="E31" s="999"/>
      <c r="F31" s="999"/>
      <c r="G31" s="999"/>
      <c r="H31" s="999"/>
      <c r="I31" s="1005"/>
      <c r="J31" s="999"/>
      <c r="K31" s="999"/>
      <c r="L31" s="999"/>
      <c r="M31" s="999"/>
      <c r="N31" s="1006"/>
      <c r="O31" s="1006"/>
      <c r="P31" s="1006"/>
    </row>
    <row r="32" spans="1:16" ht="14.25">
      <c r="A32" s="1001">
        <v>1</v>
      </c>
      <c r="B32" s="1001"/>
      <c r="C32" s="1001" t="str">
        <f>F32</f>
        <v>SDSQXA1-256G-GN6MN</v>
      </c>
      <c r="D32" s="1001"/>
      <c r="E32" s="1001"/>
      <c r="F32" s="1001" t="s">
        <v>1131</v>
      </c>
      <c r="G32" s="1001"/>
      <c r="H32" s="1001"/>
      <c r="I32" s="1003" t="s">
        <v>1054</v>
      </c>
      <c r="J32" s="1001"/>
      <c r="K32" s="1001"/>
      <c r="L32" s="1004">
        <v>260</v>
      </c>
      <c r="M32" s="1001" t="s">
        <v>372</v>
      </c>
      <c r="N32" s="1004">
        <v>3050</v>
      </c>
      <c r="O32" s="2078">
        <v>793000</v>
      </c>
      <c r="P32" s="2078"/>
    </row>
    <row r="33" spans="1:16" ht="14.25">
      <c r="A33" s="999" t="s">
        <v>1182</v>
      </c>
      <c r="B33" s="999"/>
      <c r="C33" s="999"/>
      <c r="D33" s="999"/>
      <c r="E33" s="999"/>
      <c r="F33" s="999"/>
      <c r="G33" s="999"/>
      <c r="H33" s="999"/>
      <c r="I33" s="1005"/>
      <c r="J33" s="999"/>
      <c r="K33" s="999"/>
      <c r="L33" s="999"/>
      <c r="M33" s="999"/>
      <c r="N33" s="1006"/>
      <c r="O33" s="1006"/>
      <c r="P33" s="1006"/>
    </row>
    <row r="34" spans="1:16" ht="14.25">
      <c r="A34" s="1001">
        <v>1</v>
      </c>
      <c r="B34" s="1001"/>
      <c r="C34" s="1001" t="str">
        <f t="shared" ref="C34" si="0">F34</f>
        <v>SDSQXA1-512G-GN6MN</v>
      </c>
      <c r="D34" s="1001"/>
      <c r="E34" s="1001"/>
      <c r="F34" s="1001" t="s">
        <v>1132</v>
      </c>
      <c r="G34" s="1001"/>
      <c r="H34" s="1001"/>
      <c r="I34" s="1003" t="s">
        <v>1056</v>
      </c>
      <c r="J34" s="1001"/>
      <c r="K34" s="1001"/>
      <c r="L34" s="1004">
        <v>55</v>
      </c>
      <c r="M34" s="1001" t="s">
        <v>372</v>
      </c>
      <c r="N34" s="1004">
        <v>5990</v>
      </c>
      <c r="O34" s="2078">
        <v>329450</v>
      </c>
      <c r="P34" s="2078"/>
    </row>
    <row r="35" spans="1:16" ht="14.25">
      <c r="A35" s="999" t="s">
        <v>1183</v>
      </c>
      <c r="B35" s="999"/>
      <c r="C35" s="999"/>
      <c r="D35" s="999"/>
      <c r="E35" s="999"/>
      <c r="F35" s="999"/>
      <c r="G35" s="999"/>
      <c r="H35" s="999"/>
      <c r="I35" s="1005"/>
      <c r="J35" s="999"/>
      <c r="K35" s="999"/>
      <c r="L35" s="999"/>
      <c r="M35" s="999"/>
      <c r="N35" s="1006"/>
      <c r="O35" s="1006"/>
      <c r="P35" s="1006"/>
    </row>
    <row r="36" spans="1:16" ht="14.25">
      <c r="A36" s="1001">
        <v>1</v>
      </c>
      <c r="B36" s="1001"/>
      <c r="C36" s="1001" t="str">
        <f t="shared" ref="C36" si="1">F36</f>
        <v>SDSQXAH-064G-GN6MN</v>
      </c>
      <c r="D36" s="1001"/>
      <c r="E36" s="1001"/>
      <c r="F36" s="1001" t="s">
        <v>1193</v>
      </c>
      <c r="G36" s="1001"/>
      <c r="H36" s="1001"/>
      <c r="I36" s="1005" t="s">
        <v>1058</v>
      </c>
      <c r="J36" s="1001"/>
      <c r="K36" s="1001"/>
      <c r="L36" s="1004">
        <v>540</v>
      </c>
      <c r="M36" s="1001" t="s">
        <v>372</v>
      </c>
      <c r="N36" s="1004">
        <v>1050</v>
      </c>
      <c r="O36" s="2078">
        <v>567000</v>
      </c>
      <c r="P36" s="2078"/>
    </row>
    <row r="37" spans="1:16" ht="14.25">
      <c r="A37" s="999" t="s">
        <v>1180</v>
      </c>
      <c r="B37" s="999"/>
      <c r="C37" s="999"/>
      <c r="D37" s="999"/>
      <c r="E37" s="999"/>
      <c r="F37" s="999"/>
      <c r="G37" s="999"/>
      <c r="H37" s="999"/>
      <c r="I37" s="1005"/>
      <c r="J37" s="999"/>
      <c r="K37" s="999"/>
      <c r="L37" s="999"/>
      <c r="M37" s="999"/>
      <c r="N37" s="1006"/>
      <c r="O37" s="1006"/>
      <c r="P37" s="1006"/>
    </row>
    <row r="38" spans="1:16" ht="14.25">
      <c r="A38" s="1001">
        <v>1</v>
      </c>
      <c r="B38" s="1001"/>
      <c r="C38" s="1001" t="str">
        <f t="shared" ref="C38" si="2">F38</f>
        <v>SDSQXAA-128G-GN6MN</v>
      </c>
      <c r="D38" s="1001"/>
      <c r="E38" s="1001"/>
      <c r="F38" s="1001" t="s">
        <v>1133</v>
      </c>
      <c r="G38" s="1001"/>
      <c r="H38" s="1001"/>
      <c r="I38" s="1003" t="s">
        <v>1060</v>
      </c>
      <c r="J38" s="1001"/>
      <c r="K38" s="1001"/>
      <c r="L38" s="1004">
        <v>520</v>
      </c>
      <c r="M38" s="1001" t="s">
        <v>372</v>
      </c>
      <c r="N38" s="1004">
        <v>1650</v>
      </c>
      <c r="O38" s="2078">
        <v>858000</v>
      </c>
      <c r="P38" s="2078"/>
    </row>
    <row r="39" spans="1:16" ht="14.25">
      <c r="A39" s="999" t="s">
        <v>1181</v>
      </c>
      <c r="B39" s="999"/>
      <c r="C39" s="999"/>
      <c r="D39" s="999"/>
      <c r="E39" s="999"/>
      <c r="F39" s="999"/>
      <c r="G39" s="999"/>
      <c r="H39" s="999"/>
      <c r="I39" s="1005"/>
      <c r="J39" s="999"/>
      <c r="K39" s="999"/>
      <c r="L39" s="999"/>
      <c r="M39" s="999"/>
      <c r="N39" s="1006"/>
      <c r="O39" s="1006"/>
      <c r="P39" s="1006"/>
    </row>
    <row r="40" spans="1:16" ht="14.25">
      <c r="A40" s="1001">
        <v>1</v>
      </c>
      <c r="B40" s="1001"/>
      <c r="C40" s="1001" t="str">
        <f t="shared" ref="C40" si="3">F40</f>
        <v>SDSQXAV-256G-GN6MN</v>
      </c>
      <c r="D40" s="1001"/>
      <c r="E40" s="1001"/>
      <c r="F40" s="1001" t="s">
        <v>1134</v>
      </c>
      <c r="G40" s="1001"/>
      <c r="H40" s="1001"/>
      <c r="I40" s="1003" t="s">
        <v>1062</v>
      </c>
      <c r="J40" s="1001"/>
      <c r="K40" s="1001"/>
      <c r="L40" s="1004">
        <v>250</v>
      </c>
      <c r="M40" s="1001" t="s">
        <v>372</v>
      </c>
      <c r="N40" s="1004">
        <v>2750</v>
      </c>
      <c r="O40" s="2078">
        <v>687500</v>
      </c>
      <c r="P40" s="2078"/>
    </row>
    <row r="41" spans="1:16" ht="14.25">
      <c r="A41" s="999" t="s">
        <v>1184</v>
      </c>
      <c r="B41" s="999"/>
      <c r="C41" s="999"/>
      <c r="D41" s="999"/>
      <c r="E41" s="999"/>
      <c r="F41" s="999"/>
      <c r="G41" s="999"/>
      <c r="H41" s="999"/>
      <c r="I41" s="1005"/>
      <c r="J41" s="999"/>
      <c r="K41" s="999"/>
      <c r="L41" s="999"/>
      <c r="M41" s="999"/>
      <c r="N41" s="1006"/>
      <c r="O41" s="1006"/>
      <c r="P41" s="1006"/>
    </row>
    <row r="42" spans="1:16" ht="14.25">
      <c r="A42" s="1001">
        <v>1</v>
      </c>
      <c r="B42" s="1001"/>
      <c r="C42" s="1001" t="str">
        <f t="shared" ref="C42" si="4">F42</f>
        <v>SDSQQNR-064G-GH3IA</v>
      </c>
      <c r="D42" s="1001"/>
      <c r="E42" s="1001"/>
      <c r="F42" s="1001" t="s">
        <v>929</v>
      </c>
      <c r="G42" s="1001"/>
      <c r="H42" s="1001"/>
      <c r="I42" s="1003" t="s">
        <v>1109</v>
      </c>
      <c r="J42" s="1001"/>
      <c r="K42" s="1001"/>
      <c r="L42" s="1004">
        <v>50</v>
      </c>
      <c r="M42" s="1001" t="s">
        <v>372</v>
      </c>
      <c r="N42" s="1004">
        <v>990</v>
      </c>
      <c r="O42" s="2078">
        <v>49500</v>
      </c>
      <c r="P42" s="2078"/>
    </row>
    <row r="43" spans="1:16" ht="14.25">
      <c r="A43" s="999" t="s">
        <v>1185</v>
      </c>
      <c r="B43" s="999"/>
      <c r="C43" s="999"/>
      <c r="D43" s="999"/>
      <c r="E43" s="999"/>
      <c r="F43" s="999"/>
      <c r="G43" s="999"/>
      <c r="H43" s="999"/>
      <c r="I43" s="1005"/>
      <c r="J43" s="999"/>
      <c r="K43" s="999"/>
      <c r="L43" s="999"/>
      <c r="M43" s="999"/>
      <c r="N43" s="1006"/>
      <c r="O43" s="1006"/>
      <c r="P43" s="1006"/>
    </row>
    <row r="44" spans="1:16" ht="14.25">
      <c r="A44" s="1001">
        <v>1</v>
      </c>
      <c r="B44" s="1001"/>
      <c r="C44" s="1001" t="str">
        <f t="shared" ref="C44" si="5">F44</f>
        <v>SDSQQNR-128G-GH3IA</v>
      </c>
      <c r="D44" s="1001"/>
      <c r="E44" s="1001"/>
      <c r="F44" s="1001" t="s">
        <v>562</v>
      </c>
      <c r="G44" s="1001"/>
      <c r="H44" s="1001"/>
      <c r="I44" s="1003" t="s">
        <v>1110</v>
      </c>
      <c r="J44" s="1001"/>
      <c r="K44" s="1001"/>
      <c r="L44" s="1004">
        <v>25</v>
      </c>
      <c r="M44" s="1001" t="s">
        <v>372</v>
      </c>
      <c r="N44" s="1004">
        <v>1710</v>
      </c>
      <c r="O44" s="2078">
        <v>42750</v>
      </c>
      <c r="P44" s="2078"/>
    </row>
    <row r="45" spans="1:16" ht="14.25">
      <c r="A45" s="999" t="s">
        <v>1186</v>
      </c>
      <c r="B45" s="999"/>
      <c r="C45" s="999"/>
      <c r="D45" s="999"/>
      <c r="E45" s="999"/>
      <c r="F45" s="999"/>
      <c r="G45" s="999"/>
      <c r="H45" s="999"/>
      <c r="I45" s="1005"/>
      <c r="J45" s="999"/>
      <c r="K45" s="999"/>
      <c r="L45" s="999"/>
      <c r="M45" s="999"/>
      <c r="N45" s="1006"/>
      <c r="O45" s="1006"/>
      <c r="P45" s="1006"/>
    </row>
    <row r="46" spans="1:16" ht="14.25">
      <c r="A46" s="1001">
        <v>1</v>
      </c>
      <c r="B46" s="1001"/>
      <c r="C46" s="1001" t="str">
        <f t="shared" ref="C46" si="6">F46</f>
        <v>SDSQQNR-256G-GH3IA</v>
      </c>
      <c r="D46" s="1001"/>
      <c r="E46" s="1001"/>
      <c r="F46" s="1001" t="s">
        <v>932</v>
      </c>
      <c r="G46" s="1001"/>
      <c r="H46" s="1001"/>
      <c r="I46" s="1003" t="s">
        <v>1111</v>
      </c>
      <c r="J46" s="1001"/>
      <c r="K46" s="1001"/>
      <c r="L46" s="1004">
        <v>35</v>
      </c>
      <c r="M46" s="1001" t="s">
        <v>372</v>
      </c>
      <c r="N46" s="1004">
        <v>2940</v>
      </c>
      <c r="O46" s="2078">
        <v>102900</v>
      </c>
      <c r="P46" s="2078"/>
    </row>
    <row r="47" spans="1:16" ht="14.25">
      <c r="A47" s="999" t="s">
        <v>1187</v>
      </c>
      <c r="B47" s="999"/>
      <c r="C47" s="999"/>
      <c r="D47" s="999"/>
      <c r="E47" s="999"/>
      <c r="F47" s="999"/>
      <c r="G47" s="999"/>
      <c r="H47" s="999"/>
      <c r="I47" s="1005"/>
      <c r="J47" s="999"/>
      <c r="K47" s="999"/>
      <c r="L47" s="999"/>
      <c r="M47" s="999"/>
      <c r="N47" s="1006"/>
      <c r="O47" s="1006"/>
      <c r="P47" s="1006"/>
    </row>
    <row r="48" spans="1:16" ht="14.25">
      <c r="A48" s="1001">
        <v>1</v>
      </c>
      <c r="B48" s="1001"/>
      <c r="C48" s="1001" t="str">
        <f t="shared" ref="C48" si="7">F48</f>
        <v>SDSDXV2-064G-GHJIN</v>
      </c>
      <c r="D48" s="1001"/>
      <c r="E48" s="1001"/>
      <c r="F48" s="1001" t="s">
        <v>1135</v>
      </c>
      <c r="G48" s="1001"/>
      <c r="H48" s="1001"/>
      <c r="I48" s="1003" t="s">
        <v>1112</v>
      </c>
      <c r="J48" s="1001"/>
      <c r="K48" s="1001"/>
      <c r="L48" s="1004">
        <v>50</v>
      </c>
      <c r="M48" s="1001" t="s">
        <v>372</v>
      </c>
      <c r="N48" s="1004">
        <v>1750</v>
      </c>
      <c r="O48" s="2078">
        <v>87500</v>
      </c>
      <c r="P48" s="2078"/>
    </row>
    <row r="49" spans="1:16" ht="14.25">
      <c r="A49" s="999" t="s">
        <v>1188</v>
      </c>
      <c r="B49" s="999"/>
      <c r="C49" s="999"/>
      <c r="D49" s="999"/>
      <c r="E49" s="999"/>
      <c r="F49" s="999"/>
      <c r="G49" s="999"/>
      <c r="H49" s="999"/>
      <c r="I49" s="1005"/>
      <c r="J49" s="999"/>
      <c r="K49" s="999"/>
      <c r="L49" s="999"/>
      <c r="M49" s="999"/>
      <c r="N49" s="1006"/>
      <c r="O49" s="1006"/>
      <c r="P49" s="1006"/>
    </row>
    <row r="50" spans="1:16" ht="14.25">
      <c r="A50" s="1001">
        <v>1</v>
      </c>
      <c r="B50" s="1001"/>
      <c r="C50" s="1001" t="str">
        <f t="shared" ref="C50" si="8">F50</f>
        <v>SDSDXVA-128G-GHJIN</v>
      </c>
      <c r="D50" s="1001"/>
      <c r="E50" s="1001"/>
      <c r="F50" s="1001" t="s">
        <v>1099</v>
      </c>
      <c r="G50" s="1001"/>
      <c r="H50" s="1001"/>
      <c r="I50" s="1003" t="s">
        <v>1113</v>
      </c>
      <c r="J50" s="1001"/>
      <c r="K50" s="1001"/>
      <c r="L50" s="1004">
        <v>75</v>
      </c>
      <c r="M50" s="1001" t="s">
        <v>372</v>
      </c>
      <c r="N50" s="1004">
        <v>2940</v>
      </c>
      <c r="O50" s="2078">
        <v>220500</v>
      </c>
      <c r="P50" s="2078"/>
    </row>
    <row r="51" spans="1:16" ht="14.25">
      <c r="A51" s="999" t="s">
        <v>1189</v>
      </c>
      <c r="B51" s="999"/>
      <c r="C51" s="999"/>
      <c r="D51" s="999"/>
      <c r="E51" s="999"/>
      <c r="F51" s="999"/>
      <c r="G51" s="999"/>
      <c r="H51" s="999"/>
      <c r="I51" s="1005"/>
      <c r="J51" s="999"/>
      <c r="K51" s="999"/>
      <c r="L51" s="999"/>
      <c r="M51" s="999"/>
      <c r="N51" s="1006"/>
      <c r="O51" s="1006"/>
      <c r="P51" s="1006"/>
    </row>
    <row r="52" spans="1:16" ht="14.25">
      <c r="A52" s="1001">
        <v>1</v>
      </c>
      <c r="B52" s="1001"/>
      <c r="C52" s="1001" t="str">
        <f t="shared" ref="C52" si="9">F52</f>
        <v>SDSDXVV-256G-GHJIN</v>
      </c>
      <c r="D52" s="1001"/>
      <c r="E52" s="1001"/>
      <c r="F52" s="1001" t="s">
        <v>1101</v>
      </c>
      <c r="G52" s="1001"/>
      <c r="H52" s="1001"/>
      <c r="I52" s="1003" t="s">
        <v>1114</v>
      </c>
      <c r="J52" s="1001"/>
      <c r="K52" s="1001"/>
      <c r="L52" s="1004">
        <v>30</v>
      </c>
      <c r="M52" s="1001" t="s">
        <v>372</v>
      </c>
      <c r="N52" s="1004">
        <v>4600</v>
      </c>
      <c r="O52" s="2078">
        <v>138000</v>
      </c>
      <c r="P52" s="2078"/>
    </row>
    <row r="53" spans="1:16" ht="14.25">
      <c r="A53" s="999" t="s">
        <v>1190</v>
      </c>
      <c r="B53" s="999"/>
      <c r="C53" s="999"/>
      <c r="D53" s="999"/>
      <c r="E53" s="999"/>
      <c r="F53" s="999"/>
      <c r="G53" s="999"/>
      <c r="H53" s="999"/>
      <c r="I53" s="1005"/>
      <c r="J53" s="999"/>
      <c r="K53" s="999"/>
      <c r="L53" s="999"/>
      <c r="M53" s="999"/>
      <c r="N53" s="1006"/>
      <c r="O53" s="1006"/>
      <c r="P53" s="1006"/>
    </row>
    <row r="54" spans="1:16" ht="14.25">
      <c r="A54" s="1001">
        <v>1</v>
      </c>
      <c r="B54" s="1001"/>
      <c r="C54" s="1001" t="str">
        <f t="shared" ref="C54" si="10">F54</f>
        <v>SDSDXXU-064G-GHJIN</v>
      </c>
      <c r="D54" s="1001"/>
      <c r="E54" s="1001"/>
      <c r="F54" s="1001" t="s">
        <v>956</v>
      </c>
      <c r="G54" s="1001"/>
      <c r="H54" s="1001"/>
      <c r="I54" s="1003" t="s">
        <v>1115</v>
      </c>
      <c r="J54" s="1001"/>
      <c r="K54" s="1001"/>
      <c r="L54" s="1004">
        <v>50</v>
      </c>
      <c r="M54" s="1001" t="s">
        <v>372</v>
      </c>
      <c r="N54" s="1004">
        <v>2200</v>
      </c>
      <c r="O54" s="2078">
        <v>110000</v>
      </c>
      <c r="P54" s="2078"/>
    </row>
    <row r="55" spans="1:16" ht="14.25">
      <c r="A55" s="999" t="s">
        <v>1191</v>
      </c>
      <c r="B55" s="999"/>
      <c r="C55" s="999"/>
      <c r="D55" s="999"/>
      <c r="E55" s="999"/>
      <c r="F55" s="999"/>
      <c r="G55" s="999"/>
      <c r="H55" s="999"/>
      <c r="I55" s="1005"/>
      <c r="J55" s="999"/>
      <c r="K55" s="999"/>
      <c r="L55" s="999"/>
      <c r="M55" s="999"/>
      <c r="N55" s="1006"/>
      <c r="O55" s="1006"/>
      <c r="P55" s="1006"/>
    </row>
    <row r="56" spans="1:16" ht="14.25">
      <c r="A56" s="1001">
        <v>1</v>
      </c>
      <c r="B56" s="1001"/>
      <c r="C56" s="1001" t="str">
        <f t="shared" ref="C56" si="11">F56</f>
        <v>SDSDXXD-128G-GHJIN</v>
      </c>
      <c r="D56" s="1001"/>
      <c r="E56" s="1001"/>
      <c r="F56" s="1001" t="s">
        <v>958</v>
      </c>
      <c r="G56" s="1001"/>
      <c r="H56" s="1001"/>
      <c r="I56" s="1003" t="s">
        <v>1116</v>
      </c>
      <c r="J56" s="1001"/>
      <c r="K56" s="1001"/>
      <c r="L56" s="1004">
        <v>35</v>
      </c>
      <c r="M56" s="1001" t="s">
        <v>372</v>
      </c>
      <c r="N56" s="1004">
        <v>4300</v>
      </c>
      <c r="O56" s="2078">
        <v>150500</v>
      </c>
      <c r="P56" s="2078"/>
    </row>
    <row r="57" spans="1:16" ht="14.25">
      <c r="A57" s="999" t="s">
        <v>1190</v>
      </c>
      <c r="B57" s="999"/>
      <c r="C57" s="999"/>
      <c r="D57" s="999"/>
      <c r="E57" s="999"/>
      <c r="F57" s="999"/>
      <c r="G57" s="999"/>
      <c r="H57" s="999"/>
      <c r="I57" s="1005"/>
      <c r="J57" s="999"/>
      <c r="K57" s="999"/>
      <c r="L57" s="999"/>
      <c r="M57" s="999"/>
      <c r="N57" s="1006"/>
      <c r="O57" s="1006"/>
      <c r="P57" s="1006"/>
    </row>
    <row r="58" spans="1:16" ht="14.25">
      <c r="A58" s="1001">
        <v>1</v>
      </c>
      <c r="B58" s="1001"/>
      <c r="C58" s="1001" t="str">
        <f t="shared" ref="C58" si="12">F58</f>
        <v>SDSDXXU-064G-GHJIN</v>
      </c>
      <c r="D58" s="1001"/>
      <c r="E58" s="1001"/>
      <c r="F58" s="1001" t="s">
        <v>956</v>
      </c>
      <c r="G58" s="1001"/>
      <c r="H58" s="1001"/>
      <c r="I58" s="1003" t="s">
        <v>1115</v>
      </c>
      <c r="J58" s="1001"/>
      <c r="K58" s="1001"/>
      <c r="L58" s="1004">
        <v>50</v>
      </c>
      <c r="M58" s="1001" t="s">
        <v>372</v>
      </c>
      <c r="N58" s="1004">
        <v>2200</v>
      </c>
      <c r="O58" s="2078">
        <v>110000</v>
      </c>
      <c r="P58" s="2078"/>
    </row>
    <row r="59" spans="1:16" ht="14.25">
      <c r="A59" s="999"/>
      <c r="B59" s="999"/>
      <c r="C59" s="999"/>
      <c r="D59" s="999"/>
      <c r="E59" s="999"/>
      <c r="F59" s="999"/>
      <c r="G59" s="999"/>
      <c r="H59" s="999"/>
      <c r="I59" s="1000"/>
      <c r="J59" s="999"/>
      <c r="K59" s="999"/>
      <c r="L59" s="999"/>
      <c r="M59" s="999"/>
      <c r="N59" s="1006"/>
      <c r="O59" s="1006"/>
      <c r="P59" s="1006"/>
    </row>
    <row r="60" spans="1:16" ht="14.25">
      <c r="A60" s="1001"/>
      <c r="B60" s="1001"/>
      <c r="C60" s="1001"/>
      <c r="D60" s="1001"/>
      <c r="E60" s="1001"/>
      <c r="F60" s="1001"/>
      <c r="G60" s="1001"/>
      <c r="H60" s="1001"/>
      <c r="I60" s="1007"/>
      <c r="J60" s="1001"/>
      <c r="K60" s="1001"/>
      <c r="L60" s="1004"/>
      <c r="M60" s="1001"/>
      <c r="N60" s="1004"/>
      <c r="O60" s="2078"/>
      <c r="P60" s="2078"/>
    </row>
    <row r="61" spans="1:16" ht="10.5" customHeight="1">
      <c r="A61" s="941"/>
      <c r="B61" s="941"/>
      <c r="C61" s="941"/>
      <c r="D61" s="941"/>
      <c r="E61" s="941"/>
      <c r="F61" s="941"/>
      <c r="G61" s="941"/>
      <c r="H61" s="941"/>
      <c r="I61" s="941"/>
      <c r="J61" s="941"/>
      <c r="K61" s="941"/>
      <c r="L61" s="941"/>
      <c r="M61" s="941"/>
      <c r="N61" s="941"/>
      <c r="O61" s="941"/>
      <c r="P61" s="941"/>
    </row>
    <row r="62" spans="1:16">
      <c r="A62" s="1008"/>
      <c r="B62" s="1009"/>
      <c r="C62" s="1009"/>
      <c r="D62" s="1009"/>
      <c r="E62" s="1009"/>
      <c r="F62" s="1009"/>
      <c r="G62" s="1009"/>
      <c r="H62" s="1010"/>
      <c r="I62" s="941"/>
      <c r="J62" s="941"/>
      <c r="K62" s="941"/>
      <c r="L62" s="941"/>
      <c r="M62" s="1009"/>
      <c r="N62" s="1009"/>
      <c r="O62" s="1009"/>
      <c r="P62" s="1009"/>
    </row>
    <row r="63" spans="1:16">
      <c r="A63" s="1011"/>
      <c r="B63" s="990"/>
      <c r="C63" s="990"/>
      <c r="D63" s="990"/>
      <c r="E63" s="990"/>
      <c r="F63" s="990"/>
      <c r="G63" s="990"/>
      <c r="H63" s="1012"/>
      <c r="I63" s="941"/>
      <c r="J63" s="941"/>
      <c r="K63" s="941"/>
      <c r="L63" s="941"/>
      <c r="M63" s="941"/>
      <c r="N63" s="941"/>
      <c r="O63" s="941"/>
      <c r="P63" s="941"/>
    </row>
    <row r="64" spans="1:16">
      <c r="A64" s="1013" t="s">
        <v>754</v>
      </c>
      <c r="B64" s="1009"/>
      <c r="C64" s="1009"/>
      <c r="D64" s="1009"/>
      <c r="E64" s="1009"/>
      <c r="F64" s="1009"/>
      <c r="G64" s="1009"/>
      <c r="H64" s="1009"/>
      <c r="I64" s="941"/>
      <c r="J64" s="941"/>
      <c r="K64" s="941"/>
      <c r="L64" s="941"/>
      <c r="M64" s="941"/>
      <c r="N64" s="941"/>
      <c r="O64" s="941"/>
      <c r="P64" s="941"/>
    </row>
    <row r="65" spans="1:16">
      <c r="A65" s="990"/>
      <c r="B65" s="990"/>
      <c r="C65" s="990"/>
      <c r="D65" s="990"/>
      <c r="E65" s="990"/>
      <c r="F65" s="990"/>
      <c r="G65" s="990"/>
      <c r="H65" s="990"/>
      <c r="I65" s="990"/>
      <c r="J65" s="990"/>
      <c r="K65" s="990"/>
      <c r="L65" s="990"/>
      <c r="M65" s="990"/>
      <c r="N65" s="990"/>
      <c r="O65" s="990"/>
      <c r="P65" s="990"/>
    </row>
    <row r="66" spans="1:16" ht="17.25">
      <c r="A66" s="946" t="s">
        <v>753</v>
      </c>
      <c r="B66" s="946"/>
      <c r="C66" s="946"/>
      <c r="D66" s="946"/>
      <c r="E66" s="946"/>
      <c r="F66" s="946"/>
      <c r="G66" s="946"/>
      <c r="H66" s="946"/>
      <c r="I66" s="946"/>
      <c r="J66" s="946" t="s">
        <v>752</v>
      </c>
      <c r="K66" s="946"/>
      <c r="L66" s="946"/>
      <c r="M66" s="946"/>
      <c r="N66" s="946"/>
      <c r="O66" s="946"/>
      <c r="P66" s="941"/>
    </row>
    <row r="67" spans="1:16" ht="17.25">
      <c r="A67" s="946" t="str">
        <f>A8</f>
        <v>浜田電機株式会社　御中</v>
      </c>
      <c r="B67" s="946"/>
      <c r="C67" s="941"/>
      <c r="D67" s="946"/>
      <c r="E67" s="946"/>
      <c r="F67" s="946"/>
      <c r="G67" s="946"/>
      <c r="H67" s="946"/>
      <c r="I67" s="946"/>
      <c r="J67" s="946"/>
      <c r="K67" s="946"/>
      <c r="L67" s="946"/>
      <c r="M67" s="946"/>
      <c r="N67" s="946"/>
      <c r="O67" s="946"/>
      <c r="P67" s="941"/>
    </row>
    <row r="68" spans="1:16" ht="17.25">
      <c r="A68" s="928"/>
      <c r="B68" s="928"/>
      <c r="C68" s="928"/>
      <c r="D68" s="928"/>
      <c r="E68" s="928"/>
      <c r="F68" s="928"/>
      <c r="G68" s="928"/>
      <c r="H68" s="928"/>
      <c r="I68" s="928"/>
      <c r="J68" s="928"/>
      <c r="K68" s="928"/>
      <c r="L68" s="928"/>
      <c r="M68" s="928"/>
      <c r="N68" s="928"/>
      <c r="O68" s="928"/>
    </row>
    <row r="69" spans="1:16" ht="17.25">
      <c r="A69" s="928"/>
      <c r="B69" s="928"/>
      <c r="C69" s="928"/>
      <c r="D69" s="928"/>
      <c r="E69" s="928"/>
      <c r="F69" s="928"/>
      <c r="G69" s="928"/>
      <c r="H69" s="928"/>
      <c r="I69" s="928"/>
      <c r="J69" s="928"/>
      <c r="K69" s="928"/>
      <c r="L69" s="928"/>
      <c r="M69" s="928"/>
      <c r="N69" s="928"/>
      <c r="O69" s="928"/>
    </row>
  </sheetData>
  <mergeCells count="20">
    <mergeCell ref="O44:P44"/>
    <mergeCell ref="A1:P1"/>
    <mergeCell ref="M2:N2"/>
    <mergeCell ref="O3:P3"/>
    <mergeCell ref="A26:P26"/>
    <mergeCell ref="O30:P30"/>
    <mergeCell ref="O32:P32"/>
    <mergeCell ref="O34:P34"/>
    <mergeCell ref="O36:P36"/>
    <mergeCell ref="O38:P38"/>
    <mergeCell ref="O40:P40"/>
    <mergeCell ref="O42:P42"/>
    <mergeCell ref="O58:P58"/>
    <mergeCell ref="O60:P60"/>
    <mergeCell ref="O46:P46"/>
    <mergeCell ref="O48:P48"/>
    <mergeCell ref="O50:P50"/>
    <mergeCell ref="O52:P52"/>
    <mergeCell ref="O54:P54"/>
    <mergeCell ref="O56:P56"/>
  </mergeCells>
  <phoneticPr fontId="27"/>
  <pageMargins left="0.70866141732283461" right="0.70866141732283461" top="0.74803149606299213" bottom="0.74803149606299213" header="0.31496062992125984" footer="0.31496062992125984"/>
  <pageSetup paperSize="9" scale="55" orientation="portrait" horizontalDpi="0" verticalDpi="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98877-7CE5-460D-9BC4-7CB1A88AC3F9}">
  <sheetPr codeName="Sheet10">
    <pageSetUpPr fitToPage="1"/>
  </sheetPr>
  <dimension ref="A1:AI69"/>
  <sheetViews>
    <sheetView zoomScale="70" zoomScaleNormal="70" workbookViewId="0">
      <selection activeCell="AC7" sqref="AC7"/>
    </sheetView>
  </sheetViews>
  <sheetFormatPr defaultRowHeight="13.5"/>
  <cols>
    <col min="1" max="4" width="4.33203125" style="1017" customWidth="1"/>
    <col min="5" max="5" width="22.83203125" style="1017" bestFit="1" customWidth="1"/>
    <col min="6" max="6" width="4.33203125" style="1017" customWidth="1"/>
    <col min="7" max="7" width="24.1640625" style="1017" customWidth="1"/>
    <col min="8" max="9" width="6.6640625" style="1017" customWidth="1"/>
    <col min="10" max="10" width="4.33203125" style="1017" customWidth="1"/>
    <col min="11" max="11" width="10.5" style="1017" customWidth="1"/>
    <col min="12" max="12" width="4.33203125" style="1017" customWidth="1"/>
    <col min="13" max="13" width="11" style="1017" customWidth="1"/>
    <col min="14" max="14" width="3" style="1017" customWidth="1"/>
    <col min="15" max="15" width="18.1640625" style="1017" customWidth="1"/>
    <col min="16" max="16" width="5.83203125" style="1017" customWidth="1"/>
    <col min="17" max="17" width="24.33203125" style="1017" customWidth="1"/>
    <col min="18" max="19" width="4.33203125" style="1017" customWidth="1"/>
    <col min="20" max="20" width="16.33203125" style="1017" bestFit="1" customWidth="1"/>
    <col min="21" max="21" width="4.6640625" style="1017" customWidth="1"/>
    <col min="22" max="22" width="27" style="1017" customWidth="1"/>
    <col min="23" max="23" width="3.33203125" style="1017" customWidth="1"/>
    <col min="24" max="24" width="4.1640625" style="1017" customWidth="1"/>
    <col min="25" max="42" width="4.33203125" style="1017" customWidth="1"/>
    <col min="43" max="16384" width="9.33203125" style="1017"/>
  </cols>
  <sheetData>
    <row r="1" spans="1:23" ht="31.5" customHeight="1">
      <c r="A1" s="2083" t="s">
        <v>1069</v>
      </c>
      <c r="B1" s="2083"/>
      <c r="C1" s="2083"/>
      <c r="D1" s="2083"/>
      <c r="E1" s="2083"/>
      <c r="F1" s="2083"/>
      <c r="G1" s="2083"/>
      <c r="H1" s="2083"/>
      <c r="I1" s="2083"/>
      <c r="J1" s="2083"/>
      <c r="K1" s="2083"/>
      <c r="L1" s="2083"/>
      <c r="M1" s="2083"/>
      <c r="N1" s="2083"/>
      <c r="O1" s="2083"/>
      <c r="P1" s="2083"/>
      <c r="Q1" s="2083"/>
      <c r="R1" s="2083"/>
      <c r="S1" s="2083"/>
      <c r="T1" s="2083"/>
      <c r="U1" s="2083"/>
      <c r="V1" s="2083"/>
      <c r="W1" s="2083"/>
    </row>
    <row r="2" spans="1:23" ht="18" customHeight="1">
      <c r="A2" s="1018"/>
      <c r="B2" s="1018"/>
      <c r="C2" s="1018"/>
      <c r="D2" s="1018"/>
      <c r="E2" s="1018"/>
      <c r="F2" s="1018"/>
      <c r="G2" s="1018"/>
      <c r="H2" s="1018"/>
      <c r="I2" s="1018"/>
      <c r="J2" s="1018"/>
      <c r="K2" s="1018"/>
      <c r="L2" s="1018"/>
      <c r="M2" s="1019"/>
      <c r="N2" s="1019"/>
      <c r="O2" s="1018"/>
      <c r="P2" s="1018"/>
      <c r="Q2" s="1018"/>
      <c r="R2" s="1018"/>
      <c r="S2" s="1018"/>
      <c r="T2" s="1020" t="s">
        <v>750</v>
      </c>
      <c r="U2" s="1021" t="s">
        <v>353</v>
      </c>
      <c r="V2" s="1020" t="s">
        <v>749</v>
      </c>
      <c r="W2" s="1018"/>
    </row>
    <row r="3" spans="1:23" ht="17.25">
      <c r="A3" s="1022"/>
      <c r="B3" s="1022"/>
      <c r="C3" s="1022"/>
      <c r="D3" s="1022"/>
      <c r="E3" s="1022"/>
      <c r="F3" s="1022"/>
      <c r="G3" s="1022"/>
      <c r="H3" s="1022"/>
      <c r="I3" s="1022"/>
      <c r="J3" s="1022"/>
      <c r="K3" s="1022"/>
      <c r="L3" s="1022"/>
      <c r="M3" s="1022"/>
      <c r="N3" s="1022"/>
      <c r="O3" s="1022"/>
      <c r="P3" s="1022"/>
      <c r="Q3" s="1022"/>
      <c r="R3" s="1022"/>
      <c r="S3" s="1022"/>
      <c r="T3" s="1023"/>
      <c r="U3" s="1023"/>
      <c r="V3" s="1024">
        <v>45718</v>
      </c>
      <c r="W3" s="1022"/>
    </row>
    <row r="4" spans="1:23">
      <c r="A4" s="1018"/>
      <c r="B4" s="1018"/>
      <c r="C4" s="1018"/>
      <c r="D4" s="1018"/>
      <c r="E4" s="1018"/>
      <c r="F4" s="1018"/>
      <c r="G4" s="1018"/>
      <c r="H4" s="1018"/>
      <c r="I4" s="1018"/>
      <c r="J4" s="1018"/>
      <c r="K4" s="1018"/>
      <c r="L4" s="1018"/>
      <c r="M4" s="1018"/>
      <c r="N4" s="1018"/>
      <c r="O4" s="1018"/>
      <c r="P4" s="1018"/>
      <c r="Q4" s="1018"/>
      <c r="R4" s="1018"/>
      <c r="S4" s="1018"/>
      <c r="T4" s="1018"/>
      <c r="U4" s="1018"/>
      <c r="V4" s="1018"/>
      <c r="W4" s="1018"/>
    </row>
    <row r="5" spans="1:23">
      <c r="A5" s="1018"/>
      <c r="B5" s="1018"/>
      <c r="C5" s="1018"/>
      <c r="D5" s="1018"/>
      <c r="E5" s="1018"/>
      <c r="F5" s="1018"/>
      <c r="G5" s="1018"/>
      <c r="H5" s="1018"/>
      <c r="I5" s="1018"/>
      <c r="J5" s="1018"/>
      <c r="K5" s="1018"/>
      <c r="L5" s="1018"/>
      <c r="M5" s="1018"/>
      <c r="N5" s="1018"/>
      <c r="O5" s="1018"/>
      <c r="P5" s="1018"/>
      <c r="Q5" s="1018"/>
      <c r="R5" s="1018"/>
      <c r="S5" s="1018"/>
      <c r="T5" s="1018"/>
      <c r="U5" s="1018"/>
      <c r="V5" s="1018"/>
      <c r="W5" s="1018"/>
    </row>
    <row r="6" spans="1:23" ht="9" customHeight="1">
      <c r="A6" s="1018"/>
      <c r="B6" s="1018"/>
      <c r="C6" s="1018"/>
      <c r="D6" s="1018"/>
      <c r="E6" s="1018"/>
      <c r="F6" s="1018"/>
      <c r="G6" s="1018"/>
      <c r="H6" s="1018"/>
      <c r="I6" s="1018"/>
      <c r="J6" s="1018"/>
      <c r="K6" s="1018"/>
      <c r="L6" s="1018"/>
      <c r="M6" s="1018"/>
      <c r="N6" s="1018"/>
      <c r="O6" s="1018"/>
      <c r="P6" s="1018"/>
      <c r="Q6" s="1018"/>
      <c r="R6" s="1018"/>
      <c r="S6" s="1018"/>
      <c r="T6" s="1018"/>
      <c r="U6" s="1018"/>
      <c r="V6" s="1018"/>
      <c r="W6" s="1018"/>
    </row>
    <row r="7" spans="1:23" ht="18.75">
      <c r="A7" s="1021"/>
      <c r="B7" s="1021" t="s">
        <v>1121</v>
      </c>
      <c r="C7" s="1021"/>
      <c r="D7" s="1021"/>
      <c r="E7" s="1018"/>
      <c r="F7" s="1021"/>
      <c r="G7" s="1018"/>
      <c r="H7" s="1018"/>
      <c r="I7" s="1018"/>
      <c r="J7" s="1018"/>
      <c r="K7" s="1018"/>
      <c r="L7" s="1018"/>
      <c r="M7" s="1018"/>
      <c r="N7" s="1018"/>
      <c r="O7" s="1018"/>
      <c r="P7" s="1018"/>
      <c r="Q7" s="1025" t="s">
        <v>1122</v>
      </c>
      <c r="R7" s="1018"/>
      <c r="S7" s="1018"/>
      <c r="T7" s="1018"/>
      <c r="U7" s="1018"/>
      <c r="V7" s="1018"/>
      <c r="W7" s="1018"/>
    </row>
    <row r="8" spans="1:23" ht="17.25">
      <c r="A8" s="1021"/>
      <c r="B8" s="1021" t="s">
        <v>1123</v>
      </c>
      <c r="C8" s="1021"/>
      <c r="D8" s="1021"/>
      <c r="E8" s="1021"/>
      <c r="F8" s="1021"/>
      <c r="G8" s="1018"/>
      <c r="H8" s="1018"/>
      <c r="I8" s="1018"/>
      <c r="J8" s="1018"/>
      <c r="K8" s="1018"/>
      <c r="L8" s="1018"/>
      <c r="M8" s="1018"/>
      <c r="N8" s="1018"/>
      <c r="O8" s="1018"/>
      <c r="P8" s="1018"/>
      <c r="Q8" s="1018"/>
      <c r="R8" s="1018"/>
      <c r="S8" s="1018"/>
      <c r="T8" s="1018"/>
      <c r="U8" s="1018"/>
      <c r="V8" s="1018"/>
      <c r="W8" s="1018"/>
    </row>
    <row r="9" spans="1:23" ht="17.25">
      <c r="A9" s="1021"/>
      <c r="B9" s="1021" t="s">
        <v>1124</v>
      </c>
      <c r="C9" s="1021"/>
      <c r="D9" s="1021"/>
      <c r="E9" s="1021"/>
      <c r="F9" s="1021"/>
      <c r="G9" s="1018"/>
      <c r="H9" s="1018"/>
      <c r="I9" s="1018"/>
      <c r="J9" s="1018"/>
      <c r="K9" s="1018"/>
      <c r="L9" s="1018"/>
      <c r="M9" s="1018"/>
      <c r="N9" s="1018"/>
      <c r="O9" s="1018"/>
      <c r="P9" s="1018"/>
      <c r="Q9" s="1018"/>
      <c r="R9" s="1018"/>
      <c r="S9" s="1018"/>
      <c r="T9" s="1018"/>
      <c r="U9" s="1018"/>
      <c r="V9" s="1018"/>
      <c r="W9" s="1018"/>
    </row>
    <row r="10" spans="1:23" ht="17.25">
      <c r="A10" s="1021"/>
      <c r="B10" s="1021" t="s">
        <v>1125</v>
      </c>
      <c r="C10" s="1021"/>
      <c r="D10" s="1021"/>
      <c r="E10" s="1021"/>
      <c r="F10" s="1021"/>
      <c r="G10" s="1021"/>
      <c r="H10" s="1018"/>
      <c r="I10" s="1018"/>
      <c r="J10" s="1018"/>
      <c r="K10" s="1018"/>
      <c r="L10" s="1018"/>
      <c r="M10" s="1018"/>
      <c r="N10" s="1018"/>
      <c r="O10" s="1018"/>
      <c r="P10" s="1018"/>
      <c r="Q10" s="1018"/>
      <c r="R10" s="1026"/>
      <c r="S10" s="1026"/>
      <c r="T10" s="1026"/>
      <c r="U10" s="1027"/>
      <c r="V10" s="1018"/>
      <c r="W10" s="1018"/>
    </row>
    <row r="11" spans="1:23" ht="17.25">
      <c r="A11" s="1018"/>
      <c r="B11" s="1018"/>
      <c r="C11" s="1018"/>
      <c r="D11" s="1018"/>
      <c r="E11" s="1018"/>
      <c r="F11" s="1018"/>
      <c r="G11" s="1018"/>
      <c r="H11" s="1018"/>
      <c r="I11" s="1018"/>
      <c r="J11" s="1018"/>
      <c r="K11" s="1018"/>
      <c r="L11" s="1018"/>
      <c r="M11" s="1018"/>
      <c r="N11" s="1018"/>
      <c r="O11" s="1018"/>
      <c r="P11" s="1018"/>
      <c r="Q11" s="1018"/>
      <c r="R11" s="1028" t="s">
        <v>745</v>
      </c>
      <c r="S11" s="1028"/>
      <c r="T11" s="1028"/>
      <c r="U11" s="1028"/>
      <c r="V11" s="1021"/>
      <c r="W11" s="1018"/>
    </row>
    <row r="12" spans="1:23" ht="17.25">
      <c r="A12" s="1018"/>
      <c r="B12" s="1018"/>
      <c r="C12" s="1018"/>
      <c r="D12" s="1018"/>
      <c r="E12" s="1018"/>
      <c r="F12" s="1018"/>
      <c r="G12" s="1018"/>
      <c r="H12" s="1018"/>
      <c r="I12" s="1018"/>
      <c r="J12" s="1018"/>
      <c r="K12" s="1018"/>
      <c r="L12" s="1018"/>
      <c r="M12" s="1018"/>
      <c r="N12" s="1018"/>
      <c r="O12" s="1018"/>
      <c r="P12" s="1018"/>
      <c r="Q12" s="1018"/>
      <c r="R12" s="1028" t="s">
        <v>1126</v>
      </c>
      <c r="S12" s="1028"/>
      <c r="T12" s="1028"/>
      <c r="U12" s="1028"/>
      <c r="V12" s="1021"/>
      <c r="W12" s="1018"/>
    </row>
    <row r="13" spans="1:23" ht="17.25">
      <c r="A13" s="1018"/>
      <c r="B13" s="1018"/>
      <c r="C13" s="1018"/>
      <c r="D13" s="1018"/>
      <c r="E13" s="1018"/>
      <c r="F13" s="1018"/>
      <c r="G13" s="1018"/>
      <c r="H13" s="1018"/>
      <c r="I13" s="1018"/>
      <c r="J13" s="1018"/>
      <c r="K13" s="1018"/>
      <c r="L13" s="1018"/>
      <c r="M13" s="1018"/>
      <c r="N13" s="1018"/>
      <c r="O13" s="1018"/>
      <c r="P13" s="1018"/>
      <c r="Q13" s="1018"/>
      <c r="R13" s="1028" t="s">
        <v>1122</v>
      </c>
      <c r="S13" s="1028"/>
      <c r="T13" s="1028"/>
      <c r="U13" s="1028"/>
      <c r="V13" s="1021"/>
      <c r="W13" s="1018"/>
    </row>
    <row r="14" spans="1:23" ht="17.25">
      <c r="A14" s="1018"/>
      <c r="B14" s="1018"/>
      <c r="C14" s="1018"/>
      <c r="D14" s="1018"/>
      <c r="E14" s="1018"/>
      <c r="F14" s="1018"/>
      <c r="G14" s="1018"/>
      <c r="H14" s="1018"/>
      <c r="I14" s="1018"/>
      <c r="J14" s="1018"/>
      <c r="K14" s="1018"/>
      <c r="L14" s="1018"/>
      <c r="M14" s="1018"/>
      <c r="N14" s="1018"/>
      <c r="O14" s="1018"/>
      <c r="P14" s="1018"/>
      <c r="Q14" s="1018"/>
      <c r="R14" s="1028" t="s">
        <v>1075</v>
      </c>
      <c r="S14" s="1028"/>
      <c r="T14" s="1028"/>
      <c r="U14" s="1028"/>
      <c r="V14" s="1021"/>
      <c r="W14" s="1018"/>
    </row>
    <row r="15" spans="1:23" ht="19.5" customHeight="1">
      <c r="A15" s="1018"/>
      <c r="B15" s="1021" t="str">
        <f>G24</f>
        <v>95468-8756-3221</v>
      </c>
      <c r="C15" s="1018"/>
      <c r="D15" s="1018"/>
      <c r="E15" s="1018"/>
      <c r="F15" s="1018"/>
      <c r="G15" s="1018"/>
      <c r="H15" s="1018"/>
      <c r="I15" s="1018"/>
      <c r="J15" s="1018"/>
      <c r="K15" s="1018"/>
      <c r="L15" s="1018"/>
      <c r="M15" s="1018"/>
      <c r="N15" s="1018"/>
      <c r="O15" s="1018"/>
      <c r="P15" s="1018"/>
      <c r="Q15" s="1018"/>
      <c r="R15" s="1028"/>
      <c r="S15" s="1028"/>
      <c r="T15" s="1028"/>
      <c r="U15" s="1028"/>
      <c r="V15" s="1021"/>
      <c r="W15" s="1018"/>
    </row>
    <row r="16" spans="1:23" ht="14.25" customHeight="1">
      <c r="A16" s="1022"/>
      <c r="B16" s="1022"/>
      <c r="C16" s="1022"/>
      <c r="D16" s="1022"/>
      <c r="E16" s="1022"/>
      <c r="F16" s="1022"/>
      <c r="G16" s="1022"/>
      <c r="H16" s="1022"/>
      <c r="I16" s="1022"/>
      <c r="J16" s="1022"/>
      <c r="K16" s="1022"/>
      <c r="L16" s="1022"/>
      <c r="M16" s="1022"/>
      <c r="N16" s="1022"/>
      <c r="O16" s="1022"/>
      <c r="P16" s="1022"/>
      <c r="Q16" s="1018"/>
      <c r="R16" s="1026"/>
      <c r="S16" s="1026"/>
      <c r="T16" s="1026"/>
      <c r="U16" s="1029"/>
      <c r="V16" s="1022"/>
      <c r="W16" s="1022"/>
    </row>
    <row r="17" spans="1:24">
      <c r="A17" s="1018"/>
      <c r="B17" s="1018"/>
      <c r="C17" s="1018"/>
      <c r="D17" s="1018"/>
      <c r="E17" s="1018"/>
      <c r="F17" s="1018"/>
      <c r="G17" s="1018"/>
      <c r="H17" s="1018"/>
      <c r="I17" s="1018"/>
      <c r="J17" s="1018"/>
      <c r="K17" s="1018"/>
      <c r="L17" s="1018"/>
      <c r="M17" s="1018"/>
      <c r="N17" s="1018"/>
      <c r="O17" s="1018"/>
      <c r="P17" s="1018"/>
      <c r="Q17" s="1030"/>
      <c r="R17" s="1030"/>
      <c r="S17" s="1030"/>
      <c r="T17" s="1030"/>
      <c r="U17" s="1030"/>
      <c r="V17" s="1018"/>
      <c r="W17" s="1018"/>
    </row>
    <row r="18" spans="1:24" ht="48.75" customHeight="1">
      <c r="A18" s="1018"/>
      <c r="B18" s="1031" t="str">
        <f>B10</f>
        <v>柏尾奏利（KASIOshop）様</v>
      </c>
      <c r="C18" s="1018"/>
      <c r="D18" s="1018"/>
      <c r="E18" s="1018"/>
      <c r="F18" s="1018"/>
      <c r="G18" s="1018"/>
      <c r="H18" s="1031"/>
      <c r="I18" s="1018"/>
      <c r="J18" s="1018"/>
      <c r="K18" s="1018"/>
      <c r="L18" s="1018"/>
      <c r="M18" s="1018"/>
      <c r="N18" s="1018"/>
      <c r="O18" s="1018"/>
      <c r="P18" s="1018"/>
      <c r="Q18" s="1018"/>
      <c r="R18" s="1018"/>
      <c r="S18" s="1018"/>
      <c r="T18" s="1018"/>
      <c r="U18" s="1018"/>
      <c r="V18" s="1018"/>
      <c r="W18" s="1018"/>
    </row>
    <row r="19" spans="1:24" ht="9" customHeight="1">
      <c r="A19" s="1018"/>
      <c r="B19" s="1018"/>
      <c r="C19" s="1018"/>
      <c r="D19" s="1018"/>
      <c r="E19" s="1018"/>
      <c r="F19" s="1018"/>
      <c r="G19" s="1018"/>
      <c r="H19" s="1018"/>
      <c r="I19" s="1018"/>
      <c r="J19" s="1018"/>
      <c r="K19" s="1018"/>
      <c r="L19" s="1018"/>
      <c r="M19" s="1018"/>
      <c r="N19" s="1018"/>
      <c r="O19" s="1018"/>
      <c r="P19" s="1018"/>
      <c r="Q19" s="1018"/>
      <c r="R19" s="1018"/>
      <c r="S19" s="1018"/>
      <c r="T19" s="1018"/>
      <c r="U19" s="1018"/>
      <c r="V19" s="1018"/>
      <c r="W19" s="1018"/>
    </row>
    <row r="20" spans="1:24" ht="17.25">
      <c r="A20" s="1018"/>
      <c r="B20" s="1021" t="s">
        <v>739</v>
      </c>
      <c r="C20" s="1021"/>
      <c r="D20" s="1021"/>
      <c r="E20" s="1021"/>
      <c r="F20" s="1021"/>
      <c r="G20" s="1021"/>
      <c r="H20" s="1021"/>
      <c r="I20" s="1021"/>
      <c r="J20" s="1021"/>
      <c r="K20" s="1021"/>
      <c r="L20" s="1021"/>
      <c r="M20" s="1021"/>
      <c r="N20" s="1021"/>
      <c r="O20" s="1021"/>
      <c r="P20" s="1021"/>
      <c r="Q20" s="1021"/>
      <c r="R20" s="1021"/>
      <c r="S20" s="1021"/>
      <c r="T20" s="1021"/>
      <c r="U20" s="1021"/>
      <c r="V20" s="1021"/>
      <c r="W20" s="1021"/>
      <c r="X20" s="1032"/>
    </row>
    <row r="21" spans="1:24" ht="17.25">
      <c r="A21" s="1018"/>
      <c r="B21" s="1021" t="s">
        <v>334</v>
      </c>
      <c r="C21" s="1021"/>
      <c r="D21" s="1021"/>
      <c r="E21" s="1021"/>
      <c r="F21" s="1021"/>
      <c r="G21" s="1021"/>
      <c r="H21" s="1021"/>
      <c r="I21" s="1021"/>
      <c r="J21" s="1021"/>
      <c r="K21" s="1021"/>
      <c r="L21" s="1021"/>
      <c r="M21" s="1021"/>
      <c r="N21" s="1021"/>
      <c r="O21" s="1021"/>
      <c r="P21" s="1021"/>
      <c r="Q21" s="1021"/>
      <c r="R21" s="1021"/>
      <c r="S21" s="1021"/>
      <c r="T21" s="1021"/>
      <c r="U21" s="1021"/>
      <c r="V21" s="1021"/>
      <c r="W21" s="1021"/>
      <c r="X21" s="1032"/>
    </row>
    <row r="22" spans="1:24" ht="8.25" customHeight="1">
      <c r="A22" s="1018"/>
      <c r="B22" s="1021"/>
      <c r="C22" s="1021"/>
      <c r="D22" s="1021"/>
      <c r="E22" s="1021"/>
      <c r="F22" s="1021"/>
      <c r="G22" s="1021"/>
      <c r="H22" s="1021"/>
      <c r="I22" s="1021"/>
      <c r="J22" s="1021"/>
      <c r="K22" s="1021"/>
      <c r="L22" s="1021"/>
      <c r="M22" s="1021"/>
      <c r="N22" s="1021"/>
      <c r="O22" s="1021"/>
      <c r="P22" s="1021"/>
      <c r="Q22" s="1021"/>
      <c r="R22" s="1021"/>
      <c r="S22" s="1021"/>
      <c r="T22" s="1021"/>
      <c r="U22" s="1021"/>
      <c r="V22" s="1021"/>
      <c r="W22" s="1021"/>
      <c r="X22" s="1032"/>
    </row>
    <row r="23" spans="1:24" ht="17.25">
      <c r="A23" s="1018"/>
      <c r="B23" s="1021"/>
      <c r="C23" s="1021"/>
      <c r="D23" s="1021"/>
      <c r="E23" s="1021"/>
      <c r="F23" s="1021"/>
      <c r="G23" s="1021"/>
      <c r="H23" s="1021"/>
      <c r="I23" s="1021"/>
      <c r="J23" s="1021"/>
      <c r="K23" s="1021"/>
      <c r="L23" s="1021"/>
      <c r="M23" s="1021"/>
      <c r="N23" s="1021"/>
      <c r="O23" s="1021" t="s">
        <v>738</v>
      </c>
      <c r="P23" s="1021" t="s">
        <v>353</v>
      </c>
      <c r="Q23" s="1021" t="s">
        <v>737</v>
      </c>
      <c r="R23" s="1021"/>
      <c r="S23" s="1021"/>
      <c r="T23" s="1021"/>
      <c r="U23" s="1021"/>
      <c r="V23" s="1021"/>
      <c r="W23" s="1023"/>
      <c r="X23" s="1032"/>
    </row>
    <row r="24" spans="1:24" ht="17.25">
      <c r="A24" s="1018"/>
      <c r="B24" s="1023" t="s">
        <v>736</v>
      </c>
      <c r="C24" s="1023"/>
      <c r="D24" s="1023"/>
      <c r="E24" s="1023"/>
      <c r="F24" s="1023" t="s">
        <v>353</v>
      </c>
      <c r="G24" s="1023" t="s">
        <v>1076</v>
      </c>
      <c r="H24" s="1023"/>
      <c r="I24" s="1023"/>
      <c r="J24" s="1021"/>
      <c r="K24" s="1021"/>
      <c r="L24" s="1021"/>
      <c r="M24" s="1021"/>
      <c r="N24" s="1021"/>
      <c r="O24" s="1033" t="s">
        <v>734</v>
      </c>
      <c r="P24" s="1033" t="s">
        <v>353</v>
      </c>
      <c r="Q24" s="1034">
        <f>G26</f>
        <v>45726</v>
      </c>
      <c r="R24" s="1035"/>
      <c r="S24" s="1033"/>
      <c r="T24" s="1033"/>
      <c r="U24" s="1033"/>
      <c r="V24" s="1033"/>
      <c r="W24" s="1033"/>
      <c r="X24" s="1032"/>
    </row>
    <row r="25" spans="1:24" ht="17.25">
      <c r="A25" s="1018"/>
      <c r="B25" s="1021" t="s">
        <v>733</v>
      </c>
      <c r="C25" s="1021"/>
      <c r="D25" s="1021"/>
      <c r="E25" s="1021"/>
      <c r="F25" s="1021" t="s">
        <v>353</v>
      </c>
      <c r="G25" s="1021" t="s">
        <v>767</v>
      </c>
      <c r="H25" s="1021"/>
      <c r="I25" s="1021"/>
      <c r="J25" s="1021"/>
      <c r="K25" s="1021"/>
      <c r="L25" s="1021"/>
      <c r="M25" s="1021"/>
      <c r="N25" s="1021"/>
      <c r="O25" s="1021" t="s">
        <v>732</v>
      </c>
      <c r="P25" s="1021" t="s">
        <v>353</v>
      </c>
      <c r="Q25" s="1021" t="s">
        <v>1127</v>
      </c>
      <c r="R25" s="1021"/>
      <c r="S25" s="1021"/>
      <c r="T25" s="1021"/>
      <c r="U25" s="1021"/>
      <c r="V25" s="1021"/>
      <c r="W25" s="1021"/>
      <c r="X25" s="1032"/>
    </row>
    <row r="26" spans="1:24" ht="17.25">
      <c r="A26" s="1018"/>
      <c r="B26" s="1033" t="s">
        <v>730</v>
      </c>
      <c r="C26" s="1033"/>
      <c r="D26" s="1033"/>
      <c r="E26" s="1033"/>
      <c r="F26" s="1033" t="s">
        <v>353</v>
      </c>
      <c r="G26" s="1036">
        <v>45726</v>
      </c>
      <c r="H26" s="1033"/>
      <c r="I26" s="1033"/>
      <c r="J26" s="1021"/>
      <c r="K26" s="1021"/>
      <c r="L26" s="1021"/>
      <c r="M26" s="1021"/>
      <c r="N26" s="1021"/>
      <c r="O26" s="1021"/>
      <c r="P26" s="1021"/>
      <c r="Q26" s="1021" t="s">
        <v>1128</v>
      </c>
      <c r="R26" s="1021"/>
      <c r="S26" s="1021"/>
      <c r="T26" s="1021"/>
      <c r="U26" s="1021"/>
      <c r="V26" s="1021"/>
      <c r="W26" s="1021"/>
      <c r="X26" s="1032"/>
    </row>
    <row r="27" spans="1:24" ht="17.25">
      <c r="A27" s="1018"/>
      <c r="B27" s="1033" t="s">
        <v>706</v>
      </c>
      <c r="C27" s="1033"/>
      <c r="D27" s="1033"/>
      <c r="E27" s="1033"/>
      <c r="F27" s="1033" t="s">
        <v>353</v>
      </c>
      <c r="G27" s="1037">
        <f>V63</f>
        <v>5642010</v>
      </c>
      <c r="H27" s="1033"/>
      <c r="I27" s="1037"/>
      <c r="J27" s="1021"/>
      <c r="K27" s="1021"/>
      <c r="L27" s="1021"/>
      <c r="M27" s="1021"/>
      <c r="N27" s="1021"/>
      <c r="O27" s="1021"/>
      <c r="P27" s="1021"/>
      <c r="Q27" s="1021" t="s">
        <v>1129</v>
      </c>
      <c r="R27" s="1021"/>
      <c r="S27" s="1021"/>
      <c r="T27" s="1021"/>
      <c r="U27" s="1021"/>
      <c r="V27" s="1021"/>
      <c r="W27" s="1021"/>
      <c r="X27" s="1032"/>
    </row>
    <row r="28" spans="1:24" ht="17.25">
      <c r="A28" s="1018"/>
      <c r="B28" s="1021"/>
      <c r="C28" s="1021"/>
      <c r="D28" s="1021"/>
      <c r="E28" s="1021"/>
      <c r="F28" s="1021"/>
      <c r="G28" s="1021"/>
      <c r="H28" s="1021"/>
      <c r="I28" s="1021"/>
      <c r="J28" s="1021"/>
      <c r="K28" s="1021"/>
      <c r="L28" s="1021"/>
      <c r="M28" s="1021"/>
      <c r="N28" s="1021"/>
      <c r="O28" s="1023"/>
      <c r="P28" s="1023"/>
      <c r="Q28" s="1023" t="s">
        <v>1130</v>
      </c>
      <c r="R28" s="1023"/>
      <c r="S28" s="1023"/>
      <c r="T28" s="1023"/>
      <c r="U28" s="1023"/>
      <c r="V28" s="1023"/>
      <c r="W28" s="1023"/>
      <c r="X28" s="1032"/>
    </row>
    <row r="29" spans="1:24" ht="27" customHeight="1" thickBot="1">
      <c r="A29" s="1018"/>
      <c r="B29" s="1038"/>
      <c r="C29" s="1038"/>
      <c r="D29" s="1038"/>
      <c r="E29" s="1038"/>
      <c r="F29" s="1038"/>
      <c r="G29" s="1038"/>
      <c r="H29" s="1038"/>
      <c r="I29" s="1038"/>
      <c r="J29" s="1038"/>
      <c r="K29" s="1038"/>
      <c r="L29" s="1038"/>
      <c r="M29" s="1038"/>
      <c r="N29" s="1038"/>
      <c r="O29" s="1038"/>
      <c r="P29" s="1038"/>
      <c r="Q29" s="1038"/>
      <c r="R29" s="1038"/>
      <c r="S29" s="1038"/>
      <c r="T29" s="1038"/>
      <c r="U29" s="1038"/>
      <c r="V29" s="1038"/>
      <c r="W29" s="1038"/>
      <c r="X29" s="1032"/>
    </row>
    <row r="30" spans="1:24" ht="18.75" customHeight="1">
      <c r="A30" s="1018"/>
      <c r="B30" s="2084" t="s">
        <v>725</v>
      </c>
      <c r="C30" s="2084"/>
      <c r="D30" s="2084"/>
      <c r="E30" s="2084"/>
      <c r="F30" s="2084"/>
      <c r="G30" s="2084"/>
      <c r="H30" s="2084"/>
      <c r="I30" s="2084"/>
      <c r="J30" s="2084"/>
      <c r="K30" s="2084"/>
      <c r="L30" s="2084"/>
      <c r="M30" s="2084"/>
      <c r="N30" s="2084"/>
      <c r="O30" s="2084"/>
      <c r="P30" s="2084"/>
      <c r="Q30" s="2084"/>
      <c r="R30" s="2084"/>
      <c r="S30" s="2084"/>
      <c r="T30" s="2084"/>
      <c r="U30" s="2084"/>
      <c r="V30" s="2084"/>
      <c r="W30" s="2084"/>
    </row>
    <row r="31" spans="1:24" ht="17.25">
      <c r="A31" s="1018"/>
      <c r="B31" s="1039" t="s">
        <v>406</v>
      </c>
      <c r="C31" s="1039"/>
      <c r="D31" s="1039"/>
      <c r="E31" s="1040">
        <f>V3</f>
        <v>45718</v>
      </c>
      <c r="F31" s="1039"/>
      <c r="G31" s="1039"/>
      <c r="H31" s="1039"/>
      <c r="I31" s="1039"/>
      <c r="J31" s="1039"/>
      <c r="K31" s="1039"/>
      <c r="L31" s="1039"/>
      <c r="M31" s="1039"/>
      <c r="N31" s="1039"/>
      <c r="O31" s="1039"/>
      <c r="P31" s="1039"/>
      <c r="Q31" s="1039"/>
      <c r="R31" s="1039"/>
      <c r="S31" s="1039"/>
      <c r="T31" s="1039"/>
      <c r="U31" s="1039"/>
      <c r="V31" s="1039"/>
      <c r="W31" s="1041"/>
    </row>
    <row r="32" spans="1:24" ht="17.25">
      <c r="A32" s="1018"/>
      <c r="B32" s="1039" t="s">
        <v>723</v>
      </c>
      <c r="C32" s="1039"/>
      <c r="D32" s="1039"/>
      <c r="E32" s="1039" t="s">
        <v>770</v>
      </c>
      <c r="F32" s="1039"/>
      <c r="G32" s="1039"/>
      <c r="H32" s="1039"/>
      <c r="I32" s="1039"/>
      <c r="J32" s="1039"/>
      <c r="K32" s="1041"/>
      <c r="L32" s="1039"/>
      <c r="M32" s="1039"/>
      <c r="N32" s="1039"/>
      <c r="O32" s="1039"/>
      <c r="P32" s="1039"/>
      <c r="Q32" s="1039"/>
      <c r="R32" s="1039"/>
      <c r="S32" s="1039"/>
      <c r="T32" s="1039"/>
      <c r="U32" s="1039"/>
      <c r="V32" s="1039"/>
      <c r="W32" s="1042"/>
    </row>
    <row r="33" spans="1:35" ht="17.25">
      <c r="A33" s="1018"/>
      <c r="B33" s="1039"/>
      <c r="C33" s="1039" t="s">
        <v>720</v>
      </c>
      <c r="D33" s="1039"/>
      <c r="E33" s="1039"/>
      <c r="F33" s="1039"/>
      <c r="G33" s="1039"/>
      <c r="H33" s="1039"/>
      <c r="I33" s="1039"/>
      <c r="J33" s="1039"/>
      <c r="K33" s="1041"/>
      <c r="L33" s="1039"/>
      <c r="M33" s="1039" t="s">
        <v>719</v>
      </c>
      <c r="N33" s="1039"/>
      <c r="O33" s="1039"/>
      <c r="P33" s="1043"/>
      <c r="Q33" s="1043" t="s">
        <v>170</v>
      </c>
      <c r="R33" s="1039"/>
      <c r="S33" s="1039"/>
      <c r="T33" s="1043" t="s">
        <v>1078</v>
      </c>
      <c r="U33" s="1039"/>
      <c r="V33" s="1043" t="s">
        <v>1079</v>
      </c>
      <c r="W33" s="1041"/>
    </row>
    <row r="34" spans="1:35" ht="28.5" customHeight="1">
      <c r="A34" s="1018"/>
      <c r="B34" s="1039"/>
      <c r="C34" s="1039" t="s">
        <v>1080</v>
      </c>
      <c r="D34" s="1039"/>
      <c r="E34" s="1039"/>
      <c r="F34" s="1039"/>
      <c r="G34" s="1039"/>
      <c r="H34" s="1039"/>
      <c r="I34" s="1039"/>
      <c r="J34" s="1039"/>
      <c r="K34" s="1039"/>
      <c r="L34" s="1039"/>
      <c r="M34" s="1039" t="s">
        <v>1081</v>
      </c>
      <c r="N34" s="1039"/>
      <c r="O34" s="1039"/>
      <c r="P34" s="1039"/>
      <c r="Q34" s="1044">
        <v>450</v>
      </c>
      <c r="R34" s="1039" t="s">
        <v>372</v>
      </c>
      <c r="S34" s="1045"/>
      <c r="T34" s="1044">
        <v>1700</v>
      </c>
      <c r="U34" s="1039"/>
      <c r="V34" s="1046">
        <f t="shared" ref="V34:V48" si="0">T34*Q34</f>
        <v>765000</v>
      </c>
      <c r="W34" s="1047"/>
    </row>
    <row r="35" spans="1:35" ht="28.5" customHeight="1">
      <c r="A35" s="1018"/>
      <c r="B35" s="1039"/>
      <c r="C35" s="1039" t="s">
        <v>1082</v>
      </c>
      <c r="D35" s="1039"/>
      <c r="E35" s="1040"/>
      <c r="F35" s="1039"/>
      <c r="G35" s="1039"/>
      <c r="H35" s="1039"/>
      <c r="I35" s="1039"/>
      <c r="J35" s="1039"/>
      <c r="K35" s="1041"/>
      <c r="L35" s="1041"/>
      <c r="M35" s="1039" t="s">
        <v>1131</v>
      </c>
      <c r="N35" s="1039"/>
      <c r="O35" s="1039"/>
      <c r="P35" s="1039"/>
      <c r="Q35" s="1044">
        <v>260</v>
      </c>
      <c r="R35" s="1039" t="s">
        <v>372</v>
      </c>
      <c r="S35" s="1039"/>
      <c r="T35" s="1044">
        <v>3050</v>
      </c>
      <c r="U35" s="1039"/>
      <c r="V35" s="1046">
        <f t="shared" si="0"/>
        <v>793000</v>
      </c>
      <c r="W35" s="1042"/>
    </row>
    <row r="36" spans="1:35" ht="28.5" customHeight="1">
      <c r="A36" s="1018"/>
      <c r="B36" s="1039"/>
      <c r="C36" s="1039" t="s">
        <v>1084</v>
      </c>
      <c r="D36" s="1039"/>
      <c r="E36" s="1039"/>
      <c r="F36" s="1039"/>
      <c r="G36" s="1039"/>
      <c r="H36" s="1039"/>
      <c r="I36" s="1039"/>
      <c r="J36" s="1039"/>
      <c r="K36" s="1041"/>
      <c r="L36" s="1041"/>
      <c r="M36" s="1039" t="s">
        <v>1132</v>
      </c>
      <c r="N36" s="1039"/>
      <c r="O36" s="1039"/>
      <c r="P36" s="1039"/>
      <c r="Q36" s="1044">
        <v>55</v>
      </c>
      <c r="R36" s="1039" t="s">
        <v>372</v>
      </c>
      <c r="S36" s="1039"/>
      <c r="T36" s="1044">
        <v>5990</v>
      </c>
      <c r="U36" s="1039"/>
      <c r="V36" s="1046">
        <f t="shared" si="0"/>
        <v>329450</v>
      </c>
      <c r="W36" s="1042"/>
    </row>
    <row r="37" spans="1:35" ht="28.5" customHeight="1">
      <c r="A37" s="1018"/>
      <c r="B37" s="1039"/>
      <c r="C37" s="1039" t="s">
        <v>1086</v>
      </c>
      <c r="D37" s="1039"/>
      <c r="E37" s="1039"/>
      <c r="F37" s="1039"/>
      <c r="G37" s="1039"/>
      <c r="H37" s="1039"/>
      <c r="I37" s="1039"/>
      <c r="J37" s="1039"/>
      <c r="K37" s="1041"/>
      <c r="L37" s="1039"/>
      <c r="M37" s="1039" t="s">
        <v>1087</v>
      </c>
      <c r="N37" s="1039"/>
      <c r="O37" s="1039"/>
      <c r="P37" s="1039"/>
      <c r="Q37" s="1044">
        <v>540</v>
      </c>
      <c r="R37" s="1039" t="s">
        <v>372</v>
      </c>
      <c r="S37" s="1039"/>
      <c r="T37" s="1044">
        <v>1050</v>
      </c>
      <c r="U37" s="1039"/>
      <c r="V37" s="1046">
        <f t="shared" si="0"/>
        <v>567000</v>
      </c>
      <c r="W37" s="1041"/>
      <c r="X37" s="1048"/>
    </row>
    <row r="38" spans="1:35" ht="28.5" customHeight="1">
      <c r="A38" s="1018"/>
      <c r="B38" s="1039"/>
      <c r="C38" s="1039" t="s">
        <v>1080</v>
      </c>
      <c r="D38" s="1039"/>
      <c r="E38" s="1039"/>
      <c r="F38" s="1039"/>
      <c r="G38" s="1039"/>
      <c r="H38" s="1039"/>
      <c r="I38" s="1039"/>
      <c r="J38" s="1039"/>
      <c r="K38" s="1041"/>
      <c r="L38" s="1041"/>
      <c r="M38" s="1039" t="s">
        <v>1133</v>
      </c>
      <c r="N38" s="1039"/>
      <c r="O38" s="1039"/>
      <c r="P38" s="1039"/>
      <c r="Q38" s="1049">
        <v>520</v>
      </c>
      <c r="R38" s="1039" t="s">
        <v>372</v>
      </c>
      <c r="S38" s="1039"/>
      <c r="T38" s="1049">
        <v>1650</v>
      </c>
      <c r="U38" s="1039"/>
      <c r="V38" s="1046">
        <f t="shared" si="0"/>
        <v>858000</v>
      </c>
      <c r="W38" s="1041"/>
    </row>
    <row r="39" spans="1:35" ht="28.5" customHeight="1">
      <c r="A39" s="1018"/>
      <c r="B39" s="1039"/>
      <c r="C39" s="1039" t="s">
        <v>1082</v>
      </c>
      <c r="D39" s="1039"/>
      <c r="E39" s="1039"/>
      <c r="F39" s="1039"/>
      <c r="G39" s="1039"/>
      <c r="H39" s="1039"/>
      <c r="I39" s="1039"/>
      <c r="J39" s="1039"/>
      <c r="K39" s="1041"/>
      <c r="L39" s="1041"/>
      <c r="M39" s="1039" t="s">
        <v>1134</v>
      </c>
      <c r="N39" s="1039"/>
      <c r="O39" s="1039"/>
      <c r="P39" s="1039"/>
      <c r="Q39" s="1044">
        <v>250</v>
      </c>
      <c r="R39" s="1039" t="s">
        <v>372</v>
      </c>
      <c r="S39" s="1039"/>
      <c r="T39" s="1044">
        <v>2750</v>
      </c>
      <c r="U39" s="1039"/>
      <c r="V39" s="1046">
        <f t="shared" si="0"/>
        <v>687500</v>
      </c>
      <c r="W39" s="1041"/>
      <c r="X39" s="1048"/>
    </row>
    <row r="40" spans="1:35" ht="28.5" customHeight="1">
      <c r="A40" s="1018"/>
      <c r="B40" s="1039"/>
      <c r="C40" s="1039" t="s">
        <v>1090</v>
      </c>
      <c r="D40" s="1039"/>
      <c r="E40" s="1039"/>
      <c r="F40" s="1039"/>
      <c r="G40" s="1039"/>
      <c r="H40" s="1039"/>
      <c r="I40" s="1039"/>
      <c r="J40" s="1039"/>
      <c r="K40" s="1041"/>
      <c r="L40" s="1041"/>
      <c r="M40" s="1039" t="s">
        <v>929</v>
      </c>
      <c r="N40" s="1039"/>
      <c r="O40" s="1039"/>
      <c r="P40" s="1039"/>
      <c r="Q40" s="1044">
        <v>50</v>
      </c>
      <c r="R40" s="1039" t="s">
        <v>372</v>
      </c>
      <c r="S40" s="1039"/>
      <c r="T40" s="1044">
        <v>990</v>
      </c>
      <c r="U40" s="1039"/>
      <c r="V40" s="1046">
        <f t="shared" si="0"/>
        <v>49500</v>
      </c>
      <c r="W40" s="1041"/>
      <c r="X40" s="1048"/>
      <c r="AE40" s="1050"/>
    </row>
    <row r="41" spans="1:35" ht="28.5" customHeight="1">
      <c r="A41" s="1018"/>
      <c r="B41" s="1039"/>
      <c r="C41" s="1039" t="s">
        <v>1092</v>
      </c>
      <c r="D41" s="1039"/>
      <c r="E41" s="1039"/>
      <c r="F41" s="1039"/>
      <c r="G41" s="1039"/>
      <c r="H41" s="1039"/>
      <c r="I41" s="1039"/>
      <c r="J41" s="1039"/>
      <c r="K41" s="1041"/>
      <c r="L41" s="1041"/>
      <c r="M41" s="1039" t="s">
        <v>562</v>
      </c>
      <c r="N41" s="1039"/>
      <c r="O41" s="1039"/>
      <c r="P41" s="1039"/>
      <c r="Q41" s="1044">
        <v>25</v>
      </c>
      <c r="R41" s="1039" t="s">
        <v>372</v>
      </c>
      <c r="S41" s="1039"/>
      <c r="T41" s="1044">
        <v>1710</v>
      </c>
      <c r="U41" s="1039"/>
      <c r="V41" s="1046">
        <f t="shared" si="0"/>
        <v>42750</v>
      </c>
      <c r="W41" s="1041"/>
      <c r="X41" s="1048"/>
      <c r="AI41" s="1050"/>
    </row>
    <row r="42" spans="1:35" ht="28.5" customHeight="1">
      <c r="A42" s="1018"/>
      <c r="B42" s="1039"/>
      <c r="C42" s="1039" t="s">
        <v>1094</v>
      </c>
      <c r="D42" s="1039"/>
      <c r="E42" s="1039"/>
      <c r="F42" s="1039"/>
      <c r="G42" s="1039"/>
      <c r="H42" s="1039"/>
      <c r="I42" s="1039"/>
      <c r="J42" s="1039"/>
      <c r="K42" s="1041"/>
      <c r="L42" s="1041"/>
      <c r="M42" s="1039" t="s">
        <v>932</v>
      </c>
      <c r="N42" s="1039"/>
      <c r="O42" s="1039"/>
      <c r="P42" s="1039"/>
      <c r="Q42" s="1044">
        <v>35</v>
      </c>
      <c r="R42" s="1039" t="s">
        <v>372</v>
      </c>
      <c r="S42" s="1039"/>
      <c r="T42" s="1044">
        <v>2940</v>
      </c>
      <c r="U42" s="1039"/>
      <c r="V42" s="1046">
        <f t="shared" si="0"/>
        <v>102900</v>
      </c>
      <c r="W42" s="1041"/>
      <c r="X42" s="1048"/>
    </row>
    <row r="43" spans="1:35" ht="28.5" customHeight="1">
      <c r="A43" s="1018"/>
      <c r="B43" s="1039"/>
      <c r="C43" s="1039" t="s">
        <v>1096</v>
      </c>
      <c r="D43" s="1039"/>
      <c r="E43" s="1039"/>
      <c r="F43" s="1039"/>
      <c r="G43" s="1039"/>
      <c r="H43" s="1039"/>
      <c r="I43" s="1039"/>
      <c r="J43" s="1039"/>
      <c r="K43" s="1041"/>
      <c r="L43" s="1041"/>
      <c r="M43" s="1039" t="s">
        <v>1135</v>
      </c>
      <c r="N43" s="1039"/>
      <c r="O43" s="1039"/>
      <c r="P43" s="1039"/>
      <c r="Q43" s="1044">
        <v>50</v>
      </c>
      <c r="R43" s="1039" t="s">
        <v>372</v>
      </c>
      <c r="S43" s="1039"/>
      <c r="T43" s="1044">
        <v>1750</v>
      </c>
      <c r="U43" s="1039"/>
      <c r="V43" s="1046">
        <f t="shared" si="0"/>
        <v>87500</v>
      </c>
      <c r="W43" s="1041"/>
      <c r="X43" s="1048"/>
    </row>
    <row r="44" spans="1:35" ht="28.5" customHeight="1">
      <c r="A44" s="1018"/>
      <c r="B44" s="1039"/>
      <c r="C44" s="1039" t="s">
        <v>1098</v>
      </c>
      <c r="D44" s="1039"/>
      <c r="E44" s="1039"/>
      <c r="F44" s="1039"/>
      <c r="G44" s="1039"/>
      <c r="H44" s="1039"/>
      <c r="I44" s="1039"/>
      <c r="J44" s="1039"/>
      <c r="K44" s="1041"/>
      <c r="L44" s="1041"/>
      <c r="M44" s="1039" t="s">
        <v>1099</v>
      </c>
      <c r="N44" s="1039"/>
      <c r="O44" s="1039"/>
      <c r="P44" s="1039"/>
      <c r="Q44" s="1044">
        <v>75</v>
      </c>
      <c r="R44" s="1039" t="s">
        <v>372</v>
      </c>
      <c r="S44" s="1039"/>
      <c r="T44" s="1044">
        <v>2940</v>
      </c>
      <c r="U44" s="1039"/>
      <c r="V44" s="1046">
        <f t="shared" si="0"/>
        <v>220500</v>
      </c>
      <c r="W44" s="1041"/>
      <c r="X44" s="1048"/>
    </row>
    <row r="45" spans="1:35" ht="28.5" customHeight="1">
      <c r="A45" s="1018"/>
      <c r="B45" s="1039"/>
      <c r="C45" s="1039" t="s">
        <v>1100</v>
      </c>
      <c r="D45" s="1039"/>
      <c r="E45" s="1039"/>
      <c r="F45" s="1039"/>
      <c r="G45" s="1039"/>
      <c r="H45" s="1039"/>
      <c r="I45" s="1039"/>
      <c r="J45" s="1039"/>
      <c r="K45" s="1041"/>
      <c r="L45" s="1041"/>
      <c r="M45" s="1039" t="s">
        <v>1101</v>
      </c>
      <c r="N45" s="1039"/>
      <c r="O45" s="1039"/>
      <c r="P45" s="1039"/>
      <c r="Q45" s="1044">
        <v>30</v>
      </c>
      <c r="R45" s="1039" t="s">
        <v>372</v>
      </c>
      <c r="S45" s="1039"/>
      <c r="T45" s="1044">
        <v>4600</v>
      </c>
      <c r="U45" s="1039"/>
      <c r="V45" s="1046">
        <f t="shared" si="0"/>
        <v>138000</v>
      </c>
      <c r="W45" s="1041"/>
      <c r="X45" s="1048"/>
    </row>
    <row r="46" spans="1:35" ht="28.5" customHeight="1">
      <c r="A46" s="1018"/>
      <c r="B46" s="1039"/>
      <c r="C46" s="1039" t="s">
        <v>1102</v>
      </c>
      <c r="D46" s="1039"/>
      <c r="E46" s="1039"/>
      <c r="F46" s="1039"/>
      <c r="G46" s="1039"/>
      <c r="H46" s="1039"/>
      <c r="I46" s="1039"/>
      <c r="J46" s="1039"/>
      <c r="K46" s="1041"/>
      <c r="L46" s="1041"/>
      <c r="M46" s="1039" t="s">
        <v>1103</v>
      </c>
      <c r="N46" s="1039"/>
      <c r="O46" s="1039"/>
      <c r="P46" s="1039"/>
      <c r="Q46" s="1044">
        <v>50</v>
      </c>
      <c r="R46" s="1039" t="s">
        <v>372</v>
      </c>
      <c r="S46" s="1039"/>
      <c r="T46" s="1044">
        <v>2200</v>
      </c>
      <c r="U46" s="1039"/>
      <c r="V46" s="1046">
        <f t="shared" si="0"/>
        <v>110000</v>
      </c>
      <c r="W46" s="1041"/>
      <c r="X46" s="1048"/>
    </row>
    <row r="47" spans="1:35" ht="28.5" customHeight="1">
      <c r="A47" s="1018"/>
      <c r="B47" s="1039"/>
      <c r="C47" s="1039" t="s">
        <v>1104</v>
      </c>
      <c r="D47" s="1039"/>
      <c r="E47" s="1039"/>
      <c r="F47" s="1039"/>
      <c r="G47" s="1039"/>
      <c r="H47" s="1039"/>
      <c r="I47" s="1039"/>
      <c r="J47" s="1039"/>
      <c r="K47" s="1041"/>
      <c r="L47" s="1041"/>
      <c r="M47" s="1039" t="s">
        <v>958</v>
      </c>
      <c r="N47" s="1039"/>
      <c r="O47" s="1039"/>
      <c r="P47" s="1039"/>
      <c r="Q47" s="1044">
        <v>35</v>
      </c>
      <c r="R47" s="1039" t="s">
        <v>372</v>
      </c>
      <c r="S47" s="1039"/>
      <c r="T47" s="1044">
        <v>4300</v>
      </c>
      <c r="U47" s="1039"/>
      <c r="V47" s="1046">
        <f t="shared" si="0"/>
        <v>150500</v>
      </c>
      <c r="W47" s="1041"/>
      <c r="X47" s="1048"/>
    </row>
    <row r="48" spans="1:35" ht="28.5" customHeight="1">
      <c r="A48" s="1018"/>
      <c r="B48" s="1039"/>
      <c r="C48" s="1039" t="s">
        <v>1105</v>
      </c>
      <c r="D48" s="1039"/>
      <c r="E48" s="1039"/>
      <c r="F48" s="1039"/>
      <c r="G48" s="1039"/>
      <c r="H48" s="1039"/>
      <c r="I48" s="1039"/>
      <c r="J48" s="1039"/>
      <c r="K48" s="1041"/>
      <c r="L48" s="1041"/>
      <c r="M48" s="1039" t="s">
        <v>960</v>
      </c>
      <c r="N48" s="1039"/>
      <c r="O48" s="1039"/>
      <c r="P48" s="1039"/>
      <c r="Q48" s="1044">
        <v>35</v>
      </c>
      <c r="R48" s="1039" t="s">
        <v>372</v>
      </c>
      <c r="S48" s="1039"/>
      <c r="T48" s="1044">
        <v>6500</v>
      </c>
      <c r="U48" s="1039"/>
      <c r="V48" s="1046">
        <f t="shared" si="0"/>
        <v>227500</v>
      </c>
      <c r="W48" s="1041"/>
      <c r="X48" s="1048"/>
    </row>
    <row r="49" spans="1:24" ht="17.25">
      <c r="A49" s="1018"/>
      <c r="B49" s="1039"/>
      <c r="C49" s="1039"/>
      <c r="D49" s="1039"/>
      <c r="E49" s="1039"/>
      <c r="F49" s="1039"/>
      <c r="G49" s="1039"/>
      <c r="H49" s="1039"/>
      <c r="I49" s="1039"/>
      <c r="J49" s="1039"/>
      <c r="K49" s="1041"/>
      <c r="L49" s="1041"/>
      <c r="M49" s="1039"/>
      <c r="N49" s="1039"/>
      <c r="O49" s="1039"/>
      <c r="P49" s="1039"/>
      <c r="Q49" s="1044"/>
      <c r="R49" s="1039"/>
      <c r="S49" s="1039"/>
      <c r="T49" s="1044"/>
      <c r="U49" s="1039"/>
      <c r="V49" s="1046"/>
      <c r="W49" s="1041"/>
      <c r="X49" s="1048"/>
    </row>
    <row r="50" spans="1:24" ht="17.25">
      <c r="A50" s="1018"/>
      <c r="B50" s="1039"/>
      <c r="C50" s="1039"/>
      <c r="D50" s="1039"/>
      <c r="E50" s="1039"/>
      <c r="F50" s="1039"/>
      <c r="G50" s="1039"/>
      <c r="H50" s="1039"/>
      <c r="I50" s="1039"/>
      <c r="J50" s="1039"/>
      <c r="K50" s="1039"/>
      <c r="L50" s="1039"/>
      <c r="M50" s="1039"/>
      <c r="N50" s="1039"/>
      <c r="O50" s="1039"/>
      <c r="P50" s="1039"/>
      <c r="Q50" s="1039"/>
      <c r="R50" s="1039"/>
      <c r="S50" s="1039"/>
      <c r="T50" s="1044"/>
      <c r="U50" s="1039"/>
      <c r="V50" s="1039"/>
      <c r="W50" s="1041"/>
      <c r="X50" s="1048"/>
    </row>
    <row r="51" spans="1:24" s="1032" customFormat="1" ht="17.25">
      <c r="A51" s="1021"/>
      <c r="B51" s="1039"/>
      <c r="C51" s="1039" t="s">
        <v>716</v>
      </c>
      <c r="D51" s="1039"/>
      <c r="E51" s="1039"/>
      <c r="F51" s="1039"/>
      <c r="G51" s="1039" t="s">
        <v>1106</v>
      </c>
      <c r="H51" s="1039"/>
      <c r="I51" s="1039"/>
      <c r="J51" s="1039"/>
      <c r="K51" s="1039"/>
      <c r="L51" s="1039"/>
      <c r="M51" s="1039"/>
      <c r="N51" s="1039"/>
      <c r="O51" s="1039"/>
      <c r="P51" s="1039"/>
      <c r="Q51" s="1039"/>
      <c r="R51" s="1039"/>
      <c r="S51" s="1039"/>
      <c r="T51" s="1045"/>
      <c r="U51" s="1039"/>
      <c r="V51" s="1039"/>
      <c r="W51" s="1039"/>
      <c r="X51" s="1051"/>
    </row>
    <row r="52" spans="1:24" s="1032" customFormat="1" ht="17.25">
      <c r="A52" s="1021"/>
      <c r="B52" s="1039"/>
      <c r="C52" s="1039" t="s">
        <v>715</v>
      </c>
      <c r="D52" s="1039"/>
      <c r="E52" s="1039"/>
      <c r="F52" s="1039"/>
      <c r="G52" s="1039" t="str">
        <f>B10</f>
        <v>柏尾奏利（KASIOshop）様</v>
      </c>
      <c r="H52" s="1039"/>
      <c r="I52" s="1039"/>
      <c r="J52" s="1039"/>
      <c r="K52" s="1039"/>
      <c r="L52" s="1039"/>
      <c r="M52" s="1039"/>
      <c r="N52" s="1039"/>
      <c r="O52" s="1039"/>
      <c r="P52" s="1039"/>
      <c r="Q52" s="1039"/>
      <c r="R52" s="1039"/>
      <c r="S52" s="1039"/>
      <c r="T52" s="1045"/>
      <c r="U52" s="1039"/>
      <c r="V52" s="1039"/>
      <c r="W52" s="1039"/>
      <c r="X52" s="1051"/>
    </row>
    <row r="53" spans="1:24" s="1032" customFormat="1" ht="18" thickBot="1">
      <c r="A53" s="1021"/>
      <c r="B53" s="1052"/>
      <c r="C53" s="1052"/>
      <c r="D53" s="1052"/>
      <c r="E53" s="1052"/>
      <c r="F53" s="1052"/>
      <c r="G53" s="1052"/>
      <c r="H53" s="1052"/>
      <c r="I53" s="1052"/>
      <c r="J53" s="1052"/>
      <c r="K53" s="1052"/>
      <c r="L53" s="1052"/>
      <c r="M53" s="1052"/>
      <c r="N53" s="1052"/>
      <c r="O53" s="1052"/>
      <c r="P53" s="1052"/>
      <c r="Q53" s="1052"/>
      <c r="R53" s="1052"/>
      <c r="S53" s="1052"/>
      <c r="T53" s="1053"/>
      <c r="U53" s="1052"/>
      <c r="V53" s="1052"/>
      <c r="W53" s="1052"/>
      <c r="X53" s="1051"/>
    </row>
    <row r="54" spans="1:24" s="1032" customFormat="1" ht="3.75" customHeight="1" thickBot="1">
      <c r="A54" s="1021"/>
      <c r="B54" s="1021"/>
      <c r="C54" s="1021"/>
      <c r="D54" s="1021"/>
      <c r="E54" s="1021"/>
      <c r="F54" s="1021"/>
      <c r="G54" s="1021"/>
      <c r="H54" s="1021"/>
      <c r="I54" s="1021"/>
      <c r="J54" s="1021"/>
      <c r="K54" s="1021"/>
      <c r="L54" s="1021"/>
      <c r="M54" s="1021"/>
      <c r="N54" s="1021"/>
      <c r="O54" s="1054"/>
      <c r="P54" s="1054"/>
      <c r="Q54" s="1054"/>
      <c r="R54" s="1055"/>
      <c r="S54" s="1054"/>
      <c r="T54" s="1054"/>
      <c r="U54" s="1054"/>
      <c r="V54" s="1056"/>
      <c r="W54" s="1055"/>
    </row>
    <row r="55" spans="1:24" s="1032" customFormat="1" ht="17.25">
      <c r="A55" s="1021"/>
      <c r="B55" s="1021"/>
      <c r="C55" s="1021"/>
      <c r="D55" s="1021"/>
      <c r="E55" s="1021"/>
      <c r="F55" s="1021"/>
      <c r="G55" s="1021"/>
      <c r="H55" s="1021"/>
      <c r="I55" s="1021"/>
      <c r="J55" s="1021"/>
      <c r="K55" s="1021" t="s">
        <v>713</v>
      </c>
      <c r="L55" s="1021"/>
      <c r="M55" s="1021"/>
      <c r="N55" s="1021"/>
      <c r="O55" s="1021" t="s">
        <v>712</v>
      </c>
      <c r="P55" s="1021"/>
      <c r="Q55" s="1021"/>
      <c r="R55" s="1021"/>
      <c r="S55" s="1021"/>
      <c r="T55" s="1021"/>
      <c r="U55" s="1021"/>
      <c r="V55" s="1057">
        <f>SUM(V34:V52)</f>
        <v>5129100</v>
      </c>
      <c r="W55" s="1021"/>
    </row>
    <row r="56" spans="1:24" s="1032" customFormat="1" ht="7.5" customHeight="1" thickBot="1">
      <c r="A56" s="1021"/>
      <c r="B56" s="1058"/>
      <c r="C56" s="1058"/>
      <c r="D56" s="1058"/>
      <c r="E56" s="1058"/>
      <c r="F56" s="1058"/>
      <c r="G56" s="1058"/>
      <c r="H56" s="1058"/>
      <c r="I56" s="1058"/>
      <c r="J56" s="1058"/>
      <c r="K56" s="1058"/>
      <c r="L56" s="1058"/>
      <c r="M56" s="1058"/>
      <c r="N56" s="1058"/>
      <c r="O56" s="1058"/>
      <c r="P56" s="1058"/>
      <c r="Q56" s="1058"/>
      <c r="R56" s="1058"/>
      <c r="S56" s="1058"/>
      <c r="T56" s="1058"/>
      <c r="U56" s="1058"/>
      <c r="V56" s="1059"/>
      <c r="W56" s="1058"/>
    </row>
    <row r="57" spans="1:24" s="1032" customFormat="1" ht="3.75" customHeight="1" thickBot="1">
      <c r="A57" s="1021"/>
      <c r="B57" s="1054"/>
      <c r="C57" s="1054"/>
      <c r="D57" s="1054"/>
      <c r="E57" s="1054"/>
      <c r="F57" s="1054"/>
      <c r="G57" s="1054"/>
      <c r="H57" s="1054"/>
      <c r="I57" s="1054"/>
      <c r="J57" s="1054"/>
      <c r="K57" s="1054"/>
      <c r="L57" s="1054"/>
      <c r="M57" s="1054"/>
      <c r="N57" s="1054"/>
      <c r="O57" s="1054"/>
      <c r="P57" s="1054"/>
      <c r="Q57" s="1054"/>
      <c r="R57" s="1054"/>
      <c r="S57" s="1054"/>
      <c r="T57" s="1054"/>
      <c r="U57" s="1054"/>
      <c r="V57" s="1056"/>
      <c r="W57" s="1054"/>
    </row>
    <row r="58" spans="1:24" s="1032" customFormat="1" ht="17.25">
      <c r="A58" s="1021"/>
      <c r="B58" s="1021"/>
      <c r="C58" s="1021"/>
      <c r="D58" s="1021"/>
      <c r="E58" s="1021"/>
      <c r="F58" s="1021"/>
      <c r="G58" s="1021"/>
      <c r="H58" s="1021"/>
      <c r="I58" s="1021"/>
      <c r="J58" s="1021"/>
      <c r="K58" s="1021"/>
      <c r="L58" s="1021"/>
      <c r="M58" s="1021"/>
      <c r="N58" s="1021"/>
      <c r="O58" s="1021" t="s">
        <v>711</v>
      </c>
      <c r="P58" s="1021"/>
      <c r="Q58" s="1021"/>
      <c r="R58" s="1021"/>
      <c r="S58" s="1021"/>
      <c r="T58" s="1021"/>
      <c r="U58" s="1021"/>
      <c r="V58" s="1060">
        <f>V55</f>
        <v>5129100</v>
      </c>
      <c r="W58" s="1021"/>
    </row>
    <row r="59" spans="1:24" s="1032" customFormat="1" ht="17.25">
      <c r="A59" s="1021"/>
      <c r="B59" s="1039"/>
      <c r="C59" s="1039"/>
      <c r="D59" s="1039"/>
      <c r="E59" s="1039"/>
      <c r="F59" s="1039"/>
      <c r="G59" s="1039"/>
      <c r="H59" s="1039"/>
      <c r="I59" s="1039"/>
      <c r="J59" s="1039"/>
      <c r="K59" s="1039"/>
      <c r="L59" s="1039"/>
      <c r="M59" s="1039"/>
      <c r="N59" s="1039"/>
      <c r="O59" s="1039" t="s">
        <v>710</v>
      </c>
      <c r="P59" s="1039"/>
      <c r="Q59" s="1039"/>
      <c r="R59" s="1039"/>
      <c r="S59" s="1039"/>
      <c r="T59" s="1039"/>
      <c r="U59" s="1039"/>
      <c r="V59" s="1046">
        <f>V58</f>
        <v>5129100</v>
      </c>
      <c r="W59" s="1052"/>
    </row>
    <row r="60" spans="1:24" s="1032" customFormat="1" ht="17.25">
      <c r="A60" s="1021"/>
      <c r="B60" s="1039"/>
      <c r="C60" s="1039"/>
      <c r="D60" s="1039"/>
      <c r="E60" s="1039"/>
      <c r="F60" s="1039"/>
      <c r="G60" s="1039"/>
      <c r="H60" s="1039"/>
      <c r="I60" s="1039"/>
      <c r="J60" s="1039"/>
      <c r="K60" s="1039"/>
      <c r="L60" s="1039"/>
      <c r="M60" s="1039"/>
      <c r="N60" s="1039"/>
      <c r="O60" s="1039"/>
      <c r="P60" s="1039" t="s">
        <v>708</v>
      </c>
      <c r="Q60" s="1039"/>
      <c r="R60" s="1039"/>
      <c r="S60" s="1039"/>
      <c r="T60" s="1039"/>
      <c r="U60" s="1039"/>
      <c r="V60" s="1046">
        <f>V58*10%</f>
        <v>512910</v>
      </c>
      <c r="W60" s="1052" t="s">
        <v>707</v>
      </c>
    </row>
    <row r="61" spans="1:24" s="1032" customFormat="1" ht="17.25">
      <c r="A61" s="1021"/>
      <c r="B61" s="1039"/>
      <c r="C61" s="1039"/>
      <c r="D61" s="1039"/>
      <c r="E61" s="1039"/>
      <c r="F61" s="1039"/>
      <c r="G61" s="1039"/>
      <c r="H61" s="1039"/>
      <c r="I61" s="1039"/>
      <c r="J61" s="1039"/>
      <c r="K61" s="1039"/>
      <c r="L61" s="1039"/>
      <c r="M61" s="1039"/>
      <c r="N61" s="1039"/>
      <c r="O61" s="1039" t="s">
        <v>709</v>
      </c>
      <c r="P61" s="1039"/>
      <c r="Q61" s="1039"/>
      <c r="R61" s="1039"/>
      <c r="S61" s="1039"/>
      <c r="T61" s="1039"/>
      <c r="U61" s="1039"/>
      <c r="V61" s="1046"/>
      <c r="W61" s="1061"/>
    </row>
    <row r="62" spans="1:24" s="1032" customFormat="1" ht="17.25">
      <c r="A62" s="1021"/>
      <c r="B62" s="1039"/>
      <c r="C62" s="1039"/>
      <c r="D62" s="1039"/>
      <c r="E62" s="1039"/>
      <c r="F62" s="1039"/>
      <c r="G62" s="1039"/>
      <c r="H62" s="1039"/>
      <c r="I62" s="1039"/>
      <c r="J62" s="1039"/>
      <c r="K62" s="1039"/>
      <c r="L62" s="1039"/>
      <c r="M62" s="1039"/>
      <c r="N62" s="1039"/>
      <c r="O62" s="1039"/>
      <c r="P62" s="1039" t="s">
        <v>708</v>
      </c>
      <c r="Q62" s="1039"/>
      <c r="R62" s="1039"/>
      <c r="S62" s="1039"/>
      <c r="T62" s="1039"/>
      <c r="U62" s="1039"/>
      <c r="V62" s="1046"/>
      <c r="W62" s="1061" t="s">
        <v>707</v>
      </c>
    </row>
    <row r="63" spans="1:24" s="1032" customFormat="1" ht="17.25">
      <c r="A63" s="1021"/>
      <c r="B63" s="1039"/>
      <c r="C63" s="1039"/>
      <c r="D63" s="1039"/>
      <c r="E63" s="1039"/>
      <c r="F63" s="1039"/>
      <c r="G63" s="1039"/>
      <c r="H63" s="1039"/>
      <c r="I63" s="1039"/>
      <c r="J63" s="1039"/>
      <c r="K63" s="1039"/>
      <c r="L63" s="1039"/>
      <c r="M63" s="1039"/>
      <c r="N63" s="1039"/>
      <c r="O63" s="1039" t="s">
        <v>706</v>
      </c>
      <c r="P63" s="1039"/>
      <c r="Q63" s="1039"/>
      <c r="R63" s="1039"/>
      <c r="S63" s="1039"/>
      <c r="T63" s="1039"/>
      <c r="U63" s="1039"/>
      <c r="V63" s="1046">
        <f>V58+V60</f>
        <v>5642010</v>
      </c>
      <c r="W63" s="1062"/>
    </row>
    <row r="64" spans="1:24" s="1032" customFormat="1" ht="17.25">
      <c r="A64" s="1021"/>
      <c r="B64" s="1039"/>
      <c r="C64" s="1039"/>
      <c r="D64" s="1039"/>
      <c r="E64" s="1039"/>
      <c r="F64" s="1039"/>
      <c r="G64" s="1039"/>
      <c r="H64" s="1039"/>
      <c r="I64" s="1039"/>
      <c r="J64" s="1039"/>
      <c r="K64" s="1039"/>
      <c r="L64" s="1039"/>
      <c r="M64" s="1039"/>
      <c r="N64" s="1039"/>
      <c r="O64" s="1039"/>
      <c r="P64" s="1039"/>
      <c r="Q64" s="1039"/>
      <c r="R64" s="1039"/>
      <c r="S64" s="1039"/>
      <c r="T64" s="1039"/>
      <c r="U64" s="1039"/>
      <c r="V64" s="1039"/>
      <c r="W64" s="1063"/>
    </row>
    <row r="65" spans="1:23" s="1032" customFormat="1" ht="17.25">
      <c r="A65" s="1021"/>
      <c r="B65" s="1039"/>
      <c r="C65" s="1039"/>
      <c r="D65" s="1039"/>
      <c r="E65" s="1039"/>
      <c r="F65" s="1039"/>
      <c r="G65" s="1039"/>
      <c r="H65" s="1039"/>
      <c r="I65" s="1039"/>
      <c r="J65" s="1039"/>
      <c r="K65" s="1039"/>
      <c r="L65" s="1039"/>
      <c r="M65" s="1039"/>
      <c r="N65" s="1039"/>
      <c r="O65" s="1039"/>
      <c r="P65" s="1039"/>
      <c r="Q65" s="1039"/>
      <c r="R65" s="1039"/>
      <c r="S65" s="1039"/>
      <c r="T65" s="1039"/>
      <c r="U65" s="1039"/>
      <c r="V65" s="1039"/>
      <c r="W65" s="1063"/>
    </row>
    <row r="66" spans="1:23" s="1032" customFormat="1" ht="17.25">
      <c r="A66" s="1021"/>
      <c r="B66" s="1064"/>
      <c r="C66" s="1064"/>
      <c r="D66" s="1064"/>
      <c r="E66" s="1064"/>
      <c r="F66" s="1064"/>
      <c r="G66" s="1064"/>
      <c r="H66" s="1064"/>
      <c r="I66" s="1064"/>
      <c r="J66" s="1064"/>
      <c r="K66" s="1064"/>
      <c r="L66" s="1064"/>
      <c r="M66" s="1064"/>
      <c r="N66" s="1064"/>
      <c r="O66" s="1064"/>
      <c r="P66" s="1064"/>
      <c r="Q66" s="1064"/>
      <c r="R66" s="1064"/>
      <c r="S66" s="1064"/>
      <c r="T66" s="1064"/>
      <c r="U66" s="1064"/>
      <c r="V66" s="1064"/>
      <c r="W66" s="1064"/>
    </row>
    <row r="67" spans="1:23" s="1032" customFormat="1" ht="17.25">
      <c r="A67" s="1021"/>
      <c r="B67" s="1021" t="s">
        <v>705</v>
      </c>
      <c r="C67" s="1021"/>
      <c r="D67" s="1021"/>
      <c r="E67" s="1021"/>
      <c r="F67" s="1021"/>
      <c r="G67" s="1021"/>
      <c r="H67" s="1021"/>
      <c r="I67" s="1021"/>
      <c r="J67" s="1021"/>
      <c r="L67" s="1065"/>
      <c r="M67" s="1065" t="s">
        <v>1107</v>
      </c>
      <c r="O67" s="1065"/>
      <c r="P67" s="1021"/>
      <c r="Q67" s="1021"/>
      <c r="R67" s="1021"/>
      <c r="S67" s="1021"/>
      <c r="T67" s="1021"/>
      <c r="U67" s="1021"/>
      <c r="V67" s="1021"/>
      <c r="W67" s="1021"/>
    </row>
    <row r="68" spans="1:23" s="1032" customFormat="1" ht="17.25">
      <c r="A68" s="1021"/>
      <c r="B68" s="1021" t="s">
        <v>704</v>
      </c>
      <c r="C68" s="1021"/>
      <c r="D68" s="1021"/>
      <c r="E68" s="1021"/>
      <c r="F68" s="1021"/>
      <c r="G68" s="1021"/>
      <c r="H68" s="1021"/>
      <c r="I68" s="1021"/>
      <c r="J68" s="1021"/>
      <c r="K68" s="1021"/>
      <c r="L68" s="1021"/>
      <c r="M68" s="1021"/>
      <c r="N68" s="1021"/>
      <c r="O68" s="1021"/>
      <c r="P68" s="1021"/>
      <c r="Q68" s="1021"/>
      <c r="R68" s="1021"/>
      <c r="S68" s="1021"/>
      <c r="T68" s="1021"/>
      <c r="U68" s="1021"/>
      <c r="V68" s="1021"/>
      <c r="W68" s="1021"/>
    </row>
    <row r="69" spans="1:23" s="1032" customFormat="1" ht="17.25">
      <c r="A69" s="1021"/>
      <c r="B69" s="1021"/>
      <c r="C69" s="1021"/>
      <c r="D69" s="1021"/>
      <c r="E69" s="1021"/>
      <c r="F69" s="1021"/>
      <c r="G69" s="1021"/>
      <c r="H69" s="1021"/>
      <c r="I69" s="1021"/>
      <c r="J69" s="1021"/>
      <c r="K69" s="1021"/>
      <c r="L69" s="1021"/>
      <c r="M69" s="1020"/>
      <c r="N69" s="1021"/>
      <c r="O69" s="1021"/>
      <c r="P69" s="1021"/>
      <c r="Q69" s="1021"/>
      <c r="R69" s="1021"/>
      <c r="S69" s="1021"/>
      <c r="T69" s="1021"/>
      <c r="U69" s="1021"/>
      <c r="V69" s="1021"/>
      <c r="W69" s="1021"/>
    </row>
  </sheetData>
  <mergeCells count="2">
    <mergeCell ref="A1:W1"/>
    <mergeCell ref="B30:W30"/>
  </mergeCells>
  <phoneticPr fontId="27"/>
  <pageMargins left="0.70866141732283461" right="0.70866141732283461" top="0.74803149606299213" bottom="0.74803149606299213" header="0.31496062992125984" footer="0.31496062992125984"/>
  <pageSetup paperSize="9" scale="47" orientation="portrait" horizontalDpi="0" verticalDpi="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DADB5-78CA-4F90-806E-C6734F72097A}">
  <sheetPr codeName="Sheet11">
    <pageSetUpPr fitToPage="1"/>
  </sheetPr>
  <dimension ref="A1:P69"/>
  <sheetViews>
    <sheetView zoomScale="70" zoomScaleNormal="70" workbookViewId="0">
      <selection activeCell="U5" sqref="U5"/>
    </sheetView>
  </sheetViews>
  <sheetFormatPr defaultColWidth="8" defaultRowHeight="13.5"/>
  <cols>
    <col min="1" max="1" width="8.33203125" style="1017" bestFit="1" customWidth="1"/>
    <col min="2" max="2" width="8" style="1017"/>
    <col min="3" max="3" width="4.1640625" style="1017" customWidth="1"/>
    <col min="4" max="4" width="25.83203125" style="1017" customWidth="1"/>
    <col min="5" max="5" width="29.33203125" style="1017" customWidth="1"/>
    <col min="6" max="6" width="8" style="1017" customWidth="1"/>
    <col min="7" max="7" width="13.6640625" style="1017" customWidth="1"/>
    <col min="8" max="8" width="9.5" style="1017" customWidth="1"/>
    <col min="9" max="9" width="23.6640625" style="1017" bestFit="1" customWidth="1"/>
    <col min="10" max="11" width="2.83203125" style="1017" customWidth="1"/>
    <col min="12" max="12" width="8.33203125" style="1017" bestFit="1" customWidth="1"/>
    <col min="13" max="15" width="11.33203125" style="1017" customWidth="1"/>
    <col min="16" max="16" width="18.83203125" style="1017" customWidth="1"/>
    <col min="17" max="16384" width="8" style="1017"/>
  </cols>
  <sheetData>
    <row r="1" spans="1:16" ht="30.75" customHeight="1">
      <c r="A1" s="2086" t="s">
        <v>301</v>
      </c>
      <c r="B1" s="2086"/>
      <c r="C1" s="2086"/>
      <c r="D1" s="2086"/>
      <c r="E1" s="2086"/>
      <c r="F1" s="2086"/>
      <c r="G1" s="2086"/>
      <c r="H1" s="2086"/>
      <c r="I1" s="2086"/>
      <c r="J1" s="2086"/>
      <c r="K1" s="2086"/>
      <c r="L1" s="2086"/>
      <c r="M1" s="2086"/>
      <c r="N1" s="2086"/>
      <c r="O1" s="2086"/>
      <c r="P1" s="2086"/>
    </row>
    <row r="2" spans="1:16" ht="20.25" customHeight="1">
      <c r="M2" s="2087" t="s">
        <v>1108</v>
      </c>
      <c r="N2" s="2087"/>
      <c r="O2" s="1066"/>
      <c r="P2" s="1020" t="s">
        <v>1194</v>
      </c>
    </row>
    <row r="3" spans="1:16" ht="20.25" customHeight="1">
      <c r="A3" s="1067"/>
      <c r="B3" s="1067"/>
      <c r="C3" s="1067"/>
      <c r="D3" s="1067"/>
      <c r="E3" s="1067"/>
      <c r="F3" s="1067"/>
      <c r="G3" s="1067"/>
      <c r="H3" s="1067"/>
      <c r="I3" s="1067"/>
      <c r="J3" s="1067"/>
      <c r="K3" s="1067"/>
      <c r="L3" s="1067"/>
      <c r="M3" s="1068"/>
      <c r="N3" s="1069"/>
      <c r="O3" s="2088">
        <v>45718</v>
      </c>
      <c r="P3" s="2088"/>
    </row>
    <row r="4" spans="1:16" ht="19.5" customHeight="1"/>
    <row r="5" spans="1:16" ht="18.75">
      <c r="L5" s="1070"/>
      <c r="P5" s="1020" t="s">
        <v>1195</v>
      </c>
    </row>
    <row r="6" spans="1:16" ht="18.75">
      <c r="A6" s="1021"/>
      <c r="B6" s="1070" t="s">
        <v>1196</v>
      </c>
      <c r="C6" s="1070"/>
      <c r="D6" s="1070"/>
      <c r="E6" s="1070"/>
    </row>
    <row r="7" spans="1:16" ht="15" customHeight="1">
      <c r="A7" s="1021"/>
      <c r="B7" s="1025" t="s">
        <v>1123</v>
      </c>
      <c r="C7" s="1025"/>
      <c r="D7" s="1025"/>
      <c r="E7" s="1025"/>
      <c r="F7" s="1018"/>
      <c r="G7" s="1018"/>
      <c r="H7" s="1018"/>
      <c r="I7" s="1018"/>
      <c r="J7" s="1018"/>
      <c r="K7" s="1018"/>
      <c r="L7" s="1018"/>
      <c r="M7" s="1018"/>
      <c r="N7" s="1018"/>
      <c r="O7" s="1018"/>
      <c r="P7" s="1018"/>
    </row>
    <row r="8" spans="1:16" ht="15.75" customHeight="1">
      <c r="A8" s="1021"/>
      <c r="B8" s="1025" t="s">
        <v>1124</v>
      </c>
      <c r="C8" s="1025"/>
      <c r="D8" s="1025"/>
      <c r="E8" s="1025"/>
      <c r="F8" s="1018"/>
      <c r="G8" s="1018"/>
      <c r="H8" s="1018"/>
      <c r="I8" s="1018"/>
      <c r="J8" s="1018"/>
      <c r="K8" s="1018"/>
      <c r="L8" s="1018"/>
      <c r="M8" s="1018"/>
      <c r="N8" s="1018"/>
      <c r="O8" s="1018"/>
      <c r="P8" s="1018"/>
    </row>
    <row r="9" spans="1:16" ht="17.25" customHeight="1">
      <c r="A9" s="1021"/>
      <c r="B9" s="1025" t="s">
        <v>1197</v>
      </c>
      <c r="C9" s="1025"/>
      <c r="D9" s="1025"/>
      <c r="E9" s="1025"/>
      <c r="F9" s="1018"/>
      <c r="G9" s="1018"/>
      <c r="H9" s="1018"/>
      <c r="I9" s="1018"/>
      <c r="J9" s="1018"/>
      <c r="K9" s="1021"/>
      <c r="L9" s="1021"/>
      <c r="M9" s="1021"/>
      <c r="N9" s="1021"/>
      <c r="O9" s="1021"/>
      <c r="P9" s="1018"/>
    </row>
    <row r="10" spans="1:16" ht="18.75">
      <c r="B10" s="1025"/>
      <c r="C10" s="1025"/>
      <c r="D10" s="1025"/>
      <c r="E10" s="1025"/>
      <c r="F10" s="1018"/>
      <c r="G10" s="1018"/>
      <c r="H10" s="1018"/>
      <c r="I10" s="1018"/>
      <c r="J10" s="1018"/>
      <c r="K10" s="1021"/>
      <c r="L10" s="1021" t="s">
        <v>1177</v>
      </c>
      <c r="M10" s="1021"/>
      <c r="N10" s="1021"/>
      <c r="O10" s="1021"/>
      <c r="P10" s="1071"/>
    </row>
    <row r="11" spans="1:16" ht="17.25">
      <c r="A11" s="1018"/>
      <c r="B11" s="1018"/>
      <c r="C11" s="1018"/>
      <c r="D11" s="1018"/>
      <c r="E11" s="1018"/>
      <c r="F11" s="1018"/>
      <c r="G11" s="1018"/>
      <c r="H11" s="1018"/>
      <c r="I11" s="1018"/>
      <c r="J11" s="1018"/>
      <c r="K11" s="1032"/>
      <c r="L11" s="1021" t="s">
        <v>1120</v>
      </c>
      <c r="M11" s="1032"/>
      <c r="N11" s="1021"/>
      <c r="O11" s="1021"/>
      <c r="P11" s="1071"/>
    </row>
    <row r="12" spans="1:16" ht="17.25">
      <c r="A12" s="1018"/>
      <c r="B12" s="1018"/>
      <c r="C12" s="1018"/>
      <c r="D12" s="1018"/>
      <c r="E12" s="1018"/>
      <c r="F12" s="1018"/>
      <c r="G12" s="1018"/>
      <c r="H12" s="1018"/>
      <c r="I12" s="1018"/>
      <c r="J12" s="1018"/>
      <c r="K12" s="1032"/>
      <c r="L12" s="1021" t="s">
        <v>1195</v>
      </c>
      <c r="M12" s="1032"/>
      <c r="N12" s="1021"/>
      <c r="O12" s="1021"/>
      <c r="P12" s="1071"/>
    </row>
    <row r="13" spans="1:16" ht="17.25">
      <c r="A13" s="1018"/>
      <c r="B13" s="1018"/>
      <c r="C13" s="1018"/>
      <c r="D13" s="1018"/>
      <c r="E13" s="1018"/>
      <c r="F13" s="1018"/>
      <c r="G13" s="1018"/>
      <c r="H13" s="1018"/>
      <c r="I13" s="1018"/>
      <c r="J13" s="1018"/>
      <c r="K13" s="1032"/>
      <c r="L13" s="1021" t="s">
        <v>1179</v>
      </c>
      <c r="M13" s="1032"/>
      <c r="N13" s="1021"/>
      <c r="O13" s="1021"/>
      <c r="P13" s="1071"/>
    </row>
    <row r="14" spans="1:16" ht="17.25">
      <c r="A14" s="1018"/>
      <c r="B14" s="1018"/>
      <c r="C14" s="1018"/>
      <c r="D14" s="1018"/>
      <c r="E14" s="1018"/>
      <c r="F14" s="1018"/>
      <c r="G14" s="1018"/>
      <c r="H14" s="1018"/>
      <c r="I14" s="1018"/>
      <c r="J14" s="1018"/>
      <c r="K14" s="1021"/>
      <c r="L14" s="1069"/>
      <c r="M14" s="1069"/>
      <c r="N14" s="1069"/>
      <c r="O14" s="1069"/>
      <c r="P14" s="1072"/>
    </row>
    <row r="15" spans="1:16">
      <c r="A15" s="1018"/>
      <c r="B15" s="1018"/>
      <c r="C15" s="1018"/>
      <c r="D15" s="1018"/>
      <c r="E15" s="1018"/>
      <c r="F15" s="1018"/>
      <c r="G15" s="1018"/>
      <c r="H15" s="1018"/>
      <c r="I15" s="1018"/>
      <c r="J15" s="1018"/>
      <c r="K15" s="1018"/>
      <c r="L15" s="1018"/>
      <c r="M15" s="1018"/>
      <c r="N15" s="1018"/>
      <c r="O15" s="1018"/>
      <c r="P15" s="1018"/>
    </row>
    <row r="16" spans="1:16">
      <c r="A16" s="1072"/>
      <c r="B16" s="1072"/>
      <c r="C16" s="1072"/>
      <c r="D16" s="1072"/>
      <c r="E16" s="1072"/>
      <c r="F16" s="1072"/>
      <c r="G16" s="1072"/>
      <c r="H16" s="1072"/>
      <c r="I16" s="1072"/>
      <c r="J16" s="1072"/>
      <c r="K16" s="1072"/>
      <c r="L16" s="1072"/>
      <c r="M16" s="1072"/>
      <c r="N16" s="1072"/>
      <c r="O16" s="1072"/>
      <c r="P16" s="1072"/>
    </row>
    <row r="17" spans="1:16">
      <c r="A17" s="1018"/>
      <c r="B17" s="1018"/>
      <c r="C17" s="1018"/>
      <c r="D17" s="1018"/>
      <c r="E17" s="1018"/>
      <c r="F17" s="1018"/>
      <c r="G17" s="1018"/>
      <c r="H17" s="1018"/>
      <c r="I17" s="1018"/>
      <c r="J17" s="1018"/>
      <c r="K17" s="1018"/>
      <c r="L17" s="1018"/>
      <c r="M17" s="1018"/>
      <c r="N17" s="1018"/>
      <c r="O17" s="1018"/>
      <c r="P17" s="1018"/>
    </row>
    <row r="18" spans="1:16" ht="17.25">
      <c r="A18" s="1073" t="s">
        <v>771</v>
      </c>
      <c r="B18" s="1073"/>
      <c r="C18" s="1073" t="s">
        <v>353</v>
      </c>
      <c r="D18" s="1074" t="s">
        <v>1077</v>
      </c>
      <c r="E18" s="1073"/>
      <c r="F18" s="1073"/>
      <c r="G18" s="1021"/>
      <c r="H18" s="1021"/>
      <c r="I18" s="1073" t="s">
        <v>769</v>
      </c>
      <c r="J18" s="1073" t="s">
        <v>353</v>
      </c>
      <c r="K18" s="1073"/>
      <c r="L18" s="1073"/>
      <c r="M18" s="1073"/>
      <c r="N18" s="1018"/>
      <c r="O18" s="1018"/>
      <c r="P18" s="1018"/>
    </row>
    <row r="19" spans="1:16" ht="17.25">
      <c r="A19" s="1073" t="s">
        <v>768</v>
      </c>
      <c r="B19" s="1073"/>
      <c r="C19" s="1073" t="s">
        <v>353</v>
      </c>
      <c r="D19" s="1074">
        <v>229637321</v>
      </c>
      <c r="E19" s="1073"/>
      <c r="F19" s="1073"/>
      <c r="G19" s="1021"/>
      <c r="H19" s="1021"/>
      <c r="I19" s="1073" t="s">
        <v>760</v>
      </c>
      <c r="J19" s="1073" t="s">
        <v>353</v>
      </c>
      <c r="K19" s="1073" t="s">
        <v>1198</v>
      </c>
      <c r="L19" s="1073"/>
      <c r="M19" s="1073"/>
      <c r="N19" s="1018"/>
      <c r="O19" s="1018"/>
      <c r="P19" s="1018"/>
    </row>
    <row r="20" spans="1:16" ht="18" thickBot="1">
      <c r="A20" s="1073" t="s">
        <v>766</v>
      </c>
      <c r="B20" s="1073"/>
      <c r="C20" s="1073" t="s">
        <v>353</v>
      </c>
      <c r="D20" s="1075">
        <f>O3</f>
        <v>45718</v>
      </c>
      <c r="E20" s="1073"/>
      <c r="F20" s="1073"/>
      <c r="G20" s="1021"/>
      <c r="H20" s="1021"/>
      <c r="I20" s="1076" t="s">
        <v>765</v>
      </c>
      <c r="J20" s="1076" t="s">
        <v>353</v>
      </c>
      <c r="K20" s="1076"/>
      <c r="L20" s="1076"/>
      <c r="M20" s="1076"/>
      <c r="N20" s="1018"/>
      <c r="O20" s="1018"/>
      <c r="P20" s="1018"/>
    </row>
    <row r="21" spans="1:16" ht="18.75" thickTop="1" thickBot="1">
      <c r="A21" s="1076" t="s">
        <v>764</v>
      </c>
      <c r="B21" s="1076"/>
      <c r="C21" s="1076" t="s">
        <v>353</v>
      </c>
      <c r="D21" s="1077">
        <f>D20+2</f>
        <v>45720</v>
      </c>
      <c r="E21" s="1076"/>
      <c r="F21" s="1076"/>
      <c r="G21" s="1021"/>
      <c r="H21" s="1021"/>
      <c r="I21" s="1021"/>
      <c r="J21" s="1021"/>
      <c r="K21" s="1021"/>
      <c r="L21" s="1021"/>
      <c r="M21" s="1021"/>
      <c r="N21" s="1018"/>
      <c r="O21" s="1018"/>
      <c r="P21" s="1018"/>
    </row>
    <row r="22" spans="1:16" ht="17.25" customHeight="1" thickTop="1">
      <c r="A22" s="1018"/>
      <c r="B22" s="1018"/>
      <c r="C22" s="1018"/>
      <c r="D22" s="1018"/>
      <c r="E22" s="1018"/>
      <c r="F22" s="1018"/>
      <c r="G22" s="1018"/>
      <c r="H22" s="1018"/>
      <c r="I22" s="1018"/>
      <c r="J22" s="1018"/>
      <c r="K22" s="1018"/>
      <c r="L22" s="1018"/>
      <c r="M22" s="1018"/>
      <c r="N22" s="1018"/>
      <c r="O22" s="1018"/>
      <c r="P22" s="1018"/>
    </row>
    <row r="23" spans="1:16" ht="14.25">
      <c r="A23" s="1078" t="s">
        <v>763</v>
      </c>
      <c r="B23" s="1018"/>
      <c r="C23" s="1018"/>
      <c r="D23" s="1018"/>
      <c r="E23" s="1018"/>
      <c r="F23" s="1018"/>
      <c r="G23" s="1018"/>
      <c r="H23" s="1018"/>
      <c r="I23" s="1018"/>
      <c r="J23" s="1018"/>
      <c r="K23" s="1018"/>
      <c r="L23" s="1018"/>
      <c r="M23" s="1018"/>
      <c r="N23" s="1018"/>
      <c r="O23" s="1018"/>
      <c r="P23" s="1018"/>
    </row>
    <row r="24" spans="1:16" ht="14.25">
      <c r="A24" s="1078" t="s">
        <v>762</v>
      </c>
      <c r="B24" s="1018"/>
      <c r="C24" s="1018"/>
      <c r="D24" s="1018"/>
      <c r="E24" s="1018"/>
      <c r="F24" s="1018"/>
      <c r="G24" s="1018"/>
      <c r="H24" s="1018"/>
      <c r="I24" s="1018"/>
      <c r="J24" s="1018"/>
      <c r="K24" s="1018"/>
      <c r="L24" s="1018"/>
      <c r="M24" s="1018"/>
      <c r="N24" s="1018"/>
      <c r="O24" s="1018"/>
      <c r="P24" s="1018"/>
    </row>
    <row r="25" spans="1:16" ht="6.75" customHeight="1">
      <c r="A25" s="1072"/>
      <c r="B25" s="1072"/>
      <c r="C25" s="1072"/>
      <c r="D25" s="1072"/>
      <c r="E25" s="1072"/>
      <c r="F25" s="1072"/>
      <c r="G25" s="1072"/>
      <c r="H25" s="1072"/>
      <c r="I25" s="1072"/>
      <c r="J25" s="1072"/>
      <c r="K25" s="1072"/>
      <c r="L25" s="1072"/>
      <c r="M25" s="1072"/>
      <c r="N25" s="1072"/>
      <c r="O25" s="1072"/>
      <c r="P25" s="1072"/>
    </row>
    <row r="26" spans="1:16" ht="17.25">
      <c r="A26" s="2089" t="s">
        <v>761</v>
      </c>
      <c r="B26" s="2089"/>
      <c r="C26" s="2089"/>
      <c r="D26" s="2089"/>
      <c r="E26" s="2089"/>
      <c r="F26" s="2089"/>
      <c r="G26" s="2089"/>
      <c r="H26" s="2089"/>
      <c r="I26" s="2089"/>
      <c r="J26" s="2089"/>
      <c r="K26" s="2089"/>
      <c r="L26" s="2089"/>
      <c r="M26" s="2089"/>
      <c r="N26" s="2089"/>
      <c r="O26" s="2089"/>
      <c r="P26" s="2089"/>
    </row>
    <row r="27" spans="1:16" ht="17.25">
      <c r="A27" s="1021" t="s">
        <v>720</v>
      </c>
      <c r="B27" s="1021"/>
      <c r="C27" s="1021"/>
      <c r="D27" s="1021"/>
      <c r="E27" s="1021"/>
      <c r="F27" s="1021"/>
      <c r="G27" s="1021"/>
      <c r="H27" s="1021"/>
      <c r="I27" s="1021"/>
      <c r="J27" s="1021"/>
      <c r="K27" s="1021"/>
      <c r="L27" s="1021"/>
      <c r="M27" s="1021"/>
      <c r="N27" s="1021"/>
      <c r="O27" s="1021"/>
      <c r="P27" s="1021"/>
    </row>
    <row r="28" spans="1:16" ht="17.25">
      <c r="A28" s="1028" t="s">
        <v>760</v>
      </c>
      <c r="B28" s="1021"/>
      <c r="C28" s="1021" t="s">
        <v>99</v>
      </c>
      <c r="D28" s="1021"/>
      <c r="E28" s="1021"/>
      <c r="F28" s="1021" t="s">
        <v>405</v>
      </c>
      <c r="G28" s="1021"/>
      <c r="H28" s="1021"/>
      <c r="I28" s="1021" t="s">
        <v>759</v>
      </c>
      <c r="J28" s="1021"/>
      <c r="K28" s="1021"/>
      <c r="L28" s="1079" t="s">
        <v>170</v>
      </c>
      <c r="M28" s="1079"/>
      <c r="N28" s="1079" t="s">
        <v>225</v>
      </c>
      <c r="O28" s="1021"/>
      <c r="P28" s="1079" t="s">
        <v>171</v>
      </c>
    </row>
    <row r="29" spans="1:16" ht="14.25">
      <c r="A29" s="1080" t="s">
        <v>1223</v>
      </c>
      <c r="B29" s="1080"/>
      <c r="C29" s="1080"/>
      <c r="D29" s="1080"/>
      <c r="E29" s="1080"/>
      <c r="F29" s="1080"/>
      <c r="G29" s="1080"/>
      <c r="H29" s="1080"/>
      <c r="I29" s="1080"/>
      <c r="J29" s="1080"/>
      <c r="K29" s="1080"/>
      <c r="L29" s="1080"/>
      <c r="M29" s="1080"/>
      <c r="N29" s="1080"/>
      <c r="O29" s="1080"/>
      <c r="P29" s="1080"/>
    </row>
    <row r="30" spans="1:16" ht="14.25">
      <c r="A30" s="1081"/>
      <c r="B30" s="1081"/>
      <c r="C30" s="1081"/>
      <c r="D30" s="1081"/>
      <c r="E30" s="1081"/>
      <c r="F30" s="1082" t="s">
        <v>1192</v>
      </c>
      <c r="G30" s="1081"/>
      <c r="H30" s="1081"/>
      <c r="I30" s="1083" t="s">
        <v>1052</v>
      </c>
      <c r="J30" s="1081"/>
      <c r="K30" s="1081"/>
      <c r="L30" s="1084">
        <v>450</v>
      </c>
      <c r="M30" s="1081" t="s">
        <v>372</v>
      </c>
      <c r="N30" s="1084">
        <v>1700</v>
      </c>
      <c r="O30" s="2085">
        <v>765000</v>
      </c>
      <c r="P30" s="2085"/>
    </row>
    <row r="31" spans="1:16" ht="14.25">
      <c r="A31" s="1080" t="s">
        <v>1181</v>
      </c>
      <c r="B31" s="1080"/>
      <c r="C31" s="1080"/>
      <c r="D31" s="1080"/>
      <c r="E31" s="1080"/>
      <c r="F31" s="1080"/>
      <c r="G31" s="1080"/>
      <c r="H31" s="1080"/>
      <c r="I31" s="1085"/>
      <c r="J31" s="1080"/>
      <c r="K31" s="1080"/>
      <c r="L31" s="1080"/>
      <c r="M31" s="1080"/>
      <c r="N31" s="1086"/>
      <c r="O31" s="1086"/>
      <c r="P31" s="1086"/>
    </row>
    <row r="32" spans="1:16" ht="14.25">
      <c r="A32" s="1081"/>
      <c r="B32" s="1081"/>
      <c r="C32" s="1081"/>
      <c r="D32" s="1081"/>
      <c r="E32" s="1081"/>
      <c r="F32" s="1081" t="s">
        <v>1131</v>
      </c>
      <c r="G32" s="1081"/>
      <c r="H32" s="1081"/>
      <c r="I32" s="1083" t="s">
        <v>1054</v>
      </c>
      <c r="J32" s="1081"/>
      <c r="K32" s="1081"/>
      <c r="L32" s="1084">
        <v>260</v>
      </c>
      <c r="M32" s="1081" t="s">
        <v>372</v>
      </c>
      <c r="N32" s="1084">
        <v>3050</v>
      </c>
      <c r="O32" s="2085">
        <v>793000</v>
      </c>
      <c r="P32" s="2085"/>
    </row>
    <row r="33" spans="1:16" ht="14.25">
      <c r="A33" s="1080" t="s">
        <v>1182</v>
      </c>
      <c r="B33" s="1080"/>
      <c r="C33" s="1080"/>
      <c r="D33" s="1080"/>
      <c r="E33" s="1080"/>
      <c r="F33" s="1080"/>
      <c r="G33" s="1080"/>
      <c r="H33" s="1080"/>
      <c r="I33" s="1085"/>
      <c r="J33" s="1080"/>
      <c r="K33" s="1080"/>
      <c r="L33" s="1080"/>
      <c r="M33" s="1080"/>
      <c r="N33" s="1086"/>
      <c r="O33" s="1086"/>
      <c r="P33" s="1086"/>
    </row>
    <row r="34" spans="1:16" ht="14.25">
      <c r="A34" s="1081"/>
      <c r="B34" s="1081"/>
      <c r="C34" s="1081"/>
      <c r="D34" s="1081"/>
      <c r="E34" s="1081"/>
      <c r="F34" s="1081" t="s">
        <v>1132</v>
      </c>
      <c r="G34" s="1081"/>
      <c r="H34" s="1081"/>
      <c r="I34" s="1083" t="s">
        <v>1136</v>
      </c>
      <c r="J34" s="1081"/>
      <c r="K34" s="1081"/>
      <c r="L34" s="1084">
        <v>55</v>
      </c>
      <c r="M34" s="1081" t="s">
        <v>372</v>
      </c>
      <c r="N34" s="1084">
        <v>5990</v>
      </c>
      <c r="O34" s="2085">
        <v>329450</v>
      </c>
      <c r="P34" s="2085"/>
    </row>
    <row r="35" spans="1:16" ht="14.25">
      <c r="A35" s="1080" t="s">
        <v>1183</v>
      </c>
      <c r="B35" s="1080"/>
      <c r="C35" s="1080"/>
      <c r="D35" s="1080"/>
      <c r="E35" s="1080"/>
      <c r="F35" s="1080"/>
      <c r="G35" s="1080"/>
      <c r="H35" s="1080"/>
      <c r="I35" s="1085"/>
      <c r="J35" s="1080"/>
      <c r="K35" s="1080"/>
      <c r="L35" s="1080"/>
      <c r="M35" s="1080"/>
      <c r="N35" s="1086"/>
      <c r="O35" s="1086"/>
      <c r="P35" s="1086"/>
    </row>
    <row r="36" spans="1:16" ht="14.25">
      <c r="A36" s="1081"/>
      <c r="B36" s="1081"/>
      <c r="C36" s="1081"/>
      <c r="D36" s="1081"/>
      <c r="E36" s="1081"/>
      <c r="F36" s="1081" t="s">
        <v>1193</v>
      </c>
      <c r="G36" s="1081"/>
      <c r="H36" s="1081"/>
      <c r="I36" s="1085" t="s">
        <v>1058</v>
      </c>
      <c r="J36" s="1081"/>
      <c r="K36" s="1081"/>
      <c r="L36" s="1084">
        <v>540</v>
      </c>
      <c r="M36" s="1081" t="s">
        <v>372</v>
      </c>
      <c r="N36" s="1084">
        <v>1050</v>
      </c>
      <c r="O36" s="2085">
        <v>567000</v>
      </c>
      <c r="P36" s="2085"/>
    </row>
    <row r="37" spans="1:16" ht="14.25">
      <c r="A37" s="1080" t="s">
        <v>1180</v>
      </c>
      <c r="B37" s="1080"/>
      <c r="C37" s="1080"/>
      <c r="D37" s="1080"/>
      <c r="E37" s="1080"/>
      <c r="F37" s="1080"/>
      <c r="G37" s="1080"/>
      <c r="H37" s="1080"/>
      <c r="I37" s="1085"/>
      <c r="J37" s="1080"/>
      <c r="K37" s="1080"/>
      <c r="L37" s="1080"/>
      <c r="M37" s="1080"/>
      <c r="N37" s="1086"/>
      <c r="O37" s="1086"/>
      <c r="P37" s="1086"/>
    </row>
    <row r="38" spans="1:16" ht="14.25">
      <c r="A38" s="1081"/>
      <c r="B38" s="1081"/>
      <c r="C38" s="1081"/>
      <c r="D38" s="1081"/>
      <c r="E38" s="1081"/>
      <c r="F38" s="1081" t="s">
        <v>1133</v>
      </c>
      <c r="G38" s="1081"/>
      <c r="H38" s="1081"/>
      <c r="I38" s="1083" t="s">
        <v>1060</v>
      </c>
      <c r="J38" s="1081"/>
      <c r="K38" s="1081"/>
      <c r="L38" s="1084">
        <v>520</v>
      </c>
      <c r="M38" s="1081" t="s">
        <v>372</v>
      </c>
      <c r="N38" s="1084">
        <v>1650</v>
      </c>
      <c r="O38" s="2085">
        <v>858000</v>
      </c>
      <c r="P38" s="2085"/>
    </row>
    <row r="39" spans="1:16" ht="14.25">
      <c r="A39" s="1080" t="s">
        <v>1181</v>
      </c>
      <c r="B39" s="1080"/>
      <c r="C39" s="1080"/>
      <c r="D39" s="1080"/>
      <c r="E39" s="1080"/>
      <c r="F39" s="1080"/>
      <c r="G39" s="1080"/>
      <c r="H39" s="1080"/>
      <c r="I39" s="1085"/>
      <c r="J39" s="1080"/>
      <c r="K39" s="1080"/>
      <c r="L39" s="1080"/>
      <c r="M39" s="1080"/>
      <c r="N39" s="1086"/>
      <c r="O39" s="1086"/>
      <c r="P39" s="1086"/>
    </row>
    <row r="40" spans="1:16" ht="14.25">
      <c r="A40" s="1081"/>
      <c r="B40" s="1081"/>
      <c r="C40" s="1081"/>
      <c r="D40" s="1081"/>
      <c r="E40" s="1081"/>
      <c r="F40" s="1081" t="s">
        <v>1134</v>
      </c>
      <c r="G40" s="1081"/>
      <c r="H40" s="1081"/>
      <c r="I40" s="1083" t="s">
        <v>1062</v>
      </c>
      <c r="J40" s="1081"/>
      <c r="K40" s="1081"/>
      <c r="L40" s="1084">
        <v>250</v>
      </c>
      <c r="M40" s="1081" t="s">
        <v>372</v>
      </c>
      <c r="N40" s="1084">
        <v>2750</v>
      </c>
      <c r="O40" s="2085">
        <v>687500</v>
      </c>
      <c r="P40" s="2085"/>
    </row>
    <row r="41" spans="1:16" ht="14.25">
      <c r="A41" s="1080" t="s">
        <v>1184</v>
      </c>
      <c r="B41" s="1080"/>
      <c r="C41" s="1080"/>
      <c r="D41" s="1080"/>
      <c r="E41" s="1080"/>
      <c r="F41" s="1080"/>
      <c r="G41" s="1080"/>
      <c r="H41" s="1080"/>
      <c r="I41" s="1085"/>
      <c r="J41" s="1080"/>
      <c r="K41" s="1080"/>
      <c r="L41" s="1080"/>
      <c r="M41" s="1080"/>
      <c r="N41" s="1086"/>
      <c r="O41" s="1086"/>
      <c r="P41" s="1086"/>
    </row>
    <row r="42" spans="1:16" ht="14.25">
      <c r="A42" s="1081"/>
      <c r="B42" s="1081"/>
      <c r="C42" s="1081"/>
      <c r="D42" s="1081"/>
      <c r="E42" s="1081"/>
      <c r="F42" s="1081" t="s">
        <v>929</v>
      </c>
      <c r="G42" s="1081"/>
      <c r="H42" s="1081"/>
      <c r="I42" s="1083" t="s">
        <v>1109</v>
      </c>
      <c r="J42" s="1081"/>
      <c r="K42" s="1081"/>
      <c r="L42" s="1084">
        <v>50</v>
      </c>
      <c r="M42" s="1081" t="s">
        <v>372</v>
      </c>
      <c r="N42" s="1084">
        <v>990</v>
      </c>
      <c r="O42" s="2085">
        <v>49500</v>
      </c>
      <c r="P42" s="2085"/>
    </row>
    <row r="43" spans="1:16" ht="14.25">
      <c r="A43" s="1080" t="s">
        <v>1185</v>
      </c>
      <c r="B43" s="1080"/>
      <c r="C43" s="1080"/>
      <c r="D43" s="1080"/>
      <c r="E43" s="1080"/>
      <c r="F43" s="1080"/>
      <c r="G43" s="1080"/>
      <c r="H43" s="1080"/>
      <c r="I43" s="1085"/>
      <c r="J43" s="1080"/>
      <c r="K43" s="1080"/>
      <c r="L43" s="1080"/>
      <c r="M43" s="1080"/>
      <c r="N43" s="1086"/>
      <c r="O43" s="1086"/>
      <c r="P43" s="1086"/>
    </row>
    <row r="44" spans="1:16" ht="14.25">
      <c r="A44" s="1081"/>
      <c r="B44" s="1081"/>
      <c r="C44" s="1081"/>
      <c r="D44" s="1081"/>
      <c r="E44" s="1081"/>
      <c r="F44" s="1081" t="s">
        <v>562</v>
      </c>
      <c r="G44" s="1081"/>
      <c r="H44" s="1081"/>
      <c r="I44" s="1083" t="s">
        <v>1110</v>
      </c>
      <c r="J44" s="1081"/>
      <c r="K44" s="1081"/>
      <c r="L44" s="1084">
        <v>25</v>
      </c>
      <c r="M44" s="1081" t="s">
        <v>372</v>
      </c>
      <c r="N44" s="1084">
        <v>1710</v>
      </c>
      <c r="O44" s="2085">
        <v>42750</v>
      </c>
      <c r="P44" s="2085"/>
    </row>
    <row r="45" spans="1:16" ht="14.25">
      <c r="A45" s="1080" t="s">
        <v>1186</v>
      </c>
      <c r="B45" s="1080"/>
      <c r="C45" s="1080"/>
      <c r="D45" s="1080"/>
      <c r="E45" s="1080"/>
      <c r="F45" s="1080"/>
      <c r="G45" s="1080"/>
      <c r="H45" s="1080"/>
      <c r="I45" s="1085"/>
      <c r="J45" s="1080"/>
      <c r="K45" s="1080"/>
      <c r="L45" s="1080"/>
      <c r="M45" s="1080"/>
      <c r="N45" s="1086"/>
      <c r="O45" s="1086"/>
      <c r="P45" s="1086"/>
    </row>
    <row r="46" spans="1:16" ht="14.25">
      <c r="A46" s="1081"/>
      <c r="B46" s="1081"/>
      <c r="C46" s="1081"/>
      <c r="D46" s="1081"/>
      <c r="E46" s="1081"/>
      <c r="F46" s="1081" t="s">
        <v>932</v>
      </c>
      <c r="G46" s="1081"/>
      <c r="H46" s="1081"/>
      <c r="I46" s="1083" t="s">
        <v>1111</v>
      </c>
      <c r="J46" s="1081"/>
      <c r="K46" s="1081"/>
      <c r="L46" s="1084">
        <v>35</v>
      </c>
      <c r="M46" s="1081" t="s">
        <v>372</v>
      </c>
      <c r="N46" s="1084">
        <v>2940</v>
      </c>
      <c r="O46" s="2085">
        <v>102900</v>
      </c>
      <c r="P46" s="2085"/>
    </row>
    <row r="47" spans="1:16" ht="14.25">
      <c r="A47" s="1080" t="s">
        <v>1187</v>
      </c>
      <c r="B47" s="1080"/>
      <c r="C47" s="1080"/>
      <c r="D47" s="1080"/>
      <c r="E47" s="1080"/>
      <c r="F47" s="1080"/>
      <c r="G47" s="1080"/>
      <c r="H47" s="1080"/>
      <c r="I47" s="1085"/>
      <c r="J47" s="1080"/>
      <c r="K47" s="1080"/>
      <c r="L47" s="1080"/>
      <c r="M47" s="1080"/>
      <c r="N47" s="1086"/>
      <c r="O47" s="1086"/>
      <c r="P47" s="1086"/>
    </row>
    <row r="48" spans="1:16" ht="14.25">
      <c r="A48" s="1081"/>
      <c r="B48" s="1081"/>
      <c r="C48" s="1081"/>
      <c r="D48" s="1081"/>
      <c r="E48" s="1081"/>
      <c r="F48" s="1081" t="s">
        <v>1135</v>
      </c>
      <c r="G48" s="1081"/>
      <c r="H48" s="1081"/>
      <c r="I48" s="1083" t="s">
        <v>1112</v>
      </c>
      <c r="J48" s="1081"/>
      <c r="K48" s="1081"/>
      <c r="L48" s="1084">
        <v>50</v>
      </c>
      <c r="M48" s="1081" t="s">
        <v>372</v>
      </c>
      <c r="N48" s="1084">
        <v>1750</v>
      </c>
      <c r="O48" s="2085">
        <v>87500</v>
      </c>
      <c r="P48" s="2085"/>
    </row>
    <row r="49" spans="1:16" ht="14.25">
      <c r="A49" s="1080" t="s">
        <v>1188</v>
      </c>
      <c r="B49" s="1080"/>
      <c r="C49" s="1080"/>
      <c r="D49" s="1080"/>
      <c r="E49" s="1080"/>
      <c r="F49" s="1080"/>
      <c r="G49" s="1080"/>
      <c r="H49" s="1080"/>
      <c r="I49" s="1085"/>
      <c r="J49" s="1080"/>
      <c r="K49" s="1080"/>
      <c r="L49" s="1080"/>
      <c r="M49" s="1080"/>
      <c r="N49" s="1086"/>
      <c r="O49" s="1086"/>
      <c r="P49" s="1086"/>
    </row>
    <row r="50" spans="1:16" ht="14.25">
      <c r="A50" s="1081"/>
      <c r="B50" s="1081"/>
      <c r="C50" s="1081"/>
      <c r="D50" s="1081"/>
      <c r="E50" s="1081"/>
      <c r="F50" s="1081" t="s">
        <v>1099</v>
      </c>
      <c r="G50" s="1081"/>
      <c r="H50" s="1081"/>
      <c r="I50" s="1083" t="s">
        <v>1113</v>
      </c>
      <c r="J50" s="1081"/>
      <c r="K50" s="1081"/>
      <c r="L50" s="1084">
        <v>75</v>
      </c>
      <c r="M50" s="1081" t="s">
        <v>372</v>
      </c>
      <c r="N50" s="1084">
        <v>2940</v>
      </c>
      <c r="O50" s="2085">
        <v>220500</v>
      </c>
      <c r="P50" s="2085"/>
    </row>
    <row r="51" spans="1:16" ht="14.25">
      <c r="A51" s="1080" t="s">
        <v>1189</v>
      </c>
      <c r="B51" s="1080"/>
      <c r="C51" s="1080"/>
      <c r="D51" s="1080"/>
      <c r="E51" s="1080"/>
      <c r="F51" s="1080"/>
      <c r="G51" s="1080"/>
      <c r="H51" s="1080"/>
      <c r="I51" s="1085"/>
      <c r="J51" s="1080"/>
      <c r="K51" s="1080"/>
      <c r="L51" s="1080"/>
      <c r="M51" s="1080"/>
      <c r="N51" s="1086"/>
      <c r="O51" s="1086"/>
      <c r="P51" s="1086"/>
    </row>
    <row r="52" spans="1:16" ht="14.25">
      <c r="A52" s="1081"/>
      <c r="B52" s="1081"/>
      <c r="C52" s="1081"/>
      <c r="D52" s="1081"/>
      <c r="E52" s="1081"/>
      <c r="F52" s="1081" t="s">
        <v>1101</v>
      </c>
      <c r="G52" s="1081"/>
      <c r="H52" s="1081"/>
      <c r="I52" s="1083" t="s">
        <v>1114</v>
      </c>
      <c r="J52" s="1081"/>
      <c r="K52" s="1081"/>
      <c r="L52" s="1084">
        <v>30</v>
      </c>
      <c r="M52" s="1081" t="s">
        <v>372</v>
      </c>
      <c r="N52" s="1084">
        <v>4600</v>
      </c>
      <c r="O52" s="2085">
        <v>138000</v>
      </c>
      <c r="P52" s="2085"/>
    </row>
    <row r="53" spans="1:16" ht="14.25">
      <c r="A53" s="1080" t="s">
        <v>1190</v>
      </c>
      <c r="B53" s="1080"/>
      <c r="C53" s="1080"/>
      <c r="D53" s="1080"/>
      <c r="E53" s="1080"/>
      <c r="F53" s="1080"/>
      <c r="G53" s="1080"/>
      <c r="H53" s="1080"/>
      <c r="I53" s="1085"/>
      <c r="J53" s="1080"/>
      <c r="K53" s="1080"/>
      <c r="L53" s="1080"/>
      <c r="M53" s="1080"/>
      <c r="N53" s="1086"/>
      <c r="O53" s="1086"/>
      <c r="P53" s="1086"/>
    </row>
    <row r="54" spans="1:16" ht="14.25">
      <c r="A54" s="1081"/>
      <c r="B54" s="1081"/>
      <c r="C54" s="1081"/>
      <c r="D54" s="1081"/>
      <c r="E54" s="1081"/>
      <c r="F54" s="1081" t="s">
        <v>956</v>
      </c>
      <c r="G54" s="1081"/>
      <c r="H54" s="1081"/>
      <c r="I54" s="1083" t="s">
        <v>1115</v>
      </c>
      <c r="J54" s="1081"/>
      <c r="K54" s="1081"/>
      <c r="L54" s="1084">
        <v>50</v>
      </c>
      <c r="M54" s="1081" t="s">
        <v>372</v>
      </c>
      <c r="N54" s="1084">
        <v>2200</v>
      </c>
      <c r="O54" s="2085">
        <v>110000</v>
      </c>
      <c r="P54" s="2085"/>
    </row>
    <row r="55" spans="1:16" ht="14.25">
      <c r="A55" s="1080" t="s">
        <v>1191</v>
      </c>
      <c r="B55" s="1080"/>
      <c r="C55" s="1080"/>
      <c r="D55" s="1080"/>
      <c r="E55" s="1080"/>
      <c r="F55" s="1080"/>
      <c r="G55" s="1080"/>
      <c r="H55" s="1080"/>
      <c r="I55" s="1085"/>
      <c r="J55" s="1080"/>
      <c r="K55" s="1080"/>
      <c r="L55" s="1080"/>
      <c r="M55" s="1080"/>
      <c r="N55" s="1086"/>
      <c r="O55" s="1086"/>
      <c r="P55" s="1086"/>
    </row>
    <row r="56" spans="1:16" ht="14.25">
      <c r="A56" s="1081"/>
      <c r="B56" s="1081"/>
      <c r="C56" s="1081"/>
      <c r="D56" s="1081"/>
      <c r="E56" s="1081"/>
      <c r="F56" s="1081" t="s">
        <v>958</v>
      </c>
      <c r="G56" s="1081"/>
      <c r="H56" s="1081"/>
      <c r="I56" s="1083" t="s">
        <v>1116</v>
      </c>
      <c r="J56" s="1081"/>
      <c r="K56" s="1081"/>
      <c r="L56" s="1084">
        <v>35</v>
      </c>
      <c r="M56" s="1081" t="s">
        <v>372</v>
      </c>
      <c r="N56" s="1084">
        <v>4300</v>
      </c>
      <c r="O56" s="2085">
        <v>150500</v>
      </c>
      <c r="P56" s="2085"/>
    </row>
    <row r="57" spans="1:16" ht="14.25">
      <c r="A57" s="1080" t="s">
        <v>1199</v>
      </c>
      <c r="B57" s="1080"/>
      <c r="C57" s="1080"/>
      <c r="D57" s="1080"/>
      <c r="E57" s="1080"/>
      <c r="F57" s="1080"/>
      <c r="G57" s="1080"/>
      <c r="H57" s="1080"/>
      <c r="I57" s="1085"/>
      <c r="J57" s="1080"/>
      <c r="K57" s="1080"/>
      <c r="L57" s="1080"/>
      <c r="M57" s="1080"/>
      <c r="N57" s="1086"/>
      <c r="O57" s="1086"/>
      <c r="P57" s="1086"/>
    </row>
    <row r="58" spans="1:16" ht="14.25">
      <c r="A58" s="1081"/>
      <c r="B58" s="1081"/>
      <c r="C58" s="1081"/>
      <c r="D58" s="1081"/>
      <c r="E58" s="1081"/>
      <c r="F58" s="1081" t="s">
        <v>960</v>
      </c>
      <c r="G58" s="1081"/>
      <c r="H58" s="1081"/>
      <c r="I58" s="1083" t="s">
        <v>1137</v>
      </c>
      <c r="J58" s="1081"/>
      <c r="K58" s="1081"/>
      <c r="L58" s="1084">
        <v>35</v>
      </c>
      <c r="M58" s="1081" t="s">
        <v>372</v>
      </c>
      <c r="N58" s="1084">
        <v>6500</v>
      </c>
      <c r="O58" s="2085">
        <v>227500</v>
      </c>
      <c r="P58" s="2085"/>
    </row>
    <row r="59" spans="1:16" ht="14.25">
      <c r="A59" s="1080"/>
      <c r="B59" s="1080"/>
      <c r="C59" s="1080"/>
      <c r="D59" s="1080"/>
      <c r="E59" s="1080"/>
      <c r="F59" s="1080"/>
      <c r="G59" s="1080"/>
      <c r="H59" s="1080"/>
      <c r="I59" s="1087"/>
      <c r="J59" s="1080"/>
      <c r="K59" s="1080"/>
      <c r="L59" s="1080"/>
      <c r="M59" s="1080"/>
      <c r="N59" s="1086"/>
      <c r="O59" s="1086"/>
      <c r="P59" s="1086"/>
    </row>
    <row r="60" spans="1:16" ht="14.25">
      <c r="A60" s="1081"/>
      <c r="B60" s="1081"/>
      <c r="C60" s="1081"/>
      <c r="D60" s="1081"/>
      <c r="E60" s="1081"/>
      <c r="F60" s="1081"/>
      <c r="G60" s="1081"/>
      <c r="H60" s="1081"/>
      <c r="I60" s="1088"/>
      <c r="J60" s="1081"/>
      <c r="K60" s="1081"/>
      <c r="L60" s="1084"/>
      <c r="M60" s="1081"/>
      <c r="N60" s="1084"/>
      <c r="O60" s="2085"/>
      <c r="P60" s="2085"/>
    </row>
    <row r="61" spans="1:16" ht="10.5" customHeight="1">
      <c r="A61" s="1018"/>
      <c r="B61" s="1018"/>
      <c r="C61" s="1018"/>
      <c r="D61" s="1018"/>
      <c r="E61" s="1018"/>
      <c r="F61" s="1018"/>
      <c r="G61" s="1018"/>
      <c r="H61" s="1018"/>
      <c r="I61" s="1018"/>
      <c r="J61" s="1018"/>
      <c r="K61" s="1018"/>
      <c r="L61" s="1018"/>
      <c r="M61" s="1018"/>
      <c r="N61" s="1018"/>
      <c r="O61" s="1018"/>
      <c r="P61" s="1018"/>
    </row>
    <row r="62" spans="1:16" ht="17.25">
      <c r="A62" s="1089"/>
      <c r="B62" s="1090"/>
      <c r="C62" s="1090"/>
      <c r="D62" s="1090"/>
      <c r="E62" s="1090"/>
      <c r="F62" s="1090"/>
      <c r="G62" s="1090"/>
      <c r="H62" s="1091"/>
      <c r="I62" s="1021"/>
      <c r="J62" s="1021"/>
      <c r="K62" s="1021"/>
      <c r="L62" s="1021"/>
      <c r="M62" s="1090"/>
      <c r="N62" s="1090"/>
      <c r="O62" s="1090"/>
      <c r="P62" s="1090"/>
    </row>
    <row r="63" spans="1:16" ht="17.25">
      <c r="A63" s="1092"/>
      <c r="B63" s="1069"/>
      <c r="C63" s="1069"/>
      <c r="D63" s="1069"/>
      <c r="E63" s="1069"/>
      <c r="F63" s="1069"/>
      <c r="G63" s="1069"/>
      <c r="H63" s="1093"/>
      <c r="I63" s="1021"/>
      <c r="J63" s="1021"/>
      <c r="K63" s="1021"/>
      <c r="L63" s="1021"/>
      <c r="M63" s="1021"/>
      <c r="N63" s="1021"/>
      <c r="O63" s="1021"/>
      <c r="P63" s="1021"/>
    </row>
    <row r="64" spans="1:16" ht="17.25">
      <c r="A64" s="1090" t="s">
        <v>754</v>
      </c>
      <c r="B64" s="1090"/>
      <c r="C64" s="1090"/>
      <c r="D64" s="1090"/>
      <c r="E64" s="1090"/>
      <c r="F64" s="1090"/>
      <c r="G64" s="1090"/>
      <c r="H64" s="1090"/>
      <c r="I64" s="1021"/>
      <c r="J64" s="1021"/>
      <c r="K64" s="1021"/>
      <c r="L64" s="1021"/>
      <c r="M64" s="1021"/>
      <c r="N64" s="1021"/>
      <c r="O64" s="1021"/>
      <c r="P64" s="1021"/>
    </row>
    <row r="65" spans="1:16" ht="17.25">
      <c r="A65" s="1069"/>
      <c r="B65" s="1069"/>
      <c r="C65" s="1069"/>
      <c r="D65" s="1069"/>
      <c r="E65" s="1069"/>
      <c r="F65" s="1069"/>
      <c r="G65" s="1069"/>
      <c r="H65" s="1069"/>
      <c r="I65" s="1069"/>
      <c r="J65" s="1069"/>
      <c r="K65" s="1069"/>
      <c r="L65" s="1069"/>
      <c r="M65" s="1069"/>
      <c r="N65" s="1069"/>
      <c r="O65" s="1069"/>
      <c r="P65" s="1069"/>
    </row>
    <row r="66" spans="1:16" ht="17.25">
      <c r="A66" s="1021" t="s">
        <v>753</v>
      </c>
      <c r="B66" s="1021"/>
      <c r="C66" s="1021"/>
      <c r="D66" s="1021"/>
      <c r="E66" s="1021"/>
      <c r="F66" s="1021"/>
      <c r="G66" s="1021"/>
      <c r="H66" s="1021"/>
      <c r="I66" s="1021"/>
      <c r="J66" s="1021" t="s">
        <v>752</v>
      </c>
      <c r="K66" s="1021"/>
      <c r="L66" s="1021"/>
      <c r="M66" s="1021"/>
      <c r="N66" s="1021"/>
      <c r="O66" s="1021"/>
      <c r="P66" s="1021"/>
    </row>
    <row r="67" spans="1:16" ht="17.25">
      <c r="A67" s="1021" t="str">
        <f>B9</f>
        <v>柏尾奏利（KASIOshop）様</v>
      </c>
      <c r="B67" s="1021"/>
      <c r="C67" s="1021"/>
      <c r="D67" s="1021"/>
      <c r="E67" s="1021"/>
      <c r="F67" s="1021"/>
      <c r="G67" s="1021"/>
      <c r="H67" s="1021"/>
      <c r="I67" s="1021"/>
      <c r="J67" s="1021"/>
      <c r="K67" s="1021"/>
      <c r="L67" s="1021"/>
      <c r="M67" s="1021"/>
      <c r="N67" s="1021"/>
      <c r="O67" s="1021"/>
      <c r="P67" s="1021"/>
    </row>
    <row r="68" spans="1:16" ht="17.25">
      <c r="A68" s="1094"/>
      <c r="B68" s="1094"/>
      <c r="C68" s="1094"/>
      <c r="D68" s="1094"/>
      <c r="E68" s="1094"/>
      <c r="F68" s="1094"/>
      <c r="G68" s="1094"/>
      <c r="H68" s="1094"/>
      <c r="I68" s="1094"/>
      <c r="J68" s="1094"/>
      <c r="K68" s="1094"/>
      <c r="L68" s="1094"/>
      <c r="M68" s="1094"/>
      <c r="N68" s="1094"/>
      <c r="O68" s="1094"/>
    </row>
    <row r="69" spans="1:16" ht="17.25">
      <c r="A69" s="1094"/>
      <c r="B69" s="1094"/>
      <c r="C69" s="1094"/>
      <c r="D69" s="1094"/>
      <c r="E69" s="1094"/>
      <c r="F69" s="1094"/>
      <c r="G69" s="1094"/>
      <c r="H69" s="1094"/>
      <c r="I69" s="1094"/>
      <c r="J69" s="1094"/>
      <c r="K69" s="1094"/>
      <c r="L69" s="1094"/>
      <c r="M69" s="1094"/>
      <c r="N69" s="1094"/>
      <c r="O69" s="1094"/>
    </row>
  </sheetData>
  <mergeCells count="20">
    <mergeCell ref="O58:P58"/>
    <mergeCell ref="O60:P60"/>
    <mergeCell ref="O46:P46"/>
    <mergeCell ref="O48:P48"/>
    <mergeCell ref="O50:P50"/>
    <mergeCell ref="O52:P52"/>
    <mergeCell ref="O54:P54"/>
    <mergeCell ref="O56:P56"/>
    <mergeCell ref="O44:P44"/>
    <mergeCell ref="A1:P1"/>
    <mergeCell ref="M2:N2"/>
    <mergeCell ref="O3:P3"/>
    <mergeCell ref="A26:P26"/>
    <mergeCell ref="O30:P30"/>
    <mergeCell ref="O32:P32"/>
    <mergeCell ref="O34:P34"/>
    <mergeCell ref="O36:P36"/>
    <mergeCell ref="O38:P38"/>
    <mergeCell ref="O40:P40"/>
    <mergeCell ref="O42:P42"/>
  </mergeCells>
  <phoneticPr fontId="27"/>
  <pageMargins left="0.70866141732283461" right="0.70866141732283461" top="0.74803149606299213" bottom="0.74803149606299213" header="0.31496062992125984" footer="0.31496062992125984"/>
  <pageSetup paperSize="9" scale="54" orientation="portrait" horizontalDpi="0" verticalDpi="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9E85-6074-4665-A691-C00EB2319ACC}">
  <sheetPr codeName="Sheet13">
    <pageSetUpPr fitToPage="1"/>
  </sheetPr>
  <dimension ref="A1:AJ84"/>
  <sheetViews>
    <sheetView showGridLines="0" zoomScale="80" zoomScaleNormal="80" workbookViewId="0">
      <selection activeCell="AH7" sqref="AH7"/>
    </sheetView>
  </sheetViews>
  <sheetFormatPr defaultRowHeight="13.5"/>
  <cols>
    <col min="1" max="4" width="4.33203125" style="1099" customWidth="1"/>
    <col min="5" max="5" width="22.83203125" style="1099" bestFit="1" customWidth="1"/>
    <col min="6" max="6" width="4.33203125" style="1099" customWidth="1"/>
    <col min="7" max="7" width="24.1640625" style="1099" customWidth="1"/>
    <col min="8" max="9" width="6.6640625" style="1099" customWidth="1"/>
    <col min="10" max="10" width="4.33203125" style="1099" customWidth="1"/>
    <col min="11" max="11" width="10.5" style="1099" customWidth="1"/>
    <col min="12" max="12" width="4.33203125" style="1099" customWidth="1"/>
    <col min="13" max="13" width="11" style="1099" customWidth="1"/>
    <col min="14" max="14" width="3" style="1099" customWidth="1"/>
    <col min="15" max="15" width="18.1640625" style="1099" customWidth="1"/>
    <col min="16" max="16" width="5.83203125" style="1099" customWidth="1"/>
    <col min="17" max="17" width="26.83203125" style="1099" customWidth="1"/>
    <col min="18" max="18" width="25.5" style="1099" customWidth="1"/>
    <col min="19" max="20" width="4.33203125" style="1099" customWidth="1"/>
    <col min="21" max="21" width="16.33203125" style="1099" bestFit="1" customWidth="1"/>
    <col min="22" max="22" width="4.6640625" style="1099" customWidth="1"/>
    <col min="23" max="23" width="27" style="1099" customWidth="1"/>
    <col min="24" max="24" width="3.33203125" style="1099" customWidth="1"/>
    <col min="25" max="25" width="4.1640625" style="1099" customWidth="1"/>
    <col min="26" max="43" width="4.33203125" style="1099" customWidth="1"/>
    <col min="44" max="16384" width="9.33203125" style="1099"/>
  </cols>
  <sheetData>
    <row r="1" spans="1:24" ht="31.5" customHeight="1">
      <c r="A1" s="2090" t="s">
        <v>1069</v>
      </c>
      <c r="B1" s="2090"/>
      <c r="C1" s="2090"/>
      <c r="D1" s="2090"/>
      <c r="E1" s="2090"/>
      <c r="F1" s="2090"/>
      <c r="G1" s="2090"/>
      <c r="H1" s="2090"/>
      <c r="I1" s="2090"/>
      <c r="J1" s="2090"/>
      <c r="K1" s="2090"/>
      <c r="L1" s="2090"/>
      <c r="M1" s="2090"/>
      <c r="N1" s="2090"/>
      <c r="O1" s="2090"/>
      <c r="P1" s="2090"/>
      <c r="Q1" s="2090"/>
      <c r="R1" s="2090"/>
      <c r="S1" s="2090"/>
      <c r="T1" s="2090"/>
      <c r="U1" s="2090"/>
      <c r="V1" s="2090"/>
      <c r="W1" s="2090"/>
      <c r="X1" s="2090"/>
    </row>
    <row r="2" spans="1:24" ht="18" customHeight="1">
      <c r="A2" s="1100"/>
      <c r="B2" s="1100"/>
      <c r="C2" s="1100"/>
      <c r="D2" s="1100"/>
      <c r="E2" s="1100"/>
      <c r="F2" s="1100"/>
      <c r="G2" s="1100"/>
      <c r="H2" s="1100"/>
      <c r="I2" s="1100"/>
      <c r="J2" s="1100"/>
      <c r="K2" s="1100"/>
      <c r="L2" s="1100"/>
      <c r="M2" s="1101"/>
      <c r="N2" s="1101"/>
      <c r="O2" s="1100"/>
      <c r="P2" s="1100"/>
      <c r="Q2" s="1100"/>
      <c r="R2" s="1100"/>
      <c r="S2" s="1100"/>
      <c r="T2" s="1100"/>
      <c r="U2" s="1102" t="s">
        <v>750</v>
      </c>
      <c r="V2" s="1103" t="s">
        <v>353</v>
      </c>
      <c r="W2" s="1102" t="s">
        <v>749</v>
      </c>
      <c r="X2" s="1100"/>
    </row>
    <row r="3" spans="1:24" ht="17.25">
      <c r="A3" s="1104"/>
      <c r="B3" s="1104"/>
      <c r="C3" s="1104"/>
      <c r="D3" s="1104"/>
      <c r="E3" s="1104"/>
      <c r="F3" s="1104"/>
      <c r="G3" s="1104"/>
      <c r="H3" s="1104"/>
      <c r="I3" s="1104"/>
      <c r="J3" s="1104"/>
      <c r="K3" s="1104"/>
      <c r="L3" s="1104"/>
      <c r="M3" s="1104"/>
      <c r="N3" s="1104"/>
      <c r="O3" s="1104"/>
      <c r="P3" s="1104"/>
      <c r="Q3" s="1104"/>
      <c r="R3" s="1104"/>
      <c r="S3" s="1104"/>
      <c r="T3" s="1104"/>
      <c r="U3" s="1105"/>
      <c r="V3" s="1105"/>
      <c r="W3" s="1106">
        <v>45718</v>
      </c>
      <c r="X3" s="1104"/>
    </row>
    <row r="4" spans="1:24">
      <c r="A4" s="1100"/>
      <c r="B4" s="1100"/>
      <c r="C4" s="1100"/>
      <c r="D4" s="1100"/>
      <c r="E4" s="1100"/>
      <c r="F4" s="1100"/>
      <c r="G4" s="1100"/>
      <c r="H4" s="1100"/>
      <c r="I4" s="1100"/>
      <c r="J4" s="1100"/>
      <c r="K4" s="1100"/>
      <c r="L4" s="1100"/>
      <c r="M4" s="1100"/>
      <c r="N4" s="1100"/>
      <c r="O4" s="1100"/>
      <c r="P4" s="1100"/>
      <c r="Q4" s="1100"/>
      <c r="R4" s="1100"/>
      <c r="S4" s="1100"/>
      <c r="T4" s="1100"/>
      <c r="U4" s="1100"/>
      <c r="V4" s="1100"/>
      <c r="W4" s="1100"/>
      <c r="X4" s="1100"/>
    </row>
    <row r="5" spans="1:24">
      <c r="A5" s="1100"/>
      <c r="B5" s="1100"/>
      <c r="C5" s="1100"/>
      <c r="D5" s="1100"/>
      <c r="E5" s="1100"/>
      <c r="F5" s="1100"/>
      <c r="G5" s="1100"/>
      <c r="H5" s="1100"/>
      <c r="I5" s="1100"/>
      <c r="J5" s="1100"/>
      <c r="K5" s="1100"/>
      <c r="L5" s="1100"/>
      <c r="M5" s="1100"/>
      <c r="N5" s="1100"/>
      <c r="O5" s="1100"/>
      <c r="P5" s="1100"/>
      <c r="Q5" s="1100"/>
      <c r="R5" s="1100"/>
      <c r="S5" s="1100"/>
      <c r="T5" s="1100"/>
      <c r="U5" s="1100"/>
      <c r="V5" s="1100"/>
      <c r="W5" s="1100"/>
      <c r="X5" s="1100"/>
    </row>
    <row r="6" spans="1:24" ht="9" customHeight="1">
      <c r="A6" s="1100"/>
      <c r="B6" s="1100"/>
      <c r="C6" s="1100"/>
      <c r="D6" s="1100"/>
      <c r="E6" s="1100"/>
      <c r="F6" s="1100"/>
      <c r="G6" s="1100"/>
      <c r="H6" s="1100"/>
      <c r="I6" s="1100"/>
      <c r="J6" s="1100"/>
      <c r="K6" s="1100"/>
      <c r="L6" s="1100"/>
      <c r="M6" s="1100"/>
      <c r="N6" s="1100"/>
      <c r="O6" s="1100"/>
      <c r="P6" s="1100"/>
      <c r="Q6" s="1100"/>
      <c r="R6" s="1100"/>
      <c r="S6" s="1100"/>
      <c r="T6" s="1100"/>
      <c r="U6" s="1100"/>
      <c r="V6" s="1100"/>
      <c r="W6" s="1100"/>
      <c r="X6" s="1100"/>
    </row>
    <row r="7" spans="1:24" ht="18.75">
      <c r="A7" s="1103"/>
      <c r="B7" s="1103" t="s">
        <v>1121</v>
      </c>
      <c r="C7" s="1103"/>
      <c r="D7" s="1103"/>
      <c r="E7" s="1100"/>
      <c r="F7" s="1103"/>
      <c r="G7" s="1100"/>
      <c r="H7" s="1100"/>
      <c r="I7" s="1100"/>
      <c r="J7" s="1100"/>
      <c r="K7" s="1100"/>
      <c r="L7" s="1100"/>
      <c r="M7" s="1100"/>
      <c r="N7" s="1100"/>
      <c r="O7" s="1100"/>
      <c r="P7" s="1100"/>
      <c r="Q7" s="1100"/>
      <c r="R7" s="1107" t="s">
        <v>1122</v>
      </c>
      <c r="S7" s="1100"/>
      <c r="T7" s="1100"/>
      <c r="U7" s="1100"/>
      <c r="V7" s="1100"/>
      <c r="W7" s="1100"/>
      <c r="X7" s="1100"/>
    </row>
    <row r="8" spans="1:24" ht="17.25">
      <c r="A8" s="1103"/>
      <c r="B8" s="1103" t="s">
        <v>1123</v>
      </c>
      <c r="C8" s="1103"/>
      <c r="D8" s="1103"/>
      <c r="E8" s="1103"/>
      <c r="F8" s="1103"/>
      <c r="G8" s="1100"/>
      <c r="H8" s="1100"/>
      <c r="I8" s="1100"/>
      <c r="J8" s="1100"/>
      <c r="K8" s="1100"/>
      <c r="L8" s="1100"/>
      <c r="M8" s="1100"/>
      <c r="N8" s="1100"/>
      <c r="O8" s="1100"/>
      <c r="P8" s="1100"/>
      <c r="Q8" s="1100"/>
      <c r="R8" s="1100"/>
      <c r="S8" s="1100"/>
      <c r="T8" s="1100"/>
      <c r="U8" s="1100"/>
      <c r="V8" s="1100"/>
      <c r="W8" s="1100"/>
      <c r="X8" s="1100"/>
    </row>
    <row r="9" spans="1:24" ht="17.25">
      <c r="A9" s="1103"/>
      <c r="B9" s="1103" t="s">
        <v>1124</v>
      </c>
      <c r="C9" s="1103"/>
      <c r="D9" s="1103"/>
      <c r="E9" s="1103"/>
      <c r="F9" s="1103"/>
      <c r="G9" s="1100"/>
      <c r="H9" s="1100"/>
      <c r="I9" s="1100"/>
      <c r="J9" s="1100"/>
      <c r="K9" s="1100"/>
      <c r="L9" s="1100"/>
      <c r="M9" s="1100"/>
      <c r="N9" s="1100"/>
      <c r="O9" s="1100"/>
      <c r="P9" s="1100"/>
      <c r="Q9" s="1100"/>
      <c r="R9" s="1100"/>
      <c r="S9" s="1100"/>
      <c r="T9" s="1100"/>
      <c r="U9" s="1100"/>
      <c r="V9" s="1100"/>
      <c r="W9" s="1100"/>
      <c r="X9" s="1100"/>
    </row>
    <row r="10" spans="1:24" ht="17.25">
      <c r="A10" s="1103"/>
      <c r="B10" s="1103" t="s">
        <v>1125</v>
      </c>
      <c r="C10" s="1103"/>
      <c r="D10" s="1103"/>
      <c r="E10" s="1103"/>
      <c r="F10" s="1103"/>
      <c r="G10" s="1103"/>
      <c r="H10" s="1100"/>
      <c r="I10" s="1100"/>
      <c r="J10" s="1100"/>
      <c r="K10" s="1100"/>
      <c r="L10" s="1100"/>
      <c r="M10" s="1100"/>
      <c r="N10" s="1100"/>
      <c r="O10" s="1100"/>
      <c r="P10" s="1100"/>
      <c r="Q10" s="1100"/>
      <c r="R10" s="1100"/>
      <c r="S10" s="1108"/>
      <c r="T10" s="1108"/>
      <c r="U10" s="1108"/>
      <c r="V10" s="1109"/>
      <c r="W10" s="1100"/>
      <c r="X10" s="1100"/>
    </row>
    <row r="11" spans="1:24" ht="17.25">
      <c r="A11" s="1100"/>
      <c r="B11" s="1100"/>
      <c r="C11" s="1100"/>
      <c r="D11" s="1100"/>
      <c r="E11" s="1100"/>
      <c r="F11" s="1100"/>
      <c r="G11" s="1100"/>
      <c r="H11" s="1100"/>
      <c r="I11" s="1100"/>
      <c r="J11" s="1100"/>
      <c r="K11" s="1100"/>
      <c r="L11" s="1100"/>
      <c r="M11" s="1100"/>
      <c r="N11" s="1100"/>
      <c r="O11" s="1100"/>
      <c r="P11" s="1100"/>
      <c r="Q11" s="1100"/>
      <c r="R11" s="1100"/>
      <c r="S11" s="1110" t="s">
        <v>745</v>
      </c>
      <c r="T11" s="1110"/>
      <c r="U11" s="1110"/>
      <c r="V11" s="1110"/>
      <c r="W11" s="1103"/>
      <c r="X11" s="1100"/>
    </row>
    <row r="12" spans="1:24" ht="17.25">
      <c r="A12" s="1100"/>
      <c r="B12" s="1100"/>
      <c r="C12" s="1100"/>
      <c r="D12" s="1100"/>
      <c r="E12" s="1100"/>
      <c r="F12" s="1100"/>
      <c r="G12" s="1100"/>
      <c r="H12" s="1100"/>
      <c r="I12" s="1100"/>
      <c r="J12" s="1100"/>
      <c r="K12" s="1100"/>
      <c r="L12" s="1100"/>
      <c r="M12" s="1100"/>
      <c r="N12" s="1100"/>
      <c r="O12" s="1100"/>
      <c r="P12" s="1100"/>
      <c r="Q12" s="1100"/>
      <c r="R12" s="1100"/>
      <c r="S12" s="1110" t="s">
        <v>1141</v>
      </c>
      <c r="T12" s="1110"/>
      <c r="U12" s="1110"/>
      <c r="V12" s="1110"/>
      <c r="W12" s="1103"/>
      <c r="X12" s="1100"/>
    </row>
    <row r="13" spans="1:24" ht="17.25">
      <c r="A13" s="1100"/>
      <c r="B13" s="1100"/>
      <c r="C13" s="1100"/>
      <c r="D13" s="1100"/>
      <c r="E13" s="1100"/>
      <c r="F13" s="1100"/>
      <c r="G13" s="1100"/>
      <c r="H13" s="1100"/>
      <c r="I13" s="1100"/>
      <c r="J13" s="1100"/>
      <c r="K13" s="1100"/>
      <c r="L13" s="1100"/>
      <c r="M13" s="1100"/>
      <c r="N13" s="1100"/>
      <c r="O13" s="1100"/>
      <c r="P13" s="1100"/>
      <c r="Q13" s="1100"/>
      <c r="R13" s="1100"/>
      <c r="S13" s="1110" t="s">
        <v>1122</v>
      </c>
      <c r="T13" s="1110"/>
      <c r="U13" s="1110"/>
      <c r="V13" s="1110"/>
      <c r="W13" s="1103"/>
      <c r="X13" s="1100"/>
    </row>
    <row r="14" spans="1:24" ht="17.25">
      <c r="A14" s="1100"/>
      <c r="B14" s="1100"/>
      <c r="C14" s="1100"/>
      <c r="D14" s="1100"/>
      <c r="E14" s="1100"/>
      <c r="F14" s="1100"/>
      <c r="G14" s="1100"/>
      <c r="H14" s="1100"/>
      <c r="I14" s="1100"/>
      <c r="J14" s="1100"/>
      <c r="K14" s="1100"/>
      <c r="L14" s="1100"/>
      <c r="M14" s="1100"/>
      <c r="N14" s="1100"/>
      <c r="O14" s="1100"/>
      <c r="P14" s="1100"/>
      <c r="Q14" s="1100"/>
      <c r="R14" s="1100"/>
      <c r="S14" s="1110" t="s">
        <v>1075</v>
      </c>
      <c r="T14" s="1110"/>
      <c r="U14" s="1110"/>
      <c r="V14" s="1110"/>
      <c r="W14" s="1103"/>
      <c r="X14" s="1100"/>
    </row>
    <row r="15" spans="1:24" ht="19.5" customHeight="1">
      <c r="A15" s="1100"/>
      <c r="B15" s="1103" t="str">
        <f>G24</f>
        <v>95468-8756-3221</v>
      </c>
      <c r="C15" s="1100"/>
      <c r="D15" s="1100"/>
      <c r="E15" s="1100"/>
      <c r="F15" s="1100"/>
      <c r="G15" s="1100"/>
      <c r="H15" s="1100"/>
      <c r="I15" s="1100"/>
      <c r="J15" s="1100"/>
      <c r="K15" s="1100"/>
      <c r="L15" s="1100"/>
      <c r="M15" s="1100"/>
      <c r="N15" s="1100"/>
      <c r="O15" s="1100"/>
      <c r="P15" s="1100"/>
      <c r="Q15" s="1100"/>
      <c r="R15" s="1100"/>
      <c r="S15" s="1110"/>
      <c r="T15" s="1110"/>
      <c r="U15" s="1110"/>
      <c r="V15" s="1110"/>
      <c r="W15" s="1103"/>
      <c r="X15" s="1100"/>
    </row>
    <row r="16" spans="1:24" ht="14.25" customHeight="1">
      <c r="A16" s="1111"/>
      <c r="B16" s="1111"/>
      <c r="C16" s="1111"/>
      <c r="D16" s="1111"/>
      <c r="E16" s="1111"/>
      <c r="F16" s="1111"/>
      <c r="G16" s="1111"/>
      <c r="H16" s="1111"/>
      <c r="I16" s="1111"/>
      <c r="J16" s="1111"/>
      <c r="K16" s="1111"/>
      <c r="L16" s="1111"/>
      <c r="M16" s="1111"/>
      <c r="N16" s="1111"/>
      <c r="O16" s="1111"/>
      <c r="P16" s="1111"/>
      <c r="Q16" s="1111"/>
      <c r="R16" s="1111"/>
      <c r="S16" s="1112"/>
      <c r="T16" s="1112"/>
      <c r="U16" s="1112"/>
      <c r="V16" s="1113"/>
      <c r="W16" s="1111"/>
      <c r="X16" s="1111"/>
    </row>
    <row r="17" spans="1:25">
      <c r="A17" s="1100"/>
      <c r="B17" s="1100"/>
      <c r="C17" s="1100"/>
      <c r="D17" s="1100"/>
      <c r="E17" s="1100"/>
      <c r="F17" s="1100"/>
      <c r="G17" s="1100"/>
      <c r="H17" s="1100"/>
      <c r="I17" s="1100"/>
      <c r="J17" s="1100"/>
      <c r="K17" s="1100"/>
      <c r="L17" s="1100"/>
      <c r="M17" s="1100"/>
      <c r="N17" s="1100"/>
      <c r="O17" s="1100"/>
      <c r="P17" s="1100"/>
      <c r="Q17" s="1100"/>
      <c r="R17" s="1100"/>
      <c r="S17" s="1100"/>
      <c r="T17" s="1100"/>
      <c r="U17" s="1100"/>
      <c r="V17" s="1100"/>
      <c r="W17" s="1100"/>
      <c r="X17" s="1100"/>
    </row>
    <row r="18" spans="1:25" ht="48.75" customHeight="1">
      <c r="A18" s="1100"/>
      <c r="B18" s="1114" t="str">
        <f>B10</f>
        <v>柏尾奏利（KASIOshop）様</v>
      </c>
      <c r="C18" s="1100"/>
      <c r="D18" s="1100"/>
      <c r="E18" s="1100"/>
      <c r="F18" s="1100"/>
      <c r="G18" s="1100"/>
      <c r="H18" s="1114"/>
      <c r="I18" s="1100"/>
      <c r="J18" s="1100"/>
      <c r="K18" s="1100"/>
      <c r="L18" s="1100"/>
      <c r="M18" s="1100"/>
      <c r="N18" s="1100"/>
      <c r="O18" s="1100"/>
      <c r="P18" s="1100"/>
      <c r="Q18" s="1100"/>
      <c r="R18" s="1100"/>
      <c r="S18" s="1100"/>
      <c r="T18" s="1100"/>
      <c r="U18" s="1100"/>
      <c r="V18" s="1100"/>
      <c r="W18" s="1100"/>
      <c r="X18" s="1100"/>
    </row>
    <row r="19" spans="1:25" ht="9" customHeight="1">
      <c r="A19" s="1100"/>
      <c r="B19" s="1100"/>
      <c r="C19" s="1100"/>
      <c r="D19" s="1100"/>
      <c r="E19" s="1100"/>
      <c r="F19" s="1100"/>
      <c r="G19" s="1100"/>
      <c r="H19" s="1100"/>
      <c r="I19" s="1100"/>
      <c r="J19" s="1100"/>
      <c r="K19" s="1100"/>
      <c r="L19" s="1100"/>
      <c r="M19" s="1100"/>
      <c r="N19" s="1100"/>
      <c r="O19" s="1100"/>
      <c r="P19" s="1100"/>
      <c r="Q19" s="1100"/>
      <c r="R19" s="1100"/>
      <c r="S19" s="1100"/>
      <c r="T19" s="1100"/>
      <c r="U19" s="1100"/>
      <c r="V19" s="1100"/>
      <c r="W19" s="1100"/>
      <c r="X19" s="1100"/>
    </row>
    <row r="20" spans="1:25" ht="17.25">
      <c r="A20" s="1100"/>
      <c r="B20" s="1103" t="s">
        <v>739</v>
      </c>
      <c r="C20" s="1103"/>
      <c r="D20" s="1103"/>
      <c r="E20" s="1103"/>
      <c r="F20" s="1103"/>
      <c r="G20" s="1103"/>
      <c r="H20" s="1103"/>
      <c r="I20" s="1103"/>
      <c r="J20" s="1103"/>
      <c r="K20" s="1103"/>
      <c r="L20" s="1103"/>
      <c r="M20" s="1103"/>
      <c r="N20" s="1103"/>
      <c r="O20" s="1103"/>
      <c r="P20" s="1103"/>
      <c r="Q20" s="1103"/>
      <c r="R20" s="1103"/>
      <c r="S20" s="1103"/>
      <c r="T20" s="1103"/>
      <c r="U20" s="1103"/>
      <c r="V20" s="1103"/>
      <c r="W20" s="1103"/>
      <c r="X20" s="1103"/>
      <c r="Y20" s="1115"/>
    </row>
    <row r="21" spans="1:25" ht="17.25">
      <c r="A21" s="1100"/>
      <c r="B21" s="1103" t="s">
        <v>334</v>
      </c>
      <c r="C21" s="1103"/>
      <c r="D21" s="1103"/>
      <c r="E21" s="1103"/>
      <c r="F21" s="1103"/>
      <c r="G21" s="1103"/>
      <c r="H21" s="1103"/>
      <c r="I21" s="1103"/>
      <c r="J21" s="1103"/>
      <c r="K21" s="1103"/>
      <c r="L21" s="1103"/>
      <c r="M21" s="1103"/>
      <c r="N21" s="1103"/>
      <c r="O21" s="1103"/>
      <c r="P21" s="1103"/>
      <c r="Q21" s="1103"/>
      <c r="R21" s="1103"/>
      <c r="S21" s="1103"/>
      <c r="T21" s="1103"/>
      <c r="U21" s="1103"/>
      <c r="V21" s="1103"/>
      <c r="W21" s="1103"/>
      <c r="X21" s="1103"/>
      <c r="Y21" s="1115"/>
    </row>
    <row r="22" spans="1:25" ht="8.25" customHeight="1">
      <c r="A22" s="1100"/>
      <c r="B22" s="1103"/>
      <c r="C22" s="1103"/>
      <c r="D22" s="1103"/>
      <c r="E22" s="1103"/>
      <c r="F22" s="1103"/>
      <c r="G22" s="1103"/>
      <c r="H22" s="1103"/>
      <c r="I22" s="1103"/>
      <c r="J22" s="1103"/>
      <c r="K22" s="1103"/>
      <c r="L22" s="1103"/>
      <c r="M22" s="1103"/>
      <c r="N22" s="1103"/>
      <c r="O22" s="1103"/>
      <c r="P22" s="1103"/>
      <c r="Q22" s="1103"/>
      <c r="R22" s="1103"/>
      <c r="S22" s="1103"/>
      <c r="T22" s="1103"/>
      <c r="U22" s="1103"/>
      <c r="V22" s="1103"/>
      <c r="W22" s="1103"/>
      <c r="X22" s="1103"/>
      <c r="Y22" s="1115"/>
    </row>
    <row r="23" spans="1:25" ht="17.25">
      <c r="A23" s="1100"/>
      <c r="B23" s="1103"/>
      <c r="C23" s="1103"/>
      <c r="D23" s="1103"/>
      <c r="E23" s="1103"/>
      <c r="F23" s="1103"/>
      <c r="G23" s="1103"/>
      <c r="H23" s="1103"/>
      <c r="I23" s="1103"/>
      <c r="J23" s="1103"/>
      <c r="K23" s="1103"/>
      <c r="L23" s="1103"/>
      <c r="M23" s="1103"/>
      <c r="N23" s="1103"/>
      <c r="O23" s="1103"/>
      <c r="P23" s="1103"/>
      <c r="Q23" s="1103" t="s">
        <v>1142</v>
      </c>
      <c r="R23" s="1103" t="s">
        <v>737</v>
      </c>
      <c r="S23" s="1103"/>
      <c r="T23" s="1103"/>
      <c r="U23" s="1103"/>
      <c r="V23" s="1103"/>
      <c r="W23" s="1103"/>
      <c r="X23" s="1105"/>
      <c r="Y23" s="1115"/>
    </row>
    <row r="24" spans="1:25" ht="17.25">
      <c r="A24" s="1100"/>
      <c r="B24" s="1105" t="s">
        <v>736</v>
      </c>
      <c r="C24" s="1105"/>
      <c r="D24" s="1105"/>
      <c r="E24" s="1105"/>
      <c r="F24" s="1105" t="s">
        <v>353</v>
      </c>
      <c r="G24" s="1105" t="s">
        <v>1076</v>
      </c>
      <c r="H24" s="1105"/>
      <c r="I24" s="1105"/>
      <c r="J24" s="1103"/>
      <c r="K24" s="1103"/>
      <c r="L24" s="1103"/>
      <c r="M24" s="1103"/>
      <c r="N24" s="1103"/>
      <c r="O24" s="1103"/>
      <c r="P24" s="1103"/>
      <c r="Q24" s="1116" t="s">
        <v>1143</v>
      </c>
      <c r="R24" s="1117">
        <f>G26</f>
        <v>45726</v>
      </c>
      <c r="S24" s="1118"/>
      <c r="T24" s="1116"/>
      <c r="U24" s="1116"/>
      <c r="V24" s="1116"/>
      <c r="W24" s="1116"/>
      <c r="X24" s="1116"/>
      <c r="Y24" s="1115"/>
    </row>
    <row r="25" spans="1:25" ht="17.25">
      <c r="A25" s="1100"/>
      <c r="B25" s="1103" t="s">
        <v>733</v>
      </c>
      <c r="C25" s="1103"/>
      <c r="D25" s="1103"/>
      <c r="E25" s="1103"/>
      <c r="F25" s="1103" t="s">
        <v>353</v>
      </c>
      <c r="G25" s="1103" t="s">
        <v>767</v>
      </c>
      <c r="H25" s="1103"/>
      <c r="I25" s="1103"/>
      <c r="J25" s="1103"/>
      <c r="K25" s="1103"/>
      <c r="L25" s="1103"/>
      <c r="M25" s="1103"/>
      <c r="N25" s="1103"/>
      <c r="O25" s="1103"/>
      <c r="P25" s="1103"/>
      <c r="Q25" s="1103" t="s">
        <v>1144</v>
      </c>
      <c r="R25" s="1103" t="s">
        <v>1127</v>
      </c>
      <c r="S25" s="1103"/>
      <c r="T25" s="1103"/>
      <c r="U25" s="1103"/>
      <c r="V25" s="1103"/>
      <c r="W25" s="1103"/>
      <c r="X25" s="1103"/>
      <c r="Y25" s="1115"/>
    </row>
    <row r="26" spans="1:25" ht="17.25">
      <c r="A26" s="1100"/>
      <c r="B26" s="1116" t="s">
        <v>730</v>
      </c>
      <c r="C26" s="1116"/>
      <c r="D26" s="1116"/>
      <c r="E26" s="1116"/>
      <c r="F26" s="1116" t="s">
        <v>353</v>
      </c>
      <c r="G26" s="1119">
        <v>45726</v>
      </c>
      <c r="H26" s="1116"/>
      <c r="I26" s="1116"/>
      <c r="J26" s="1103"/>
      <c r="K26" s="1103"/>
      <c r="L26" s="1103"/>
      <c r="M26" s="1103"/>
      <c r="N26" s="1103"/>
      <c r="O26" s="1103"/>
      <c r="P26" s="1103"/>
      <c r="Q26" s="1103"/>
      <c r="R26" s="1103" t="s">
        <v>1128</v>
      </c>
      <c r="S26" s="1103"/>
      <c r="T26" s="1103"/>
      <c r="U26" s="1103"/>
      <c r="V26" s="1103"/>
      <c r="W26" s="1103"/>
      <c r="X26" s="1103"/>
      <c r="Y26" s="1115"/>
    </row>
    <row r="27" spans="1:25" ht="17.25">
      <c r="A27" s="1100"/>
      <c r="B27" s="1116" t="s">
        <v>706</v>
      </c>
      <c r="C27" s="1116"/>
      <c r="D27" s="1116"/>
      <c r="E27" s="1116"/>
      <c r="F27" s="1116" t="s">
        <v>353</v>
      </c>
      <c r="G27" s="1120">
        <f>W78</f>
        <v>5642010</v>
      </c>
      <c r="H27" s="1116"/>
      <c r="I27" s="1120"/>
      <c r="J27" s="1103"/>
      <c r="K27" s="1103"/>
      <c r="L27" s="1103"/>
      <c r="M27" s="1103"/>
      <c r="N27" s="1103"/>
      <c r="O27" s="1103"/>
      <c r="P27" s="1103"/>
      <c r="Q27" s="1103"/>
      <c r="R27" s="1103" t="s">
        <v>1129</v>
      </c>
      <c r="S27" s="1103"/>
      <c r="T27" s="1103"/>
      <c r="U27" s="1103"/>
      <c r="V27" s="1103"/>
      <c r="W27" s="1103"/>
      <c r="X27" s="1103"/>
      <c r="Y27" s="1115"/>
    </row>
    <row r="28" spans="1:25" ht="17.25">
      <c r="A28" s="1100"/>
      <c r="B28" s="1103"/>
      <c r="C28" s="1103"/>
      <c r="D28" s="1103"/>
      <c r="E28" s="1103"/>
      <c r="F28" s="1103"/>
      <c r="G28" s="1103"/>
      <c r="H28" s="1103"/>
      <c r="I28" s="1103"/>
      <c r="J28" s="1103"/>
      <c r="K28" s="1103"/>
      <c r="L28" s="1103"/>
      <c r="M28" s="1103"/>
      <c r="N28" s="1103"/>
      <c r="O28" s="1105"/>
      <c r="P28" s="1105"/>
      <c r="Q28" s="1105"/>
      <c r="R28" s="1105" t="s">
        <v>1130</v>
      </c>
      <c r="S28" s="1105"/>
      <c r="T28" s="1105"/>
      <c r="U28" s="1105"/>
      <c r="V28" s="1105"/>
      <c r="W28" s="1105"/>
      <c r="X28" s="1105"/>
      <c r="Y28" s="1115"/>
    </row>
    <row r="29" spans="1:25" ht="27" customHeight="1" thickBot="1">
      <c r="A29" s="1100"/>
      <c r="B29" s="1121"/>
      <c r="C29" s="1121"/>
      <c r="D29" s="1121"/>
      <c r="E29" s="1121"/>
      <c r="F29" s="1121"/>
      <c r="G29" s="1121"/>
      <c r="H29" s="1121"/>
      <c r="I29" s="1121"/>
      <c r="J29" s="1121"/>
      <c r="K29" s="1121"/>
      <c r="L29" s="1121"/>
      <c r="M29" s="1121"/>
      <c r="N29" s="1121"/>
      <c r="O29" s="1121"/>
      <c r="P29" s="1121"/>
      <c r="Q29" s="1121"/>
      <c r="R29" s="1121"/>
      <c r="S29" s="1121"/>
      <c r="T29" s="1121"/>
      <c r="U29" s="1121"/>
      <c r="V29" s="1121"/>
      <c r="W29" s="1121"/>
      <c r="X29" s="1121"/>
      <c r="Y29" s="1115"/>
    </row>
    <row r="30" spans="1:25" ht="18.75" customHeight="1">
      <c r="A30" s="1100"/>
      <c r="B30" s="2091" t="s">
        <v>725</v>
      </c>
      <c r="C30" s="2091"/>
      <c r="D30" s="2091"/>
      <c r="E30" s="2091"/>
      <c r="F30" s="2091"/>
      <c r="G30" s="2091"/>
      <c r="H30" s="2091"/>
      <c r="I30" s="2091"/>
      <c r="J30" s="2091"/>
      <c r="K30" s="2091"/>
      <c r="L30" s="2091"/>
      <c r="M30" s="2091"/>
      <c r="N30" s="2091"/>
      <c r="O30" s="2091"/>
      <c r="P30" s="2091"/>
      <c r="Q30" s="2091"/>
      <c r="R30" s="2091"/>
      <c r="S30" s="2091"/>
      <c r="T30" s="2091"/>
      <c r="U30" s="2091"/>
      <c r="V30" s="2091"/>
      <c r="W30" s="2091"/>
      <c r="X30" s="2091"/>
    </row>
    <row r="31" spans="1:25" ht="17.25">
      <c r="A31" s="1100"/>
      <c r="B31" s="1122" t="s">
        <v>406</v>
      </c>
      <c r="C31" s="1122"/>
      <c r="D31" s="1122"/>
      <c r="E31" s="1123">
        <f>W3</f>
        <v>45718</v>
      </c>
      <c r="F31" s="1122"/>
      <c r="G31" s="1122"/>
      <c r="H31" s="1122"/>
      <c r="I31" s="1122"/>
      <c r="J31" s="1122"/>
      <c r="K31" s="1122"/>
      <c r="L31" s="1122"/>
      <c r="M31" s="1122"/>
      <c r="N31" s="1122"/>
      <c r="O31" s="1122"/>
      <c r="P31" s="1122"/>
      <c r="Q31" s="1122"/>
      <c r="R31" s="1122"/>
      <c r="S31" s="1122"/>
      <c r="T31" s="1122"/>
      <c r="U31" s="1122"/>
      <c r="V31" s="1122"/>
      <c r="W31" s="1122"/>
      <c r="X31" s="1124"/>
    </row>
    <row r="32" spans="1:25" ht="17.25">
      <c r="A32" s="1100"/>
      <c r="B32" s="1122" t="s">
        <v>723</v>
      </c>
      <c r="C32" s="1122"/>
      <c r="D32" s="1122"/>
      <c r="E32" s="1122" t="s">
        <v>770</v>
      </c>
      <c r="F32" s="1122"/>
      <c r="G32" s="1122"/>
      <c r="H32" s="1122"/>
      <c r="I32" s="1122"/>
      <c r="J32" s="1122"/>
      <c r="K32" s="1124"/>
      <c r="L32" s="1122"/>
      <c r="M32" s="1122"/>
      <c r="N32" s="1122"/>
      <c r="O32" s="1122"/>
      <c r="P32" s="1122"/>
      <c r="Q32" s="1122"/>
      <c r="R32" s="1122"/>
      <c r="S32" s="1122"/>
      <c r="T32" s="1122"/>
      <c r="U32" s="1122"/>
      <c r="V32" s="1122"/>
      <c r="W32" s="1122"/>
      <c r="X32" s="1125"/>
    </row>
    <row r="33" spans="1:36" ht="17.25">
      <c r="A33" s="1100"/>
      <c r="B33" s="1122"/>
      <c r="C33" s="1122" t="s">
        <v>720</v>
      </c>
      <c r="D33" s="1122"/>
      <c r="E33" s="1122"/>
      <c r="F33" s="1122"/>
      <c r="G33" s="1122"/>
      <c r="H33" s="1122"/>
      <c r="I33" s="1122"/>
      <c r="J33" s="1122"/>
      <c r="K33" s="1124"/>
      <c r="L33" s="1122"/>
      <c r="M33" s="1122" t="s">
        <v>719</v>
      </c>
      <c r="N33" s="1122"/>
      <c r="O33" s="1122"/>
      <c r="P33" s="1126"/>
      <c r="Q33" s="1126" t="s">
        <v>759</v>
      </c>
      <c r="R33" s="1126" t="s">
        <v>170</v>
      </c>
      <c r="S33" s="1122"/>
      <c r="T33" s="1122"/>
      <c r="U33" s="1126" t="s">
        <v>1078</v>
      </c>
      <c r="V33" s="1122"/>
      <c r="W33" s="1126" t="s">
        <v>1079</v>
      </c>
      <c r="X33" s="1124"/>
    </row>
    <row r="34" spans="1:36" ht="28.5" customHeight="1">
      <c r="A34" s="1100"/>
      <c r="B34" s="1122"/>
      <c r="C34" s="1122" t="s">
        <v>1080</v>
      </c>
      <c r="D34" s="1122"/>
      <c r="E34" s="1122"/>
      <c r="F34" s="1122"/>
      <c r="G34" s="1122"/>
      <c r="H34" s="1122"/>
      <c r="I34" s="1122"/>
      <c r="J34" s="1122"/>
      <c r="K34" s="1122"/>
      <c r="L34" s="1122"/>
      <c r="M34" s="1122" t="s">
        <v>1081</v>
      </c>
      <c r="N34" s="1122"/>
      <c r="O34" s="1122"/>
      <c r="P34" s="1122"/>
      <c r="Q34" s="1127" t="s">
        <v>1145</v>
      </c>
      <c r="R34" s="1128">
        <v>450</v>
      </c>
      <c r="S34" s="1122" t="s">
        <v>372</v>
      </c>
      <c r="T34" s="1129"/>
      <c r="U34" s="1128">
        <v>1700</v>
      </c>
      <c r="V34" s="1122"/>
      <c r="W34" s="1130">
        <f t="shared" ref="W34:W48" si="0">U34*R34</f>
        <v>765000</v>
      </c>
      <c r="X34" s="1131"/>
    </row>
    <row r="35" spans="1:36" ht="28.5" customHeight="1">
      <c r="A35" s="1100"/>
      <c r="B35" s="1122"/>
      <c r="C35" s="1122" t="s">
        <v>1082</v>
      </c>
      <c r="D35" s="1122"/>
      <c r="E35" s="1123"/>
      <c r="F35" s="1122"/>
      <c r="G35" s="1122"/>
      <c r="H35" s="1122"/>
      <c r="I35" s="1122"/>
      <c r="J35" s="1122"/>
      <c r="K35" s="1124"/>
      <c r="L35" s="1124"/>
      <c r="M35" s="1122" t="s">
        <v>1131</v>
      </c>
      <c r="N35" s="1122"/>
      <c r="O35" s="1122"/>
      <c r="P35" s="1122"/>
      <c r="Q35" s="1127" t="s">
        <v>1146</v>
      </c>
      <c r="R35" s="1128">
        <v>260</v>
      </c>
      <c r="S35" s="1122" t="s">
        <v>372</v>
      </c>
      <c r="T35" s="1122"/>
      <c r="U35" s="1128">
        <v>3050</v>
      </c>
      <c r="V35" s="1122"/>
      <c r="W35" s="1130">
        <f t="shared" si="0"/>
        <v>793000</v>
      </c>
      <c r="X35" s="1125"/>
    </row>
    <row r="36" spans="1:36" ht="28.5" customHeight="1">
      <c r="A36" s="1100"/>
      <c r="B36" s="1122"/>
      <c r="C36" s="1122" t="s">
        <v>1084</v>
      </c>
      <c r="D36" s="1122"/>
      <c r="E36" s="1122"/>
      <c r="F36" s="1122"/>
      <c r="G36" s="1122"/>
      <c r="H36" s="1122"/>
      <c r="I36" s="1122"/>
      <c r="J36" s="1122"/>
      <c r="K36" s="1124"/>
      <c r="L36" s="1124"/>
      <c r="M36" s="1122" t="s">
        <v>1132</v>
      </c>
      <c r="N36" s="1122"/>
      <c r="O36" s="1122"/>
      <c r="P36" s="1122"/>
      <c r="Q36" s="1127" t="s">
        <v>1147</v>
      </c>
      <c r="R36" s="1128">
        <v>55</v>
      </c>
      <c r="S36" s="1122" t="s">
        <v>372</v>
      </c>
      <c r="T36" s="1122"/>
      <c r="U36" s="1128">
        <v>5990</v>
      </c>
      <c r="V36" s="1122"/>
      <c r="W36" s="1130">
        <f t="shared" si="0"/>
        <v>329450</v>
      </c>
      <c r="X36" s="1125"/>
    </row>
    <row r="37" spans="1:36" ht="28.5" customHeight="1">
      <c r="A37" s="1100"/>
      <c r="B37" s="1122"/>
      <c r="C37" s="1122" t="s">
        <v>1086</v>
      </c>
      <c r="D37" s="1122"/>
      <c r="E37" s="1122"/>
      <c r="F37" s="1122"/>
      <c r="G37" s="1122"/>
      <c r="H37" s="1122"/>
      <c r="I37" s="1122"/>
      <c r="J37" s="1122"/>
      <c r="K37" s="1124"/>
      <c r="L37" s="1122"/>
      <c r="M37" s="1122" t="s">
        <v>1087</v>
      </c>
      <c r="N37" s="1122"/>
      <c r="O37" s="1122"/>
      <c r="P37" s="1122"/>
      <c r="Q37" s="1127" t="s">
        <v>978</v>
      </c>
      <c r="R37" s="1128">
        <v>540</v>
      </c>
      <c r="S37" s="1122" t="s">
        <v>372</v>
      </c>
      <c r="T37" s="1122"/>
      <c r="U37" s="1128">
        <v>1050</v>
      </c>
      <c r="V37" s="1122"/>
      <c r="W37" s="1130">
        <f t="shared" si="0"/>
        <v>567000</v>
      </c>
      <c r="X37" s="1124"/>
      <c r="Y37" s="1132"/>
    </row>
    <row r="38" spans="1:36" ht="28.5" customHeight="1">
      <c r="A38" s="1100"/>
      <c r="B38" s="1122"/>
      <c r="C38" s="1122" t="s">
        <v>1080</v>
      </c>
      <c r="D38" s="1122"/>
      <c r="E38" s="1122"/>
      <c r="F38" s="1122"/>
      <c r="G38" s="1122"/>
      <c r="H38" s="1122"/>
      <c r="I38" s="1122"/>
      <c r="J38" s="1122"/>
      <c r="K38" s="1124"/>
      <c r="L38" s="1124"/>
      <c r="M38" s="1122" t="s">
        <v>1133</v>
      </c>
      <c r="N38" s="1122"/>
      <c r="O38" s="1122"/>
      <c r="P38" s="1122"/>
      <c r="Q38" s="1127" t="s">
        <v>979</v>
      </c>
      <c r="R38" s="1133">
        <v>520</v>
      </c>
      <c r="S38" s="1122" t="s">
        <v>372</v>
      </c>
      <c r="T38" s="1122"/>
      <c r="U38" s="1133">
        <v>1650</v>
      </c>
      <c r="V38" s="1122"/>
      <c r="W38" s="1130">
        <f t="shared" si="0"/>
        <v>858000</v>
      </c>
      <c r="X38" s="1124"/>
    </row>
    <row r="39" spans="1:36" ht="28.5" customHeight="1">
      <c r="A39" s="1100"/>
      <c r="B39" s="1122"/>
      <c r="C39" s="1122" t="s">
        <v>1082</v>
      </c>
      <c r="D39" s="1122"/>
      <c r="E39" s="1122"/>
      <c r="F39" s="1122"/>
      <c r="G39" s="1122"/>
      <c r="H39" s="1122"/>
      <c r="I39" s="1122"/>
      <c r="J39" s="1122"/>
      <c r="K39" s="1124"/>
      <c r="L39" s="1124"/>
      <c r="M39" s="1122" t="s">
        <v>1134</v>
      </c>
      <c r="N39" s="1122"/>
      <c r="O39" s="1122"/>
      <c r="P39" s="1122"/>
      <c r="Q39" s="1127" t="s">
        <v>981</v>
      </c>
      <c r="R39" s="1128">
        <v>250</v>
      </c>
      <c r="S39" s="1122" t="s">
        <v>372</v>
      </c>
      <c r="T39" s="1122"/>
      <c r="U39" s="1128">
        <v>2750</v>
      </c>
      <c r="V39" s="1122"/>
      <c r="W39" s="1130">
        <f t="shared" si="0"/>
        <v>687500</v>
      </c>
      <c r="X39" s="1124"/>
      <c r="Y39" s="1132"/>
    </row>
    <row r="40" spans="1:36" ht="28.5" customHeight="1">
      <c r="A40" s="1100"/>
      <c r="B40" s="1122"/>
      <c r="C40" s="1122" t="s">
        <v>1090</v>
      </c>
      <c r="D40" s="1122"/>
      <c r="E40" s="1122"/>
      <c r="F40" s="1122"/>
      <c r="G40" s="1122"/>
      <c r="H40" s="1122"/>
      <c r="I40" s="1122"/>
      <c r="J40" s="1122"/>
      <c r="K40" s="1124"/>
      <c r="L40" s="1124"/>
      <c r="M40" s="1122" t="s">
        <v>929</v>
      </c>
      <c r="N40" s="1122"/>
      <c r="O40" s="1122"/>
      <c r="P40" s="1122"/>
      <c r="Q40" s="1127" t="s">
        <v>928</v>
      </c>
      <c r="R40" s="1128">
        <v>50</v>
      </c>
      <c r="S40" s="1122" t="s">
        <v>372</v>
      </c>
      <c r="T40" s="1122"/>
      <c r="U40" s="1128">
        <v>990</v>
      </c>
      <c r="V40" s="1122"/>
      <c r="W40" s="1130">
        <f t="shared" si="0"/>
        <v>49500</v>
      </c>
      <c r="X40" s="1124"/>
      <c r="Y40" s="1132"/>
      <c r="AF40" s="1134"/>
    </row>
    <row r="41" spans="1:36" ht="28.5" customHeight="1">
      <c r="A41" s="1100"/>
      <c r="B41" s="1122"/>
      <c r="C41" s="1122" t="s">
        <v>1092</v>
      </c>
      <c r="D41" s="1122"/>
      <c r="E41" s="1122"/>
      <c r="F41" s="1122"/>
      <c r="G41" s="1122"/>
      <c r="H41" s="1122"/>
      <c r="I41" s="1122"/>
      <c r="J41" s="1122"/>
      <c r="K41" s="1124"/>
      <c r="L41" s="1124"/>
      <c r="M41" s="1122" t="s">
        <v>562</v>
      </c>
      <c r="N41" s="1122"/>
      <c r="O41" s="1122"/>
      <c r="P41" s="1122"/>
      <c r="Q41" s="1127" t="s">
        <v>930</v>
      </c>
      <c r="R41" s="1128">
        <v>25</v>
      </c>
      <c r="S41" s="1122" t="s">
        <v>372</v>
      </c>
      <c r="T41" s="1122"/>
      <c r="U41" s="1128">
        <v>1710</v>
      </c>
      <c r="V41" s="1122"/>
      <c r="W41" s="1130">
        <f t="shared" si="0"/>
        <v>42750</v>
      </c>
      <c r="X41" s="1124"/>
      <c r="Y41" s="1132"/>
      <c r="AJ41" s="1134"/>
    </row>
    <row r="42" spans="1:36" ht="28.5" customHeight="1">
      <c r="A42" s="1100"/>
      <c r="B42" s="1122"/>
      <c r="C42" s="1122" t="s">
        <v>1094</v>
      </c>
      <c r="D42" s="1122"/>
      <c r="E42" s="1122"/>
      <c r="F42" s="1122"/>
      <c r="G42" s="1122"/>
      <c r="H42" s="1122"/>
      <c r="I42" s="1122"/>
      <c r="J42" s="1122"/>
      <c r="K42" s="1124"/>
      <c r="L42" s="1124"/>
      <c r="M42" s="1122" t="s">
        <v>932</v>
      </c>
      <c r="N42" s="1122"/>
      <c r="O42" s="1122"/>
      <c r="P42" s="1122"/>
      <c r="Q42" s="1127" t="s">
        <v>931</v>
      </c>
      <c r="R42" s="1128">
        <v>35</v>
      </c>
      <c r="S42" s="1122" t="s">
        <v>372</v>
      </c>
      <c r="T42" s="1122"/>
      <c r="U42" s="1128">
        <v>2940</v>
      </c>
      <c r="V42" s="1122"/>
      <c r="W42" s="1130">
        <f t="shared" si="0"/>
        <v>102900</v>
      </c>
      <c r="X42" s="1124"/>
      <c r="Y42" s="1132"/>
    </row>
    <row r="43" spans="1:36" ht="28.5" customHeight="1">
      <c r="A43" s="1100"/>
      <c r="B43" s="1122"/>
      <c r="C43" s="1122" t="s">
        <v>1096</v>
      </c>
      <c r="D43" s="1122"/>
      <c r="E43" s="1122"/>
      <c r="F43" s="1122"/>
      <c r="G43" s="1122"/>
      <c r="H43" s="1122"/>
      <c r="I43" s="1122"/>
      <c r="J43" s="1122"/>
      <c r="K43" s="1124"/>
      <c r="L43" s="1124"/>
      <c r="M43" s="1122" t="s">
        <v>1135</v>
      </c>
      <c r="N43" s="1122"/>
      <c r="O43" s="1122"/>
      <c r="P43" s="1122"/>
      <c r="Q43" s="1127" t="s">
        <v>893</v>
      </c>
      <c r="R43" s="1128">
        <v>50</v>
      </c>
      <c r="S43" s="1122" t="s">
        <v>372</v>
      </c>
      <c r="T43" s="1122"/>
      <c r="U43" s="1128">
        <v>1750</v>
      </c>
      <c r="V43" s="1122"/>
      <c r="W43" s="1130">
        <f t="shared" si="0"/>
        <v>87500</v>
      </c>
      <c r="X43" s="1124"/>
      <c r="Y43" s="1132"/>
    </row>
    <row r="44" spans="1:36" ht="28.5" customHeight="1">
      <c r="A44" s="1100"/>
      <c r="B44" s="1122"/>
      <c r="C44" s="1122" t="s">
        <v>1098</v>
      </c>
      <c r="D44" s="1122"/>
      <c r="E44" s="1122"/>
      <c r="F44" s="1122"/>
      <c r="G44" s="1122"/>
      <c r="H44" s="1122"/>
      <c r="I44" s="1122"/>
      <c r="J44" s="1122"/>
      <c r="K44" s="1124"/>
      <c r="L44" s="1124"/>
      <c r="M44" s="1122" t="s">
        <v>1099</v>
      </c>
      <c r="N44" s="1122"/>
      <c r="O44" s="1122"/>
      <c r="P44" s="1122"/>
      <c r="Q44" s="1127" t="s">
        <v>895</v>
      </c>
      <c r="R44" s="1128">
        <v>75</v>
      </c>
      <c r="S44" s="1122" t="s">
        <v>372</v>
      </c>
      <c r="T44" s="1122"/>
      <c r="U44" s="1128">
        <v>2940</v>
      </c>
      <c r="V44" s="1122"/>
      <c r="W44" s="1130">
        <f t="shared" si="0"/>
        <v>220500</v>
      </c>
      <c r="X44" s="1124"/>
      <c r="Y44" s="1132"/>
    </row>
    <row r="45" spans="1:36" ht="28.5" customHeight="1">
      <c r="A45" s="1100"/>
      <c r="B45" s="1122"/>
      <c r="C45" s="1122" t="s">
        <v>1100</v>
      </c>
      <c r="D45" s="1122"/>
      <c r="E45" s="1122"/>
      <c r="F45" s="1122"/>
      <c r="G45" s="1122"/>
      <c r="H45" s="1122"/>
      <c r="I45" s="1122"/>
      <c r="J45" s="1122"/>
      <c r="K45" s="1124"/>
      <c r="L45" s="1124"/>
      <c r="M45" s="1122" t="s">
        <v>1101</v>
      </c>
      <c r="N45" s="1122"/>
      <c r="O45" s="1122"/>
      <c r="P45" s="1122"/>
      <c r="Q45" s="1127" t="s">
        <v>897</v>
      </c>
      <c r="R45" s="1128">
        <v>30</v>
      </c>
      <c r="S45" s="1122" t="s">
        <v>372</v>
      </c>
      <c r="T45" s="1122"/>
      <c r="U45" s="1128">
        <v>4600</v>
      </c>
      <c r="V45" s="1122"/>
      <c r="W45" s="1130">
        <f t="shared" si="0"/>
        <v>138000</v>
      </c>
      <c r="X45" s="1124"/>
      <c r="Y45" s="1132"/>
    </row>
    <row r="46" spans="1:36" ht="28.5" customHeight="1">
      <c r="A46" s="1100"/>
      <c r="B46" s="1122"/>
      <c r="C46" s="1122" t="s">
        <v>1102</v>
      </c>
      <c r="D46" s="1122"/>
      <c r="E46" s="1122"/>
      <c r="F46" s="1122"/>
      <c r="G46" s="1122"/>
      <c r="H46" s="1122"/>
      <c r="I46" s="1122"/>
      <c r="J46" s="1122"/>
      <c r="K46" s="1124"/>
      <c r="L46" s="1124"/>
      <c r="M46" s="1122" t="s">
        <v>1103</v>
      </c>
      <c r="N46" s="1122"/>
      <c r="O46" s="1122"/>
      <c r="P46" s="1122"/>
      <c r="Q46" s="1127" t="s">
        <v>955</v>
      </c>
      <c r="R46" s="1128">
        <v>50</v>
      </c>
      <c r="S46" s="1122" t="s">
        <v>372</v>
      </c>
      <c r="T46" s="1122"/>
      <c r="U46" s="1128">
        <v>2200</v>
      </c>
      <c r="V46" s="1122"/>
      <c r="W46" s="1130">
        <f t="shared" si="0"/>
        <v>110000</v>
      </c>
      <c r="X46" s="1124"/>
      <c r="Y46" s="1132"/>
    </row>
    <row r="47" spans="1:36" ht="28.5" customHeight="1">
      <c r="A47" s="1100"/>
      <c r="B47" s="1122"/>
      <c r="C47" s="1122" t="s">
        <v>1104</v>
      </c>
      <c r="D47" s="1122"/>
      <c r="E47" s="1122"/>
      <c r="F47" s="1122"/>
      <c r="G47" s="1122"/>
      <c r="H47" s="1122"/>
      <c r="I47" s="1122"/>
      <c r="J47" s="1122"/>
      <c r="K47" s="1124"/>
      <c r="L47" s="1124"/>
      <c r="M47" s="1122" t="s">
        <v>958</v>
      </c>
      <c r="N47" s="1122"/>
      <c r="O47" s="1122"/>
      <c r="P47" s="1122"/>
      <c r="Q47" s="1127" t="s">
        <v>957</v>
      </c>
      <c r="R47" s="1128">
        <v>35</v>
      </c>
      <c r="S47" s="1122" t="s">
        <v>372</v>
      </c>
      <c r="T47" s="1122"/>
      <c r="U47" s="1128">
        <v>4300</v>
      </c>
      <c r="V47" s="1122"/>
      <c r="W47" s="1130">
        <f t="shared" si="0"/>
        <v>150500</v>
      </c>
      <c r="X47" s="1124"/>
      <c r="Y47" s="1132"/>
    </row>
    <row r="48" spans="1:36" ht="28.5" customHeight="1">
      <c r="A48" s="1100"/>
      <c r="B48" s="1122"/>
      <c r="C48" s="1122" t="s">
        <v>1105</v>
      </c>
      <c r="D48" s="1122"/>
      <c r="E48" s="1122"/>
      <c r="F48" s="1122"/>
      <c r="G48" s="1122"/>
      <c r="H48" s="1122"/>
      <c r="I48" s="1122"/>
      <c r="J48" s="1122"/>
      <c r="K48" s="1124"/>
      <c r="L48" s="1124"/>
      <c r="M48" s="1122" t="s">
        <v>960</v>
      </c>
      <c r="N48" s="1122"/>
      <c r="O48" s="1122"/>
      <c r="P48" s="1122"/>
      <c r="Q48" s="1127" t="s">
        <v>959</v>
      </c>
      <c r="R48" s="1128">
        <v>35</v>
      </c>
      <c r="S48" s="1122" t="s">
        <v>372</v>
      </c>
      <c r="T48" s="1122"/>
      <c r="U48" s="1128">
        <v>6500</v>
      </c>
      <c r="V48" s="1122"/>
      <c r="W48" s="1130">
        <f t="shared" si="0"/>
        <v>227500</v>
      </c>
      <c r="X48" s="1124"/>
      <c r="Y48" s="1132"/>
    </row>
    <row r="49" spans="1:25" ht="28.5" customHeight="1">
      <c r="A49" s="1100"/>
      <c r="B49" s="1122"/>
      <c r="C49" s="1122"/>
      <c r="D49" s="1122"/>
      <c r="E49" s="1122"/>
      <c r="F49" s="1122"/>
      <c r="G49" s="1122"/>
      <c r="H49" s="1122"/>
      <c r="I49" s="1122"/>
      <c r="J49" s="1122"/>
      <c r="K49" s="1124"/>
      <c r="L49" s="1124"/>
      <c r="M49" s="1122"/>
      <c r="N49" s="1122"/>
      <c r="O49" s="1122"/>
      <c r="P49" s="1122"/>
      <c r="Q49" s="1127"/>
      <c r="R49" s="1128"/>
      <c r="S49" s="1122"/>
      <c r="T49" s="1122"/>
      <c r="U49" s="1128"/>
      <c r="V49" s="1122"/>
      <c r="W49" s="1130"/>
      <c r="X49" s="1124"/>
      <c r="Y49" s="1132"/>
    </row>
    <row r="50" spans="1:25" ht="28.5" customHeight="1">
      <c r="A50" s="1100"/>
      <c r="B50" s="1122"/>
      <c r="C50" s="1122"/>
      <c r="D50" s="1122"/>
      <c r="E50" s="1122"/>
      <c r="F50" s="1122"/>
      <c r="G50" s="1122"/>
      <c r="H50" s="1122"/>
      <c r="I50" s="1122"/>
      <c r="J50" s="1122"/>
      <c r="K50" s="1124"/>
      <c r="L50" s="1124"/>
      <c r="M50" s="1122"/>
      <c r="N50" s="1122"/>
      <c r="O50" s="1122"/>
      <c r="P50" s="1122"/>
      <c r="Q50" s="1127"/>
      <c r="R50" s="1128"/>
      <c r="S50" s="1122"/>
      <c r="T50" s="1122"/>
      <c r="U50" s="1128"/>
      <c r="V50" s="1122"/>
      <c r="W50" s="1130"/>
      <c r="X50" s="1124"/>
      <c r="Y50" s="1132"/>
    </row>
    <row r="51" spans="1:25" ht="28.5" customHeight="1">
      <c r="A51" s="1100"/>
      <c r="B51" s="1122"/>
      <c r="C51" s="1122"/>
      <c r="D51" s="1122"/>
      <c r="E51" s="1122"/>
      <c r="F51" s="1122"/>
      <c r="G51" s="1122"/>
      <c r="H51" s="1122"/>
      <c r="I51" s="1122"/>
      <c r="J51" s="1122"/>
      <c r="K51" s="1124"/>
      <c r="L51" s="1124"/>
      <c r="M51" s="1122"/>
      <c r="N51" s="1122"/>
      <c r="O51" s="1122"/>
      <c r="P51" s="1122"/>
      <c r="Q51" s="1127"/>
      <c r="R51" s="1128"/>
      <c r="S51" s="1122"/>
      <c r="T51" s="1122"/>
      <c r="U51" s="1128"/>
      <c r="V51" s="1122"/>
      <c r="W51" s="1130"/>
      <c r="X51" s="1124"/>
      <c r="Y51" s="1132"/>
    </row>
    <row r="52" spans="1:25" ht="28.5" customHeight="1">
      <c r="A52" s="1100"/>
      <c r="B52" s="1122"/>
      <c r="C52" s="1122"/>
      <c r="D52" s="1122"/>
      <c r="E52" s="1122"/>
      <c r="F52" s="1122"/>
      <c r="G52" s="1122"/>
      <c r="H52" s="1122"/>
      <c r="I52" s="1122"/>
      <c r="J52" s="1122"/>
      <c r="K52" s="1124"/>
      <c r="L52" s="1124"/>
      <c r="M52" s="1122"/>
      <c r="N52" s="1122"/>
      <c r="O52" s="1122"/>
      <c r="P52" s="1122"/>
      <c r="Q52" s="1127"/>
      <c r="R52" s="1128"/>
      <c r="S52" s="1122"/>
      <c r="T52" s="1122"/>
      <c r="U52" s="1128"/>
      <c r="V52" s="1122"/>
      <c r="W52" s="1130"/>
      <c r="X52" s="1124"/>
      <c r="Y52" s="1132"/>
    </row>
    <row r="53" spans="1:25" ht="28.5" customHeight="1">
      <c r="A53" s="1100"/>
      <c r="B53" s="1122"/>
      <c r="C53" s="1122"/>
      <c r="D53" s="1122"/>
      <c r="E53" s="1122"/>
      <c r="F53" s="1122"/>
      <c r="G53" s="1122"/>
      <c r="H53" s="1122"/>
      <c r="I53" s="1122"/>
      <c r="J53" s="1122"/>
      <c r="K53" s="1124"/>
      <c r="L53" s="1124"/>
      <c r="M53" s="1122"/>
      <c r="N53" s="1122"/>
      <c r="O53" s="1122"/>
      <c r="P53" s="1122"/>
      <c r="Q53" s="1127"/>
      <c r="R53" s="1128"/>
      <c r="S53" s="1122"/>
      <c r="T53" s="1122"/>
      <c r="U53" s="1128"/>
      <c r="V53" s="1122"/>
      <c r="W53" s="1130"/>
      <c r="X53" s="1124"/>
      <c r="Y53" s="1132"/>
    </row>
    <row r="54" spans="1:25" ht="28.5" customHeight="1">
      <c r="A54" s="1100"/>
      <c r="B54" s="1122"/>
      <c r="C54" s="1122"/>
      <c r="D54" s="1122"/>
      <c r="E54" s="1122"/>
      <c r="F54" s="1122"/>
      <c r="G54" s="1122"/>
      <c r="H54" s="1122"/>
      <c r="I54" s="1122"/>
      <c r="J54" s="1122"/>
      <c r="K54" s="1124"/>
      <c r="L54" s="1124"/>
      <c r="M54" s="1122"/>
      <c r="N54" s="1122"/>
      <c r="O54" s="1122"/>
      <c r="P54" s="1122"/>
      <c r="Q54" s="1127"/>
      <c r="R54" s="1128"/>
      <c r="S54" s="1122"/>
      <c r="T54" s="1122"/>
      <c r="U54" s="1128"/>
      <c r="V54" s="1122"/>
      <c r="W54" s="1130"/>
      <c r="X54" s="1124"/>
      <c r="Y54" s="1132"/>
    </row>
    <row r="55" spans="1:25" ht="28.5" customHeight="1">
      <c r="A55" s="1100"/>
      <c r="B55" s="1122"/>
      <c r="C55" s="1122"/>
      <c r="D55" s="1122"/>
      <c r="E55" s="1122"/>
      <c r="F55" s="1122"/>
      <c r="G55" s="1122"/>
      <c r="H55" s="1122"/>
      <c r="I55" s="1122"/>
      <c r="J55" s="1122"/>
      <c r="K55" s="1124"/>
      <c r="L55" s="1124"/>
      <c r="M55" s="1122"/>
      <c r="N55" s="1122"/>
      <c r="O55" s="1122"/>
      <c r="P55" s="1122"/>
      <c r="Q55" s="1127"/>
      <c r="R55" s="1128"/>
      <c r="S55" s="1122"/>
      <c r="T55" s="1122"/>
      <c r="U55" s="1128"/>
      <c r="V55" s="1122"/>
      <c r="W55" s="1130"/>
      <c r="X55" s="1124"/>
      <c r="Y55" s="1132"/>
    </row>
    <row r="56" spans="1:25" ht="28.5" customHeight="1">
      <c r="A56" s="1100"/>
      <c r="B56" s="1122"/>
      <c r="C56" s="1122"/>
      <c r="D56" s="1122"/>
      <c r="E56" s="1122"/>
      <c r="F56" s="1122"/>
      <c r="G56" s="1122"/>
      <c r="H56" s="1122"/>
      <c r="I56" s="1122"/>
      <c r="J56" s="1122"/>
      <c r="K56" s="1124"/>
      <c r="L56" s="1124"/>
      <c r="M56" s="1122"/>
      <c r="N56" s="1122"/>
      <c r="O56" s="1122"/>
      <c r="P56" s="1122"/>
      <c r="Q56" s="1127"/>
      <c r="R56" s="1128"/>
      <c r="S56" s="1122"/>
      <c r="T56" s="1122"/>
      <c r="U56" s="1128"/>
      <c r="V56" s="1122"/>
      <c r="W56" s="1130"/>
      <c r="X56" s="1124"/>
      <c r="Y56" s="1132"/>
    </row>
    <row r="57" spans="1:25" ht="28.5" customHeight="1">
      <c r="A57" s="1100"/>
      <c r="B57" s="1122"/>
      <c r="C57" s="1122"/>
      <c r="D57" s="1122"/>
      <c r="E57" s="1122"/>
      <c r="F57" s="1122"/>
      <c r="G57" s="1122"/>
      <c r="H57" s="1122"/>
      <c r="I57" s="1122"/>
      <c r="J57" s="1122"/>
      <c r="K57" s="1124"/>
      <c r="L57" s="1124"/>
      <c r="M57" s="1122"/>
      <c r="N57" s="1122"/>
      <c r="O57" s="1122"/>
      <c r="P57" s="1122"/>
      <c r="Q57" s="1127"/>
      <c r="R57" s="1128"/>
      <c r="S57" s="1122"/>
      <c r="T57" s="1122"/>
      <c r="U57" s="1128"/>
      <c r="V57" s="1122"/>
      <c r="W57" s="1130"/>
      <c r="X57" s="1124"/>
      <c r="Y57" s="1132"/>
    </row>
    <row r="58" spans="1:25" ht="28.5" customHeight="1">
      <c r="A58" s="1100"/>
      <c r="B58" s="1122"/>
      <c r="C58" s="1122"/>
      <c r="D58" s="1122"/>
      <c r="E58" s="1122"/>
      <c r="F58" s="1122"/>
      <c r="G58" s="1122"/>
      <c r="H58" s="1122"/>
      <c r="I58" s="1122"/>
      <c r="J58" s="1122"/>
      <c r="K58" s="1124"/>
      <c r="L58" s="1124"/>
      <c r="M58" s="1122"/>
      <c r="N58" s="1122"/>
      <c r="O58" s="1122"/>
      <c r="P58" s="1122"/>
      <c r="Q58" s="1127"/>
      <c r="R58" s="1128"/>
      <c r="S58" s="1122"/>
      <c r="T58" s="1122"/>
      <c r="U58" s="1128"/>
      <c r="V58" s="1122"/>
      <c r="W58" s="1130"/>
      <c r="X58" s="1124"/>
      <c r="Y58" s="1132"/>
    </row>
    <row r="59" spans="1:25" ht="28.5" customHeight="1">
      <c r="A59" s="1100"/>
      <c r="B59" s="1122"/>
      <c r="C59" s="1122"/>
      <c r="D59" s="1122"/>
      <c r="E59" s="1122"/>
      <c r="F59" s="1122"/>
      <c r="G59" s="1122"/>
      <c r="H59" s="1122"/>
      <c r="I59" s="1122"/>
      <c r="J59" s="1122"/>
      <c r="K59" s="1124"/>
      <c r="L59" s="1124"/>
      <c r="M59" s="1122"/>
      <c r="N59" s="1122"/>
      <c r="O59" s="1122"/>
      <c r="P59" s="1122"/>
      <c r="Q59" s="1127"/>
      <c r="R59" s="1128"/>
      <c r="S59" s="1122"/>
      <c r="T59" s="1122"/>
      <c r="U59" s="1128"/>
      <c r="V59" s="1122"/>
      <c r="W59" s="1130"/>
      <c r="X59" s="1124"/>
      <c r="Y59" s="1132"/>
    </row>
    <row r="60" spans="1:25" ht="28.5" customHeight="1">
      <c r="A60" s="1100"/>
      <c r="B60" s="1122"/>
      <c r="C60" s="1122"/>
      <c r="D60" s="1122"/>
      <c r="E60" s="1122"/>
      <c r="F60" s="1122"/>
      <c r="G60" s="1122"/>
      <c r="H60" s="1122"/>
      <c r="I60" s="1122"/>
      <c r="J60" s="1122"/>
      <c r="K60" s="1124"/>
      <c r="L60" s="1124"/>
      <c r="M60" s="1122"/>
      <c r="N60" s="1122"/>
      <c r="O60" s="1122"/>
      <c r="P60" s="1122"/>
      <c r="Q60" s="1127"/>
      <c r="R60" s="1128"/>
      <c r="S60" s="1122"/>
      <c r="T60" s="1122"/>
      <c r="U60" s="1128"/>
      <c r="V60" s="1122"/>
      <c r="W60" s="1130"/>
      <c r="X60" s="1124"/>
      <c r="Y60" s="1132"/>
    </row>
    <row r="61" spans="1:25" ht="28.5" customHeight="1">
      <c r="A61" s="1100"/>
      <c r="B61" s="1122"/>
      <c r="C61" s="1122"/>
      <c r="D61" s="1122"/>
      <c r="E61" s="1122"/>
      <c r="F61" s="1122"/>
      <c r="G61" s="1122"/>
      <c r="H61" s="1122"/>
      <c r="I61" s="1122"/>
      <c r="J61" s="1122"/>
      <c r="K61" s="1124"/>
      <c r="L61" s="1124"/>
      <c r="M61" s="1122"/>
      <c r="N61" s="1122"/>
      <c r="O61" s="1122"/>
      <c r="P61" s="1122"/>
      <c r="Q61" s="1127"/>
      <c r="R61" s="1128"/>
      <c r="S61" s="1122"/>
      <c r="T61" s="1122"/>
      <c r="U61" s="1128"/>
      <c r="V61" s="1122"/>
      <c r="W61" s="1130"/>
      <c r="X61" s="1124"/>
      <c r="Y61" s="1132"/>
    </row>
    <row r="62" spans="1:25" ht="28.5" customHeight="1">
      <c r="A62" s="1100"/>
      <c r="B62" s="1122"/>
      <c r="C62" s="1122"/>
      <c r="D62" s="1122"/>
      <c r="E62" s="1122"/>
      <c r="F62" s="1122"/>
      <c r="G62" s="1122"/>
      <c r="H62" s="1122"/>
      <c r="I62" s="1122"/>
      <c r="J62" s="1122"/>
      <c r="K62" s="1124"/>
      <c r="L62" s="1124"/>
      <c r="M62" s="1122"/>
      <c r="N62" s="1122"/>
      <c r="O62" s="1122"/>
      <c r="P62" s="1122"/>
      <c r="Q62" s="1127"/>
      <c r="R62" s="1128"/>
      <c r="S62" s="1122"/>
      <c r="T62" s="1122"/>
      <c r="U62" s="1128"/>
      <c r="V62" s="1122"/>
      <c r="W62" s="1130"/>
      <c r="X62" s="1124"/>
      <c r="Y62" s="1132"/>
    </row>
    <row r="63" spans="1:25" ht="28.5" customHeight="1">
      <c r="A63" s="1100"/>
      <c r="B63" s="1122"/>
      <c r="C63" s="1122"/>
      <c r="D63" s="1122"/>
      <c r="E63" s="1122"/>
      <c r="F63" s="1122"/>
      <c r="G63" s="1122"/>
      <c r="H63" s="1122"/>
      <c r="I63" s="1122"/>
      <c r="J63" s="1122"/>
      <c r="K63" s="1124"/>
      <c r="L63" s="1124"/>
      <c r="M63" s="1122"/>
      <c r="N63" s="1122"/>
      <c r="O63" s="1122"/>
      <c r="P63" s="1122"/>
      <c r="Q63" s="1127"/>
      <c r="R63" s="1128"/>
      <c r="S63" s="1122"/>
      <c r="T63" s="1122"/>
      <c r="U63" s="1128"/>
      <c r="V63" s="1122"/>
      <c r="W63" s="1130"/>
      <c r="X63" s="1124"/>
      <c r="Y63" s="1132"/>
    </row>
    <row r="64" spans="1:25" ht="17.25">
      <c r="A64" s="1100"/>
      <c r="B64" s="1122"/>
      <c r="C64" s="1122"/>
      <c r="D64" s="1122"/>
      <c r="E64" s="1122"/>
      <c r="F64" s="1122"/>
      <c r="G64" s="1122"/>
      <c r="H64" s="1122"/>
      <c r="I64" s="1122"/>
      <c r="J64" s="1122"/>
      <c r="K64" s="1124"/>
      <c r="L64" s="1124"/>
      <c r="M64" s="1122"/>
      <c r="N64" s="1122"/>
      <c r="O64" s="1122"/>
      <c r="P64" s="1122"/>
      <c r="Q64" s="1122"/>
      <c r="R64" s="1128"/>
      <c r="S64" s="1122"/>
      <c r="T64" s="1122"/>
      <c r="U64" s="1128"/>
      <c r="V64" s="1122"/>
      <c r="W64" s="1130"/>
      <c r="X64" s="1124"/>
      <c r="Y64" s="1132"/>
    </row>
    <row r="65" spans="1:25" ht="17.25">
      <c r="A65" s="1100"/>
      <c r="B65" s="1122"/>
      <c r="C65" s="1122"/>
      <c r="D65" s="1122"/>
      <c r="E65" s="1122"/>
      <c r="F65" s="1122"/>
      <c r="G65" s="1122"/>
      <c r="H65" s="1122"/>
      <c r="I65" s="1122"/>
      <c r="J65" s="1122"/>
      <c r="K65" s="1122"/>
      <c r="L65" s="1122"/>
      <c r="M65" s="1122"/>
      <c r="N65" s="1122"/>
      <c r="O65" s="1122"/>
      <c r="P65" s="1122"/>
      <c r="Q65" s="1122"/>
      <c r="R65" s="1122"/>
      <c r="S65" s="1122"/>
      <c r="T65" s="1122"/>
      <c r="U65" s="1128"/>
      <c r="V65" s="1122"/>
      <c r="W65" s="1122"/>
      <c r="X65" s="1124"/>
      <c r="Y65" s="1132"/>
    </row>
    <row r="66" spans="1:25" s="1115" customFormat="1" ht="17.25">
      <c r="A66" s="1103"/>
      <c r="B66" s="1122"/>
      <c r="C66" s="1122" t="s">
        <v>716</v>
      </c>
      <c r="D66" s="1122"/>
      <c r="E66" s="1122"/>
      <c r="F66" s="1122"/>
      <c r="G66" s="1122" t="s">
        <v>1106</v>
      </c>
      <c r="H66" s="1122"/>
      <c r="I66" s="1122"/>
      <c r="J66" s="1122"/>
      <c r="K66" s="1122"/>
      <c r="L66" s="1122"/>
      <c r="M66" s="1122"/>
      <c r="N66" s="1122"/>
      <c r="O66" s="1122"/>
      <c r="P66" s="1122"/>
      <c r="Q66" s="1122"/>
      <c r="R66" s="1122"/>
      <c r="S66" s="1122"/>
      <c r="T66" s="1122"/>
      <c r="U66" s="1129"/>
      <c r="V66" s="1122"/>
      <c r="W66" s="1122"/>
      <c r="X66" s="1122"/>
      <c r="Y66" s="1135"/>
    </row>
    <row r="67" spans="1:25" s="1115" customFormat="1" ht="17.25">
      <c r="A67" s="1103"/>
      <c r="B67" s="1122"/>
      <c r="C67" s="1122" t="s">
        <v>715</v>
      </c>
      <c r="D67" s="1122"/>
      <c r="E67" s="1122"/>
      <c r="F67" s="1122"/>
      <c r="G67" s="1122" t="str">
        <f>B10</f>
        <v>柏尾奏利（KASIOshop）様</v>
      </c>
      <c r="H67" s="1122"/>
      <c r="I67" s="1122"/>
      <c r="J67" s="1122"/>
      <c r="K67" s="1122"/>
      <c r="L67" s="1122"/>
      <c r="M67" s="1122"/>
      <c r="N67" s="1122"/>
      <c r="O67" s="1122"/>
      <c r="P67" s="1122"/>
      <c r="Q67" s="1122"/>
      <c r="R67" s="1122"/>
      <c r="S67" s="1122"/>
      <c r="T67" s="1122"/>
      <c r="U67" s="1129"/>
      <c r="V67" s="1122"/>
      <c r="W67" s="1122"/>
      <c r="X67" s="1122"/>
      <c r="Y67" s="1135"/>
    </row>
    <row r="68" spans="1:25" s="1115" customFormat="1" ht="18" thickBot="1">
      <c r="A68" s="1103"/>
      <c r="B68" s="1136"/>
      <c r="C68" s="1136"/>
      <c r="D68" s="1136"/>
      <c r="E68" s="1136"/>
      <c r="F68" s="1136"/>
      <c r="G68" s="1136"/>
      <c r="H68" s="1136"/>
      <c r="I68" s="1136"/>
      <c r="J68" s="1136"/>
      <c r="K68" s="1136"/>
      <c r="L68" s="1136"/>
      <c r="M68" s="1136"/>
      <c r="N68" s="1136"/>
      <c r="O68" s="1136"/>
      <c r="P68" s="1136"/>
      <c r="Q68" s="1136"/>
      <c r="R68" s="1136"/>
      <c r="S68" s="1136"/>
      <c r="T68" s="1136"/>
      <c r="U68" s="1137"/>
      <c r="V68" s="1136"/>
      <c r="W68" s="1136"/>
      <c r="X68" s="1136"/>
      <c r="Y68" s="1135"/>
    </row>
    <row r="69" spans="1:25" s="1115" customFormat="1" ht="3.75" customHeight="1" thickBot="1">
      <c r="A69" s="1103"/>
      <c r="B69" s="1103"/>
      <c r="C69" s="1103"/>
      <c r="D69" s="1103"/>
      <c r="E69" s="1103"/>
      <c r="F69" s="1103"/>
      <c r="G69" s="1103"/>
      <c r="H69" s="1103"/>
      <c r="I69" s="1103"/>
      <c r="J69" s="1103"/>
      <c r="K69" s="1103"/>
      <c r="L69" s="1103"/>
      <c r="M69" s="1103"/>
      <c r="N69" s="1103"/>
      <c r="O69" s="1138"/>
      <c r="P69" s="1138"/>
      <c r="Q69" s="1138"/>
      <c r="R69" s="1138"/>
      <c r="S69" s="1139"/>
      <c r="T69" s="1138"/>
      <c r="U69" s="1138"/>
      <c r="V69" s="1138"/>
      <c r="W69" s="1140"/>
      <c r="X69" s="1139"/>
    </row>
    <row r="70" spans="1:25" s="1115" customFormat="1" ht="17.25">
      <c r="A70" s="1103"/>
      <c r="B70" s="1103"/>
      <c r="C70" s="1103"/>
      <c r="D70" s="1103"/>
      <c r="E70" s="1103"/>
      <c r="F70" s="1103"/>
      <c r="G70" s="1103"/>
      <c r="H70" s="1103"/>
      <c r="I70" s="1103"/>
      <c r="J70" s="1103"/>
      <c r="K70" s="1103" t="s">
        <v>713</v>
      </c>
      <c r="L70" s="1103"/>
      <c r="M70" s="1103"/>
      <c r="N70" s="1103"/>
      <c r="O70" s="1103" t="s">
        <v>712</v>
      </c>
      <c r="P70" s="1103"/>
      <c r="Q70" s="1103"/>
      <c r="R70" s="1103"/>
      <c r="S70" s="1103"/>
      <c r="T70" s="1103"/>
      <c r="U70" s="1103"/>
      <c r="V70" s="1103"/>
      <c r="W70" s="1141">
        <f>SUM(W34:W67)</f>
        <v>5129100</v>
      </c>
      <c r="X70" s="1103"/>
    </row>
    <row r="71" spans="1:25" s="1115" customFormat="1" ht="7.5" customHeight="1" thickBot="1">
      <c r="A71" s="1103"/>
      <c r="B71" s="1142"/>
      <c r="C71" s="1142"/>
      <c r="D71" s="1142"/>
      <c r="E71" s="1142"/>
      <c r="F71" s="1142"/>
      <c r="G71" s="1142"/>
      <c r="H71" s="1142"/>
      <c r="I71" s="1142"/>
      <c r="J71" s="1142"/>
      <c r="K71" s="1142"/>
      <c r="L71" s="1142"/>
      <c r="M71" s="1142"/>
      <c r="N71" s="1142"/>
      <c r="O71" s="1142"/>
      <c r="P71" s="1142"/>
      <c r="Q71" s="1142"/>
      <c r="R71" s="1142"/>
      <c r="S71" s="1142"/>
      <c r="T71" s="1142"/>
      <c r="U71" s="1142"/>
      <c r="V71" s="1142"/>
      <c r="W71" s="1143"/>
      <c r="X71" s="1142"/>
    </row>
    <row r="72" spans="1:25" s="1115" customFormat="1" ht="3.75" customHeight="1" thickBot="1">
      <c r="A72" s="1103"/>
      <c r="B72" s="1138"/>
      <c r="C72" s="1138"/>
      <c r="D72" s="1138"/>
      <c r="E72" s="1138"/>
      <c r="F72" s="1138"/>
      <c r="G72" s="1138"/>
      <c r="H72" s="1138"/>
      <c r="I72" s="1138"/>
      <c r="J72" s="1138"/>
      <c r="K72" s="1138"/>
      <c r="L72" s="1138"/>
      <c r="M72" s="1138"/>
      <c r="N72" s="1138"/>
      <c r="O72" s="1138"/>
      <c r="P72" s="1138"/>
      <c r="Q72" s="1138"/>
      <c r="R72" s="1138"/>
      <c r="S72" s="1138"/>
      <c r="T72" s="1138"/>
      <c r="U72" s="1138"/>
      <c r="V72" s="1138"/>
      <c r="W72" s="1140"/>
      <c r="X72" s="1138"/>
    </row>
    <row r="73" spans="1:25" s="1115" customFormat="1" ht="17.25">
      <c r="A73" s="1103"/>
      <c r="B73" s="1103"/>
      <c r="C73" s="1103"/>
      <c r="D73" s="1103"/>
      <c r="E73" s="1103"/>
      <c r="F73" s="1103"/>
      <c r="G73" s="1103"/>
      <c r="H73" s="1103"/>
      <c r="I73" s="1103"/>
      <c r="J73" s="1103"/>
      <c r="K73" s="1103"/>
      <c r="L73" s="1103"/>
      <c r="M73" s="1103"/>
      <c r="N73" s="1103"/>
      <c r="O73" s="1103" t="s">
        <v>711</v>
      </c>
      <c r="P73" s="1103"/>
      <c r="Q73" s="1103"/>
      <c r="R73" s="1103"/>
      <c r="S73" s="1103"/>
      <c r="T73" s="1103"/>
      <c r="U73" s="1103"/>
      <c r="V73" s="1103"/>
      <c r="W73" s="1144">
        <f>W70</f>
        <v>5129100</v>
      </c>
      <c r="X73" s="1103"/>
    </row>
    <row r="74" spans="1:25" s="1115" customFormat="1" ht="17.25">
      <c r="A74" s="1103"/>
      <c r="B74" s="1122"/>
      <c r="C74" s="1122"/>
      <c r="D74" s="1122"/>
      <c r="E74" s="1122"/>
      <c r="F74" s="1122"/>
      <c r="G74" s="1122"/>
      <c r="H74" s="1122"/>
      <c r="I74" s="1122"/>
      <c r="J74" s="1122"/>
      <c r="K74" s="1122"/>
      <c r="L74" s="1122"/>
      <c r="M74" s="1122"/>
      <c r="N74" s="1122"/>
      <c r="O74" s="1122" t="s">
        <v>710</v>
      </c>
      <c r="P74" s="1122"/>
      <c r="Q74" s="1122"/>
      <c r="R74" s="1122"/>
      <c r="S74" s="1122"/>
      <c r="T74" s="1122"/>
      <c r="U74" s="1122"/>
      <c r="V74" s="1122"/>
      <c r="W74" s="1130">
        <f>W73</f>
        <v>5129100</v>
      </c>
      <c r="X74" s="1136"/>
    </row>
    <row r="75" spans="1:25" s="1115" customFormat="1" ht="17.25">
      <c r="A75" s="1103"/>
      <c r="B75" s="1122"/>
      <c r="C75" s="1122"/>
      <c r="D75" s="1122"/>
      <c r="E75" s="1122"/>
      <c r="F75" s="1122"/>
      <c r="G75" s="1122"/>
      <c r="H75" s="1122"/>
      <c r="I75" s="1122"/>
      <c r="J75" s="1122"/>
      <c r="K75" s="1122"/>
      <c r="L75" s="1122"/>
      <c r="M75" s="1122"/>
      <c r="N75" s="1122"/>
      <c r="O75" s="1122"/>
      <c r="P75" s="1122" t="s">
        <v>708</v>
      </c>
      <c r="Q75" s="1122"/>
      <c r="R75" s="1122"/>
      <c r="S75" s="1122"/>
      <c r="T75" s="1122"/>
      <c r="U75" s="1122"/>
      <c r="V75" s="1122"/>
      <c r="W75" s="1130">
        <f>W73*10%</f>
        <v>512910</v>
      </c>
      <c r="X75" s="1136" t="s">
        <v>707</v>
      </c>
    </row>
    <row r="76" spans="1:25" s="1115" customFormat="1" ht="17.25">
      <c r="A76" s="1103"/>
      <c r="B76" s="1122"/>
      <c r="C76" s="1122"/>
      <c r="D76" s="1122"/>
      <c r="E76" s="1122"/>
      <c r="F76" s="1122"/>
      <c r="G76" s="1122"/>
      <c r="H76" s="1122"/>
      <c r="I76" s="1122"/>
      <c r="J76" s="1122"/>
      <c r="K76" s="1122"/>
      <c r="L76" s="1122"/>
      <c r="M76" s="1122"/>
      <c r="N76" s="1122"/>
      <c r="O76" s="1122" t="s">
        <v>709</v>
      </c>
      <c r="P76" s="1122"/>
      <c r="Q76" s="1122"/>
      <c r="R76" s="1122"/>
      <c r="S76" s="1122"/>
      <c r="T76" s="1122"/>
      <c r="U76" s="1122"/>
      <c r="V76" s="1122"/>
      <c r="W76" s="1130"/>
      <c r="X76" s="1145"/>
    </row>
    <row r="77" spans="1:25" s="1115" customFormat="1" ht="17.25">
      <c r="A77" s="1103"/>
      <c r="B77" s="1122"/>
      <c r="C77" s="1122"/>
      <c r="D77" s="1122"/>
      <c r="E77" s="1122"/>
      <c r="F77" s="1122"/>
      <c r="G77" s="1122"/>
      <c r="H77" s="1122"/>
      <c r="I77" s="1122"/>
      <c r="J77" s="1122"/>
      <c r="K77" s="1122"/>
      <c r="L77" s="1122"/>
      <c r="M77" s="1122"/>
      <c r="N77" s="1122"/>
      <c r="O77" s="1122"/>
      <c r="P77" s="1122" t="s">
        <v>708</v>
      </c>
      <c r="Q77" s="1122"/>
      <c r="R77" s="1122"/>
      <c r="S77" s="1122"/>
      <c r="T77" s="1122"/>
      <c r="U77" s="1122"/>
      <c r="V77" s="1122"/>
      <c r="W77" s="1130"/>
      <c r="X77" s="1145" t="s">
        <v>707</v>
      </c>
    </row>
    <row r="78" spans="1:25" s="1115" customFormat="1" ht="17.25">
      <c r="A78" s="1103"/>
      <c r="B78" s="1122"/>
      <c r="C78" s="1122"/>
      <c r="D78" s="1122"/>
      <c r="E78" s="1122"/>
      <c r="F78" s="1122"/>
      <c r="G78" s="1122"/>
      <c r="H78" s="1122"/>
      <c r="I78" s="1122"/>
      <c r="J78" s="1122"/>
      <c r="K78" s="1122"/>
      <c r="L78" s="1122"/>
      <c r="M78" s="1122"/>
      <c r="N78" s="1122"/>
      <c r="O78" s="1122" t="s">
        <v>706</v>
      </c>
      <c r="P78" s="1122"/>
      <c r="Q78" s="1122"/>
      <c r="R78" s="1122"/>
      <c r="S78" s="1122"/>
      <c r="T78" s="1122"/>
      <c r="U78" s="1122"/>
      <c r="V78" s="1122"/>
      <c r="W78" s="1130">
        <f>W73+W75</f>
        <v>5642010</v>
      </c>
      <c r="X78" s="1146"/>
    </row>
    <row r="79" spans="1:25" s="1115" customFormat="1" ht="17.25">
      <c r="A79" s="1103"/>
      <c r="B79" s="1122"/>
      <c r="C79" s="1122"/>
      <c r="D79" s="1122"/>
      <c r="E79" s="1122"/>
      <c r="F79" s="1122"/>
      <c r="G79" s="1122"/>
      <c r="H79" s="1122"/>
      <c r="I79" s="1122"/>
      <c r="J79" s="1122"/>
      <c r="K79" s="1122"/>
      <c r="L79" s="1122"/>
      <c r="M79" s="1122"/>
      <c r="N79" s="1122"/>
      <c r="O79" s="1122"/>
      <c r="P79" s="1122"/>
      <c r="Q79" s="1122"/>
      <c r="R79" s="1122"/>
      <c r="S79" s="1122"/>
      <c r="T79" s="1122"/>
      <c r="U79" s="1122"/>
      <c r="V79" s="1122"/>
      <c r="W79" s="1122"/>
      <c r="X79" s="1147"/>
    </row>
    <row r="80" spans="1:25" s="1115" customFormat="1" ht="17.25">
      <c r="A80" s="1103"/>
      <c r="B80" s="1122"/>
      <c r="C80" s="1122"/>
      <c r="D80" s="1122"/>
      <c r="E80" s="1122"/>
      <c r="F80" s="1122"/>
      <c r="G80" s="1122"/>
      <c r="H80" s="1122"/>
      <c r="I80" s="1122"/>
      <c r="J80" s="1122"/>
      <c r="K80" s="1122"/>
      <c r="L80" s="1122"/>
      <c r="M80" s="1122"/>
      <c r="N80" s="1122"/>
      <c r="O80" s="1122"/>
      <c r="P80" s="1122"/>
      <c r="Q80" s="1122"/>
      <c r="R80" s="1122"/>
      <c r="S80" s="1122"/>
      <c r="T80" s="1122"/>
      <c r="U80" s="1122"/>
      <c r="V80" s="1122"/>
      <c r="W80" s="1122"/>
      <c r="X80" s="1147"/>
    </row>
    <row r="81" spans="1:24" s="1115" customFormat="1" ht="17.25">
      <c r="A81" s="1103"/>
      <c r="B81" s="1148"/>
      <c r="C81" s="1148"/>
      <c r="D81" s="1148"/>
      <c r="E81" s="1148"/>
      <c r="F81" s="1148"/>
      <c r="G81" s="1148"/>
      <c r="H81" s="1148"/>
      <c r="I81" s="1148"/>
      <c r="J81" s="1148"/>
      <c r="K81" s="1148"/>
      <c r="L81" s="1148"/>
      <c r="M81" s="1148"/>
      <c r="N81" s="1148"/>
      <c r="O81" s="1148"/>
      <c r="P81" s="1148"/>
      <c r="Q81" s="1148"/>
      <c r="R81" s="1148"/>
      <c r="S81" s="1148"/>
      <c r="T81" s="1148"/>
      <c r="U81" s="1148"/>
      <c r="V81" s="1148"/>
      <c r="W81" s="1148"/>
      <c r="X81" s="1148"/>
    </row>
    <row r="82" spans="1:24" s="1115" customFormat="1" ht="17.25">
      <c r="A82" s="1103"/>
      <c r="B82" s="1103" t="s">
        <v>705</v>
      </c>
      <c r="C82" s="1103"/>
      <c r="D82" s="1103"/>
      <c r="E82" s="1103"/>
      <c r="F82" s="1103"/>
      <c r="G82" s="1103"/>
      <c r="H82" s="1103"/>
      <c r="I82" s="1103"/>
      <c r="J82" s="1103"/>
      <c r="L82" s="1149"/>
      <c r="M82" s="1149" t="s">
        <v>1107</v>
      </c>
      <c r="O82" s="1149"/>
      <c r="P82" s="1103"/>
      <c r="Q82" s="1103"/>
      <c r="R82" s="1103"/>
      <c r="S82" s="1103"/>
      <c r="T82" s="1103"/>
      <c r="U82" s="1103"/>
      <c r="V82" s="1103"/>
      <c r="W82" s="1103"/>
      <c r="X82" s="1103"/>
    </row>
    <row r="83" spans="1:24" s="1115" customFormat="1" ht="17.25">
      <c r="A83" s="1103"/>
      <c r="B83" s="1103" t="s">
        <v>704</v>
      </c>
      <c r="C83" s="1103"/>
      <c r="D83" s="1103"/>
      <c r="E83" s="1103"/>
      <c r="F83" s="1103"/>
      <c r="G83" s="1103"/>
      <c r="H83" s="1103"/>
      <c r="I83" s="1103"/>
      <c r="J83" s="1103"/>
      <c r="K83" s="1103"/>
      <c r="L83" s="1103"/>
      <c r="M83" s="1103"/>
      <c r="N83" s="1103"/>
      <c r="O83" s="1103"/>
      <c r="P83" s="1103"/>
      <c r="Q83" s="1103"/>
      <c r="R83" s="1103"/>
      <c r="S83" s="1103"/>
      <c r="T83" s="1103"/>
      <c r="U83" s="1103"/>
      <c r="V83" s="1103"/>
      <c r="W83" s="1103"/>
      <c r="X83" s="1103"/>
    </row>
    <row r="84" spans="1:24" s="1115" customFormat="1" ht="17.25">
      <c r="A84" s="1103"/>
      <c r="B84" s="1103"/>
      <c r="C84" s="1103"/>
      <c r="D84" s="1103"/>
      <c r="E84" s="1103"/>
      <c r="F84" s="1103"/>
      <c r="G84" s="1103"/>
      <c r="H84" s="1103"/>
      <c r="I84" s="1103"/>
      <c r="J84" s="1103"/>
      <c r="K84" s="1103"/>
      <c r="L84" s="1103"/>
      <c r="M84" s="1102"/>
      <c r="N84" s="1103"/>
      <c r="O84" s="1103"/>
      <c r="P84" s="1103"/>
      <c r="Q84" s="1103"/>
      <c r="R84" s="1103"/>
      <c r="S84" s="1103"/>
      <c r="T84" s="1103"/>
      <c r="U84" s="1103"/>
      <c r="V84" s="1103"/>
      <c r="W84" s="1103"/>
      <c r="X84" s="1103"/>
    </row>
  </sheetData>
  <mergeCells count="2">
    <mergeCell ref="A1:X1"/>
    <mergeCell ref="B30:X30"/>
  </mergeCells>
  <phoneticPr fontId="27"/>
  <pageMargins left="0.70866141732283461" right="0.70866141732283461" top="0.74803149606299213" bottom="0.74803149606299213" header="0.31496062992125984" footer="0.31496062992125984"/>
  <pageSetup paperSize="9" scale="3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43D99-CCB5-4761-BB4B-682139D4473D}">
  <sheetPr codeName="Sheet14">
    <pageSetUpPr fitToPage="1"/>
  </sheetPr>
  <dimension ref="A1:P83"/>
  <sheetViews>
    <sheetView zoomScale="90" zoomScaleNormal="90" workbookViewId="0">
      <selection activeCell="O36" sqref="O36:P36"/>
    </sheetView>
  </sheetViews>
  <sheetFormatPr defaultColWidth="8" defaultRowHeight="13.5"/>
  <cols>
    <col min="1" max="1" width="8.33203125" style="1099" bestFit="1" customWidth="1"/>
    <col min="2" max="2" width="8" style="1099"/>
    <col min="3" max="3" width="4.1640625" style="1099" customWidth="1"/>
    <col min="4" max="4" width="25.83203125" style="1099" customWidth="1"/>
    <col min="5" max="5" width="29.33203125" style="1099" customWidth="1"/>
    <col min="6" max="6" width="8" style="1099" customWidth="1"/>
    <col min="7" max="7" width="13.6640625" style="1099" customWidth="1"/>
    <col min="8" max="8" width="9.5" style="1099" customWidth="1"/>
    <col min="9" max="9" width="23.6640625" style="1099" customWidth="1"/>
    <col min="10" max="11" width="2.83203125" style="1099" customWidth="1"/>
    <col min="12" max="12" width="8.33203125" style="1099" bestFit="1" customWidth="1"/>
    <col min="13" max="15" width="11.33203125" style="1099" customWidth="1"/>
    <col min="16" max="16" width="18.83203125" style="1099" customWidth="1"/>
    <col min="17" max="16384" width="8" style="1099"/>
  </cols>
  <sheetData>
    <row r="1" spans="1:16" ht="30.75" customHeight="1">
      <c r="A1" s="2093" t="s">
        <v>301</v>
      </c>
      <c r="B1" s="2093"/>
      <c r="C1" s="2093"/>
      <c r="D1" s="2093"/>
      <c r="E1" s="2093"/>
      <c r="F1" s="2093"/>
      <c r="G1" s="2093"/>
      <c r="H1" s="2093"/>
      <c r="I1" s="2093"/>
      <c r="J1" s="2093"/>
      <c r="K1" s="2093"/>
      <c r="L1" s="2093"/>
      <c r="M1" s="2093"/>
      <c r="N1" s="2093"/>
      <c r="O1" s="2093"/>
      <c r="P1" s="2093"/>
    </row>
    <row r="2" spans="1:16" ht="20.25" customHeight="1">
      <c r="M2" s="2094" t="s">
        <v>1108</v>
      </c>
      <c r="N2" s="2094"/>
      <c r="O2" s="1150"/>
      <c r="P2" s="1102" t="s">
        <v>1194</v>
      </c>
    </row>
    <row r="3" spans="1:16" ht="20.25" customHeight="1">
      <c r="A3" s="1151"/>
      <c r="B3" s="1151"/>
      <c r="C3" s="1151"/>
      <c r="D3" s="1151"/>
      <c r="E3" s="1151"/>
      <c r="F3" s="1151"/>
      <c r="G3" s="1151"/>
      <c r="H3" s="1151"/>
      <c r="I3" s="1151"/>
      <c r="J3" s="1151"/>
      <c r="K3" s="1151"/>
      <c r="L3" s="1151"/>
      <c r="M3" s="1152"/>
      <c r="N3" s="1153"/>
      <c r="O3" s="2095">
        <v>45718</v>
      </c>
      <c r="P3" s="2095"/>
    </row>
    <row r="4" spans="1:16" ht="19.5" customHeight="1"/>
    <row r="5" spans="1:16" ht="18.75">
      <c r="L5" s="1154"/>
      <c r="P5" s="1102" t="s">
        <v>1195</v>
      </c>
    </row>
    <row r="6" spans="1:16" ht="18.75" customHeight="1">
      <c r="A6" s="1103"/>
      <c r="B6" s="1154" t="s">
        <v>1196</v>
      </c>
      <c r="C6" s="1154"/>
      <c r="D6" s="1154"/>
      <c r="E6" s="1154"/>
    </row>
    <row r="7" spans="1:16" ht="18.75" customHeight="1">
      <c r="A7" s="1103"/>
      <c r="B7" s="1107" t="s">
        <v>1123</v>
      </c>
      <c r="C7" s="1107"/>
      <c r="D7" s="1107"/>
      <c r="E7" s="1107"/>
      <c r="F7" s="1100"/>
      <c r="G7" s="1100"/>
      <c r="H7" s="1100"/>
      <c r="I7" s="1100"/>
      <c r="J7" s="1100"/>
      <c r="K7" s="1100"/>
      <c r="L7" s="1100"/>
      <c r="M7" s="1100"/>
      <c r="N7" s="1100"/>
      <c r="O7" s="1100"/>
      <c r="P7" s="1100"/>
    </row>
    <row r="8" spans="1:16" ht="18.75" customHeight="1">
      <c r="A8" s="1103"/>
      <c r="B8" s="1107" t="s">
        <v>1124</v>
      </c>
      <c r="C8" s="1107"/>
      <c r="D8" s="1107"/>
      <c r="E8" s="1107"/>
      <c r="F8" s="1100"/>
      <c r="G8" s="1100"/>
      <c r="H8" s="1100"/>
      <c r="I8" s="1100"/>
      <c r="J8" s="1100"/>
      <c r="K8" s="1100"/>
      <c r="L8" s="1100"/>
      <c r="M8" s="1100"/>
      <c r="N8" s="1100"/>
      <c r="O8" s="1100"/>
      <c r="P8" s="1100"/>
    </row>
    <row r="9" spans="1:16" ht="18.75" customHeight="1">
      <c r="A9" s="1103"/>
      <c r="B9" s="1107" t="s">
        <v>1197</v>
      </c>
      <c r="C9" s="1107"/>
      <c r="D9" s="1107"/>
      <c r="E9" s="1107"/>
      <c r="F9" s="1100"/>
      <c r="G9" s="1100"/>
      <c r="H9" s="1100"/>
      <c r="I9" s="1100"/>
      <c r="J9" s="1100"/>
      <c r="K9" s="1103"/>
      <c r="L9" s="1103"/>
      <c r="M9" s="1103"/>
      <c r="N9" s="1103"/>
      <c r="O9" s="1103"/>
      <c r="P9" s="1100"/>
    </row>
    <row r="10" spans="1:16" ht="18.75">
      <c r="B10" s="1107"/>
      <c r="C10" s="1107"/>
      <c r="D10" s="1107"/>
      <c r="E10" s="1107"/>
      <c r="F10" s="1100"/>
      <c r="G10" s="1100"/>
      <c r="H10" s="1100"/>
      <c r="I10" s="1100"/>
      <c r="J10" s="1100"/>
      <c r="K10" s="1103"/>
      <c r="L10" s="1103" t="s">
        <v>1177</v>
      </c>
      <c r="M10" s="1103"/>
      <c r="N10" s="1103"/>
      <c r="O10" s="1103"/>
      <c r="P10" s="1155"/>
    </row>
    <row r="11" spans="1:16" ht="17.25">
      <c r="A11" s="1100"/>
      <c r="B11" s="1100"/>
      <c r="C11" s="1100"/>
      <c r="D11" s="1100"/>
      <c r="E11" s="1100"/>
      <c r="F11" s="1100"/>
      <c r="G11" s="1100"/>
      <c r="H11" s="1100"/>
      <c r="I11" s="1100"/>
      <c r="J11" s="1100"/>
      <c r="K11" s="1115"/>
      <c r="L11" s="1103" t="s">
        <v>1200</v>
      </c>
      <c r="M11" s="1115"/>
      <c r="N11" s="1103"/>
      <c r="O11" s="1103"/>
      <c r="P11" s="1155"/>
    </row>
    <row r="12" spans="1:16" ht="17.25">
      <c r="A12" s="1100"/>
      <c r="B12" s="1100"/>
      <c r="C12" s="1100"/>
      <c r="D12" s="1100"/>
      <c r="E12" s="1100"/>
      <c r="F12" s="1100"/>
      <c r="G12" s="1100"/>
      <c r="H12" s="1100"/>
      <c r="I12" s="1100"/>
      <c r="J12" s="1100"/>
      <c r="K12" s="1115"/>
      <c r="L12" s="1103" t="s">
        <v>1195</v>
      </c>
      <c r="M12" s="1115"/>
      <c r="N12" s="1103"/>
      <c r="O12" s="1103"/>
      <c r="P12" s="1155"/>
    </row>
    <row r="13" spans="1:16" ht="17.25">
      <c r="A13" s="1100"/>
      <c r="B13" s="1100"/>
      <c r="C13" s="1100"/>
      <c r="D13" s="1100"/>
      <c r="E13" s="1100"/>
      <c r="F13" s="1100"/>
      <c r="G13" s="1100"/>
      <c r="H13" s="1100"/>
      <c r="I13" s="1100"/>
      <c r="J13" s="1100"/>
      <c r="K13" s="1115"/>
      <c r="L13" s="1103" t="s">
        <v>1179</v>
      </c>
      <c r="M13" s="1115"/>
      <c r="N13" s="1103"/>
      <c r="O13" s="1103"/>
      <c r="P13" s="1155"/>
    </row>
    <row r="14" spans="1:16" ht="17.25">
      <c r="A14" s="1100"/>
      <c r="B14" s="1100"/>
      <c r="C14" s="1100"/>
      <c r="D14" s="1100"/>
      <c r="E14" s="1100"/>
      <c r="F14" s="1100"/>
      <c r="G14" s="1100"/>
      <c r="H14" s="1100"/>
      <c r="I14" s="1100"/>
      <c r="J14" s="1100"/>
      <c r="K14" s="1103"/>
      <c r="L14" s="1153"/>
      <c r="M14" s="1153"/>
      <c r="N14" s="1153"/>
      <c r="O14" s="1153"/>
      <c r="P14" s="1156"/>
    </row>
    <row r="15" spans="1:16">
      <c r="A15" s="1100"/>
      <c r="B15" s="1100"/>
      <c r="C15" s="1100"/>
      <c r="D15" s="1100"/>
      <c r="E15" s="1100"/>
      <c r="F15" s="1100"/>
      <c r="G15" s="1100"/>
      <c r="H15" s="1100"/>
      <c r="I15" s="1100"/>
      <c r="J15" s="1100"/>
      <c r="K15" s="1100"/>
      <c r="L15" s="1100"/>
      <c r="M15" s="1100"/>
      <c r="N15" s="1100"/>
      <c r="O15" s="1100"/>
      <c r="P15" s="1100"/>
    </row>
    <row r="16" spans="1:16">
      <c r="A16" s="1156"/>
      <c r="B16" s="1156"/>
      <c r="C16" s="1156"/>
      <c r="D16" s="1156"/>
      <c r="E16" s="1156"/>
      <c r="F16" s="1156"/>
      <c r="G16" s="1156"/>
      <c r="H16" s="1156"/>
      <c r="I16" s="1156"/>
      <c r="J16" s="1156"/>
      <c r="K16" s="1156"/>
      <c r="L16" s="1156"/>
      <c r="M16" s="1156"/>
      <c r="N16" s="1156"/>
      <c r="O16" s="1156"/>
      <c r="P16" s="1156"/>
    </row>
    <row r="17" spans="1:16">
      <c r="A17" s="1100"/>
      <c r="B17" s="1100"/>
      <c r="C17" s="1100"/>
      <c r="D17" s="1100"/>
      <c r="E17" s="1100"/>
      <c r="F17" s="1100"/>
      <c r="G17" s="1100"/>
      <c r="H17" s="1100"/>
      <c r="I17" s="1100"/>
      <c r="J17" s="1100"/>
      <c r="K17" s="1100"/>
      <c r="L17" s="1100"/>
      <c r="M17" s="1100"/>
      <c r="N17" s="1100"/>
      <c r="O17" s="1100"/>
      <c r="P17" s="1100"/>
    </row>
    <row r="18" spans="1:16" ht="17.25">
      <c r="A18" s="1157" t="s">
        <v>771</v>
      </c>
      <c r="B18" s="1157"/>
      <c r="C18" s="1157" t="s">
        <v>353</v>
      </c>
      <c r="D18" s="1158" t="s">
        <v>1077</v>
      </c>
      <c r="E18" s="1157"/>
      <c r="F18" s="1157"/>
      <c r="G18" s="1103"/>
      <c r="H18" s="1103"/>
      <c r="I18" s="1157" t="s">
        <v>769</v>
      </c>
      <c r="J18" s="1157" t="s">
        <v>353</v>
      </c>
      <c r="K18" s="1157"/>
      <c r="L18" s="1157"/>
      <c r="M18" s="1157"/>
      <c r="N18" s="1100"/>
      <c r="O18" s="1100"/>
      <c r="P18" s="1100"/>
    </row>
    <row r="19" spans="1:16" ht="17.25">
      <c r="A19" s="1157" t="s">
        <v>768</v>
      </c>
      <c r="B19" s="1157"/>
      <c r="C19" s="1157" t="s">
        <v>353</v>
      </c>
      <c r="D19" s="1158">
        <v>229637321</v>
      </c>
      <c r="E19" s="1157"/>
      <c r="F19" s="1157"/>
      <c r="G19" s="1103"/>
      <c r="H19" s="1103"/>
      <c r="I19" s="1157" t="s">
        <v>760</v>
      </c>
      <c r="J19" s="1157" t="s">
        <v>353</v>
      </c>
      <c r="K19" s="1157" t="s">
        <v>1198</v>
      </c>
      <c r="L19" s="1157"/>
      <c r="M19" s="1157"/>
      <c r="N19" s="1100"/>
      <c r="O19" s="1100"/>
      <c r="P19" s="1100"/>
    </row>
    <row r="20" spans="1:16" ht="18" thickBot="1">
      <c r="A20" s="1157" t="s">
        <v>766</v>
      </c>
      <c r="B20" s="1157"/>
      <c r="C20" s="1157" t="s">
        <v>353</v>
      </c>
      <c r="D20" s="1159">
        <f>O3</f>
        <v>45718</v>
      </c>
      <c r="E20" s="1157"/>
      <c r="F20" s="1157"/>
      <c r="G20" s="1103"/>
      <c r="H20" s="1103"/>
      <c r="I20" s="1160" t="s">
        <v>765</v>
      </c>
      <c r="J20" s="1160" t="s">
        <v>353</v>
      </c>
      <c r="K20" s="1160"/>
      <c r="L20" s="1160"/>
      <c r="M20" s="1160"/>
      <c r="N20" s="1100"/>
      <c r="O20" s="1100"/>
      <c r="P20" s="1100"/>
    </row>
    <row r="21" spans="1:16" ht="18.75" thickTop="1" thickBot="1">
      <c r="A21" s="1160" t="s">
        <v>764</v>
      </c>
      <c r="B21" s="1160"/>
      <c r="C21" s="1160" t="s">
        <v>353</v>
      </c>
      <c r="D21" s="1161">
        <f>D20+2</f>
        <v>45720</v>
      </c>
      <c r="E21" s="1160"/>
      <c r="F21" s="1160"/>
      <c r="G21" s="1103"/>
      <c r="H21" s="1103"/>
      <c r="I21" s="1103"/>
      <c r="J21" s="1103"/>
      <c r="K21" s="1103"/>
      <c r="L21" s="1103"/>
      <c r="M21" s="1103"/>
      <c r="N21" s="1100"/>
      <c r="O21" s="1100"/>
      <c r="P21" s="1100"/>
    </row>
    <row r="22" spans="1:16" ht="17.25" customHeight="1" thickTop="1">
      <c r="A22" s="1100"/>
      <c r="B22" s="1100"/>
      <c r="C22" s="1100"/>
      <c r="D22" s="1100"/>
      <c r="E22" s="1100"/>
      <c r="F22" s="1100"/>
      <c r="G22" s="1100"/>
      <c r="H22" s="1100"/>
      <c r="I22" s="1100"/>
      <c r="J22" s="1100"/>
      <c r="K22" s="1100"/>
      <c r="L22" s="1100"/>
      <c r="M22" s="1100"/>
      <c r="N22" s="1100"/>
      <c r="O22" s="1100"/>
      <c r="P22" s="1100"/>
    </row>
    <row r="23" spans="1:16" ht="14.25">
      <c r="A23" s="1162" t="s">
        <v>763</v>
      </c>
      <c r="B23" s="1100"/>
      <c r="C23" s="1100"/>
      <c r="D23" s="1100"/>
      <c r="E23" s="1100"/>
      <c r="F23" s="1100"/>
      <c r="G23" s="1100"/>
      <c r="H23" s="1100"/>
      <c r="I23" s="1100"/>
      <c r="J23" s="1100"/>
      <c r="K23" s="1100"/>
      <c r="L23" s="1100"/>
      <c r="M23" s="1100"/>
      <c r="N23" s="1100"/>
      <c r="O23" s="1100"/>
      <c r="P23" s="1100"/>
    </row>
    <row r="24" spans="1:16" ht="14.25">
      <c r="A24" s="1162" t="s">
        <v>762</v>
      </c>
      <c r="B24" s="1100"/>
      <c r="C24" s="1100"/>
      <c r="D24" s="1100"/>
      <c r="E24" s="1100"/>
      <c r="F24" s="1100"/>
      <c r="G24" s="1100"/>
      <c r="H24" s="1100"/>
      <c r="I24" s="1100"/>
      <c r="J24" s="1100"/>
      <c r="K24" s="1100"/>
      <c r="L24" s="1100"/>
      <c r="M24" s="1100"/>
      <c r="N24" s="1100"/>
      <c r="O24" s="1100"/>
      <c r="P24" s="1100"/>
    </row>
    <row r="25" spans="1:16" ht="6.75" customHeight="1">
      <c r="A25" s="1156"/>
      <c r="B25" s="1156"/>
      <c r="C25" s="1156"/>
      <c r="D25" s="1156"/>
      <c r="E25" s="1156"/>
      <c r="F25" s="1156"/>
      <c r="G25" s="1156"/>
      <c r="H25" s="1156"/>
      <c r="I25" s="1156"/>
      <c r="J25" s="1156"/>
      <c r="K25" s="1156"/>
      <c r="L25" s="1156"/>
      <c r="M25" s="1156"/>
      <c r="N25" s="1156"/>
      <c r="O25" s="1156"/>
      <c r="P25" s="1156"/>
    </row>
    <row r="26" spans="1:16" ht="17.25">
      <c r="A26" s="2096" t="s">
        <v>761</v>
      </c>
      <c r="B26" s="2096"/>
      <c r="C26" s="2096"/>
      <c r="D26" s="2096"/>
      <c r="E26" s="2096"/>
      <c r="F26" s="2096"/>
      <c r="G26" s="2096"/>
      <c r="H26" s="2096"/>
      <c r="I26" s="2096"/>
      <c r="J26" s="2096"/>
      <c r="K26" s="2096"/>
      <c r="L26" s="2096"/>
      <c r="M26" s="2096"/>
      <c r="N26" s="2096"/>
      <c r="O26" s="2096"/>
      <c r="P26" s="2096"/>
    </row>
    <row r="27" spans="1:16" ht="17.25">
      <c r="A27" s="1103" t="s">
        <v>720</v>
      </c>
      <c r="B27" s="1103"/>
      <c r="C27" s="1103"/>
      <c r="D27" s="1103"/>
      <c r="E27" s="1103"/>
      <c r="F27" s="1103"/>
      <c r="G27" s="1103"/>
      <c r="H27" s="1103"/>
      <c r="I27" s="1103"/>
      <c r="J27" s="1103"/>
      <c r="K27" s="1103"/>
      <c r="L27" s="1103"/>
      <c r="M27" s="1103"/>
      <c r="N27" s="1103"/>
      <c r="O27" s="1103"/>
      <c r="P27" s="1103"/>
    </row>
    <row r="28" spans="1:16" ht="17.25">
      <c r="A28" s="1110" t="s">
        <v>760</v>
      </c>
      <c r="B28" s="1103"/>
      <c r="C28" s="1103" t="s">
        <v>99</v>
      </c>
      <c r="D28" s="1103"/>
      <c r="E28" s="1103"/>
      <c r="F28" s="1103" t="s">
        <v>405</v>
      </c>
      <c r="G28" s="1103"/>
      <c r="H28" s="1103"/>
      <c r="I28" s="1103" t="s">
        <v>759</v>
      </c>
      <c r="J28" s="1103"/>
      <c r="K28" s="1103"/>
      <c r="L28" s="1163" t="s">
        <v>170</v>
      </c>
      <c r="M28" s="1163"/>
      <c r="N28" s="1163" t="s">
        <v>225</v>
      </c>
      <c r="O28" s="1103"/>
      <c r="P28" s="1163" t="s">
        <v>171</v>
      </c>
    </row>
    <row r="29" spans="1:16" ht="18.75" customHeight="1">
      <c r="A29" s="1164" t="s">
        <v>1180</v>
      </c>
      <c r="B29" s="1164"/>
      <c r="C29" s="1164"/>
      <c r="D29" s="1164"/>
      <c r="E29" s="1164"/>
      <c r="F29" s="1164"/>
      <c r="G29" s="1164"/>
      <c r="H29" s="1164"/>
      <c r="I29" s="1164"/>
      <c r="J29" s="1164"/>
      <c r="K29" s="1164"/>
      <c r="L29" s="1164"/>
      <c r="M29" s="1164"/>
      <c r="N29" s="1164"/>
      <c r="O29" s="1164"/>
      <c r="P29" s="1164"/>
    </row>
    <row r="30" spans="1:16" ht="18.75" customHeight="1">
      <c r="A30" s="1165"/>
      <c r="B30" s="1165"/>
      <c r="C30" s="1165"/>
      <c r="D30" s="1165"/>
      <c r="E30" s="1165"/>
      <c r="F30" s="1166" t="s">
        <v>1192</v>
      </c>
      <c r="G30" s="1165"/>
      <c r="H30" s="1165"/>
      <c r="I30" s="1167" t="s">
        <v>1145</v>
      </c>
      <c r="J30" s="1165"/>
      <c r="K30" s="1165"/>
      <c r="L30" s="1168">
        <v>450</v>
      </c>
      <c r="M30" s="1165" t="s">
        <v>372</v>
      </c>
      <c r="N30" s="1168">
        <v>1700</v>
      </c>
      <c r="O30" s="2092">
        <v>765000</v>
      </c>
      <c r="P30" s="2092"/>
    </row>
    <row r="31" spans="1:16" ht="18.75" customHeight="1">
      <c r="A31" s="1164" t="s">
        <v>1181</v>
      </c>
      <c r="B31" s="1164"/>
      <c r="C31" s="1164"/>
      <c r="D31" s="1164"/>
      <c r="E31" s="1164"/>
      <c r="F31" s="1164"/>
      <c r="G31" s="1164"/>
      <c r="H31" s="1164"/>
      <c r="I31" s="1164"/>
      <c r="J31" s="1164"/>
      <c r="K31" s="1164"/>
      <c r="L31" s="1164"/>
      <c r="M31" s="1164"/>
      <c r="N31" s="1164"/>
      <c r="O31" s="1169"/>
      <c r="P31" s="1169"/>
    </row>
    <row r="32" spans="1:16" ht="18.75" customHeight="1">
      <c r="A32" s="1165"/>
      <c r="B32" s="1165"/>
      <c r="C32" s="1165"/>
      <c r="D32" s="1165"/>
      <c r="E32" s="1165"/>
      <c r="F32" s="1166" t="s">
        <v>1131</v>
      </c>
      <c r="G32" s="1165"/>
      <c r="H32" s="1165"/>
      <c r="I32" s="1167" t="s">
        <v>1146</v>
      </c>
      <c r="J32" s="1165"/>
      <c r="K32" s="1165"/>
      <c r="L32" s="1168">
        <v>260</v>
      </c>
      <c r="M32" s="1165" t="s">
        <v>372</v>
      </c>
      <c r="N32" s="1168">
        <v>3050</v>
      </c>
      <c r="O32" s="2092">
        <v>793000</v>
      </c>
      <c r="P32" s="2092"/>
    </row>
    <row r="33" spans="1:16" ht="18.75" customHeight="1">
      <c r="A33" s="1164" t="s">
        <v>1182</v>
      </c>
      <c r="B33" s="1164"/>
      <c r="C33" s="1164"/>
      <c r="D33" s="1164"/>
      <c r="E33" s="1164"/>
      <c r="F33" s="1164"/>
      <c r="G33" s="1164"/>
      <c r="H33" s="1164"/>
      <c r="I33" s="1164"/>
      <c r="J33" s="1164"/>
      <c r="K33" s="1164"/>
      <c r="L33" s="1164"/>
      <c r="M33" s="1164"/>
      <c r="N33" s="1164"/>
      <c r="O33" s="1169"/>
      <c r="P33" s="1169"/>
    </row>
    <row r="34" spans="1:16" ht="18.75" customHeight="1">
      <c r="A34" s="1165"/>
      <c r="B34" s="1165"/>
      <c r="C34" s="1165"/>
      <c r="D34" s="1165"/>
      <c r="E34" s="1165"/>
      <c r="F34" s="1166" t="s">
        <v>1132</v>
      </c>
      <c r="G34" s="1165"/>
      <c r="H34" s="1165"/>
      <c r="I34" s="1167" t="s">
        <v>1147</v>
      </c>
      <c r="J34" s="1165"/>
      <c r="K34" s="1165"/>
      <c r="L34" s="1168">
        <v>55</v>
      </c>
      <c r="M34" s="1165" t="s">
        <v>372</v>
      </c>
      <c r="N34" s="1168">
        <v>5990</v>
      </c>
      <c r="O34" s="2092">
        <v>329450</v>
      </c>
      <c r="P34" s="2092"/>
    </row>
    <row r="35" spans="1:16" ht="18.75" customHeight="1">
      <c r="A35" s="1164" t="s">
        <v>1183</v>
      </c>
      <c r="B35" s="1164"/>
      <c r="C35" s="1164"/>
      <c r="D35" s="1164"/>
      <c r="E35" s="1164"/>
      <c r="F35" s="1164"/>
      <c r="G35" s="1164"/>
      <c r="H35" s="1164"/>
      <c r="I35" s="1164"/>
      <c r="J35" s="1164"/>
      <c r="K35" s="1164"/>
      <c r="L35" s="1164"/>
      <c r="M35" s="1164"/>
      <c r="N35" s="1164"/>
      <c r="O35" s="1169"/>
      <c r="P35" s="1169"/>
    </row>
    <row r="36" spans="1:16" ht="18.75" customHeight="1">
      <c r="A36" s="1165"/>
      <c r="B36" s="1165"/>
      <c r="C36" s="1165"/>
      <c r="D36" s="1165"/>
      <c r="E36" s="1165"/>
      <c r="F36" s="1166" t="s">
        <v>1193</v>
      </c>
      <c r="G36" s="1165"/>
      <c r="H36" s="1165"/>
      <c r="I36" s="1167" t="s">
        <v>978</v>
      </c>
      <c r="J36" s="1165"/>
      <c r="K36" s="1165"/>
      <c r="L36" s="1168">
        <v>540</v>
      </c>
      <c r="M36" s="1165" t="s">
        <v>372</v>
      </c>
      <c r="N36" s="1168">
        <v>1050</v>
      </c>
      <c r="O36" s="2092">
        <v>567000</v>
      </c>
      <c r="P36" s="2092"/>
    </row>
    <row r="37" spans="1:16" ht="18.75" customHeight="1">
      <c r="A37" s="1164" t="s">
        <v>1180</v>
      </c>
      <c r="B37" s="1164"/>
      <c r="C37" s="1164"/>
      <c r="D37" s="1164"/>
      <c r="E37" s="1164"/>
      <c r="F37" s="1164"/>
      <c r="G37" s="1164"/>
      <c r="H37" s="1164"/>
      <c r="I37" s="1164"/>
      <c r="J37" s="1164"/>
      <c r="K37" s="1164"/>
      <c r="L37" s="1164"/>
      <c r="M37" s="1164"/>
      <c r="N37" s="1164"/>
      <c r="O37" s="1169"/>
      <c r="P37" s="1169"/>
    </row>
    <row r="38" spans="1:16" ht="18.75" customHeight="1">
      <c r="A38" s="1165"/>
      <c r="B38" s="1165"/>
      <c r="C38" s="1165"/>
      <c r="D38" s="1165"/>
      <c r="E38" s="1165"/>
      <c r="F38" s="1166" t="s">
        <v>1133</v>
      </c>
      <c r="G38" s="1165"/>
      <c r="H38" s="1165"/>
      <c r="I38" s="1167" t="s">
        <v>979</v>
      </c>
      <c r="J38" s="1165"/>
      <c r="K38" s="1165"/>
      <c r="L38" s="1168">
        <v>520</v>
      </c>
      <c r="M38" s="1165" t="s">
        <v>372</v>
      </c>
      <c r="N38" s="1168">
        <v>1650</v>
      </c>
      <c r="O38" s="2092">
        <v>858000</v>
      </c>
      <c r="P38" s="2092"/>
    </row>
    <row r="39" spans="1:16" ht="18.75" customHeight="1">
      <c r="A39" s="1164" t="s">
        <v>1181</v>
      </c>
      <c r="B39" s="1164"/>
      <c r="C39" s="1164"/>
      <c r="D39" s="1164"/>
      <c r="E39" s="1164"/>
      <c r="F39" s="1164"/>
      <c r="G39" s="1164"/>
      <c r="H39" s="1164"/>
      <c r="I39" s="1164"/>
      <c r="J39" s="1164"/>
      <c r="K39" s="1164"/>
      <c r="L39" s="1164"/>
      <c r="M39" s="1164"/>
      <c r="N39" s="1164"/>
      <c r="O39" s="1169"/>
      <c r="P39" s="1169"/>
    </row>
    <row r="40" spans="1:16" ht="18.75" customHeight="1">
      <c r="A40" s="1165"/>
      <c r="B40" s="1165"/>
      <c r="C40" s="1165"/>
      <c r="D40" s="1165"/>
      <c r="E40" s="1165"/>
      <c r="F40" s="1166" t="s">
        <v>1134</v>
      </c>
      <c r="G40" s="1165"/>
      <c r="H40" s="1165"/>
      <c r="I40" s="1167" t="s">
        <v>981</v>
      </c>
      <c r="J40" s="1165"/>
      <c r="K40" s="1165"/>
      <c r="L40" s="1168">
        <v>250</v>
      </c>
      <c r="M40" s="1165" t="s">
        <v>372</v>
      </c>
      <c r="N40" s="1168">
        <v>2750</v>
      </c>
      <c r="O40" s="2092">
        <v>687500</v>
      </c>
      <c r="P40" s="2092"/>
    </row>
    <row r="41" spans="1:16" ht="18.75" customHeight="1">
      <c r="A41" s="1164" t="s">
        <v>1184</v>
      </c>
      <c r="B41" s="1164"/>
      <c r="C41" s="1164"/>
      <c r="D41" s="1164"/>
      <c r="E41" s="1164"/>
      <c r="F41" s="1164"/>
      <c r="G41" s="1164"/>
      <c r="H41" s="1164"/>
      <c r="I41" s="1164"/>
      <c r="J41" s="1164"/>
      <c r="K41" s="1164"/>
      <c r="L41" s="1164"/>
      <c r="M41" s="1164"/>
      <c r="N41" s="1164"/>
      <c r="O41" s="1169"/>
      <c r="P41" s="1169"/>
    </row>
    <row r="42" spans="1:16" ht="18.75" customHeight="1">
      <c r="A42" s="1165"/>
      <c r="B42" s="1165"/>
      <c r="C42" s="1165"/>
      <c r="D42" s="1165"/>
      <c r="E42" s="1165"/>
      <c r="F42" s="1166" t="s">
        <v>929</v>
      </c>
      <c r="G42" s="1165"/>
      <c r="H42" s="1165"/>
      <c r="I42" s="1167" t="s">
        <v>928</v>
      </c>
      <c r="J42" s="1165"/>
      <c r="K42" s="1165"/>
      <c r="L42" s="1168">
        <v>50</v>
      </c>
      <c r="M42" s="1165" t="s">
        <v>372</v>
      </c>
      <c r="N42" s="1168">
        <v>990</v>
      </c>
      <c r="O42" s="2092">
        <v>49500</v>
      </c>
      <c r="P42" s="2092"/>
    </row>
    <row r="43" spans="1:16" ht="18.75" customHeight="1">
      <c r="A43" s="1164" t="s">
        <v>1185</v>
      </c>
      <c r="B43" s="1164"/>
      <c r="C43" s="1164"/>
      <c r="D43" s="1164"/>
      <c r="E43" s="1164"/>
      <c r="F43" s="1164"/>
      <c r="G43" s="1164"/>
      <c r="H43" s="1164"/>
      <c r="I43" s="1164"/>
      <c r="J43" s="1164"/>
      <c r="K43" s="1164"/>
      <c r="L43" s="1164"/>
      <c r="M43" s="1164"/>
      <c r="N43" s="1164"/>
      <c r="O43" s="1169"/>
      <c r="P43" s="1169"/>
    </row>
    <row r="44" spans="1:16" ht="18.75" customHeight="1">
      <c r="A44" s="1165"/>
      <c r="B44" s="1165"/>
      <c r="C44" s="1165"/>
      <c r="D44" s="1165"/>
      <c r="E44" s="1165"/>
      <c r="F44" s="1166" t="s">
        <v>562</v>
      </c>
      <c r="G44" s="1165"/>
      <c r="H44" s="1165"/>
      <c r="I44" s="1167" t="s">
        <v>930</v>
      </c>
      <c r="J44" s="1165"/>
      <c r="K44" s="1165"/>
      <c r="L44" s="1168">
        <v>25</v>
      </c>
      <c r="M44" s="1165" t="s">
        <v>372</v>
      </c>
      <c r="N44" s="1168">
        <v>1710</v>
      </c>
      <c r="O44" s="2092">
        <v>42750</v>
      </c>
      <c r="P44" s="2092"/>
    </row>
    <row r="45" spans="1:16" ht="18.75" customHeight="1">
      <c r="A45" s="1164" t="s">
        <v>1186</v>
      </c>
      <c r="B45" s="1164"/>
      <c r="C45" s="1164"/>
      <c r="D45" s="1164"/>
      <c r="E45" s="1164"/>
      <c r="F45" s="1164"/>
      <c r="G45" s="1164"/>
      <c r="H45" s="1164"/>
      <c r="I45" s="1164"/>
      <c r="J45" s="1164"/>
      <c r="K45" s="1164"/>
      <c r="L45" s="1164"/>
      <c r="M45" s="1164"/>
      <c r="N45" s="1164"/>
      <c r="O45" s="1169"/>
      <c r="P45" s="1169"/>
    </row>
    <row r="46" spans="1:16" ht="18.75" customHeight="1">
      <c r="A46" s="1165"/>
      <c r="B46" s="1165"/>
      <c r="C46" s="1165"/>
      <c r="D46" s="1165"/>
      <c r="E46" s="1165"/>
      <c r="F46" s="1166" t="s">
        <v>932</v>
      </c>
      <c r="G46" s="1165"/>
      <c r="H46" s="1165"/>
      <c r="I46" s="1167" t="s">
        <v>931</v>
      </c>
      <c r="J46" s="1165"/>
      <c r="K46" s="1165"/>
      <c r="L46" s="1168">
        <v>35</v>
      </c>
      <c r="M46" s="1165" t="s">
        <v>372</v>
      </c>
      <c r="N46" s="1168">
        <v>2940</v>
      </c>
      <c r="O46" s="2092">
        <v>102900</v>
      </c>
      <c r="P46" s="2092"/>
    </row>
    <row r="47" spans="1:16" ht="18.75" customHeight="1">
      <c r="A47" s="1164" t="s">
        <v>1187</v>
      </c>
      <c r="B47" s="1164"/>
      <c r="C47" s="1164"/>
      <c r="D47" s="1164"/>
      <c r="E47" s="1164"/>
      <c r="F47" s="1164"/>
      <c r="G47" s="1164"/>
      <c r="H47" s="1164"/>
      <c r="I47" s="1164"/>
      <c r="J47" s="1164"/>
      <c r="K47" s="1164"/>
      <c r="L47" s="1164"/>
      <c r="M47" s="1164"/>
      <c r="N47" s="1164"/>
      <c r="O47" s="1169"/>
      <c r="P47" s="1169"/>
    </row>
    <row r="48" spans="1:16" ht="18.75" customHeight="1">
      <c r="A48" s="1165"/>
      <c r="B48" s="1165"/>
      <c r="C48" s="1165"/>
      <c r="D48" s="1165"/>
      <c r="E48" s="1165"/>
      <c r="F48" s="1166" t="s">
        <v>1135</v>
      </c>
      <c r="G48" s="1165"/>
      <c r="H48" s="1165"/>
      <c r="I48" s="1167" t="s">
        <v>893</v>
      </c>
      <c r="J48" s="1165"/>
      <c r="K48" s="1165"/>
      <c r="L48" s="1168">
        <v>50</v>
      </c>
      <c r="M48" s="1165" t="s">
        <v>372</v>
      </c>
      <c r="N48" s="1168">
        <v>1750</v>
      </c>
      <c r="O48" s="2092">
        <v>87500</v>
      </c>
      <c r="P48" s="2092"/>
    </row>
    <row r="49" spans="1:16" ht="18.75" customHeight="1">
      <c r="A49" s="1164" t="s">
        <v>1188</v>
      </c>
      <c r="B49" s="1164"/>
      <c r="C49" s="1164"/>
      <c r="D49" s="1164"/>
      <c r="E49" s="1164"/>
      <c r="F49" s="1164"/>
      <c r="G49" s="1164"/>
      <c r="H49" s="1164"/>
      <c r="I49" s="1164"/>
      <c r="J49" s="1164"/>
      <c r="K49" s="1164"/>
      <c r="L49" s="1164"/>
      <c r="M49" s="1164"/>
      <c r="N49" s="1164"/>
      <c r="O49" s="1169"/>
      <c r="P49" s="1169"/>
    </row>
    <row r="50" spans="1:16" ht="18.75" customHeight="1">
      <c r="A50" s="1165"/>
      <c r="B50" s="1165"/>
      <c r="C50" s="1165"/>
      <c r="D50" s="1165"/>
      <c r="E50" s="1165"/>
      <c r="F50" s="1166" t="s">
        <v>1099</v>
      </c>
      <c r="G50" s="1165"/>
      <c r="H50" s="1165"/>
      <c r="I50" s="1167" t="s">
        <v>895</v>
      </c>
      <c r="J50" s="1165"/>
      <c r="K50" s="1165"/>
      <c r="L50" s="1168">
        <v>75</v>
      </c>
      <c r="M50" s="1165" t="s">
        <v>372</v>
      </c>
      <c r="N50" s="1168">
        <v>2940</v>
      </c>
      <c r="O50" s="2092">
        <v>220500</v>
      </c>
      <c r="P50" s="2092"/>
    </row>
    <row r="51" spans="1:16" ht="18.75" customHeight="1">
      <c r="A51" s="1164" t="s">
        <v>1189</v>
      </c>
      <c r="B51" s="1164"/>
      <c r="C51" s="1164"/>
      <c r="D51" s="1164"/>
      <c r="E51" s="1164"/>
      <c r="F51" s="1164"/>
      <c r="G51" s="1164"/>
      <c r="H51" s="1164"/>
      <c r="I51" s="1164"/>
      <c r="J51" s="1164"/>
      <c r="K51" s="1164"/>
      <c r="L51" s="1164"/>
      <c r="M51" s="1164"/>
      <c r="N51" s="1164"/>
      <c r="O51" s="1169"/>
      <c r="P51" s="1169"/>
    </row>
    <row r="52" spans="1:16" ht="18.75" customHeight="1">
      <c r="A52" s="1165"/>
      <c r="B52" s="1165"/>
      <c r="C52" s="1165"/>
      <c r="D52" s="1165"/>
      <c r="E52" s="1165"/>
      <c r="F52" s="1166" t="s">
        <v>1101</v>
      </c>
      <c r="G52" s="1165"/>
      <c r="H52" s="1165"/>
      <c r="I52" s="1167" t="s">
        <v>897</v>
      </c>
      <c r="J52" s="1165"/>
      <c r="K52" s="1165"/>
      <c r="L52" s="1168">
        <v>30</v>
      </c>
      <c r="M52" s="1165" t="s">
        <v>372</v>
      </c>
      <c r="N52" s="1168">
        <v>4600</v>
      </c>
      <c r="O52" s="2092">
        <v>138000</v>
      </c>
      <c r="P52" s="2092"/>
    </row>
    <row r="53" spans="1:16" ht="18.75" customHeight="1">
      <c r="A53" s="1164" t="s">
        <v>1190</v>
      </c>
      <c r="B53" s="1164"/>
      <c r="C53" s="1164"/>
      <c r="D53" s="1164"/>
      <c r="E53" s="1164"/>
      <c r="F53" s="1164"/>
      <c r="G53" s="1164"/>
      <c r="H53" s="1164"/>
      <c r="I53" s="1164"/>
      <c r="J53" s="1164"/>
      <c r="K53" s="1164"/>
      <c r="L53" s="1164"/>
      <c r="M53" s="1164"/>
      <c r="N53" s="1164"/>
      <c r="O53" s="1169"/>
      <c r="P53" s="1169"/>
    </row>
    <row r="54" spans="1:16" ht="18.75" customHeight="1">
      <c r="A54" s="1165"/>
      <c r="B54" s="1165"/>
      <c r="C54" s="1165"/>
      <c r="D54" s="1165"/>
      <c r="E54" s="1165"/>
      <c r="F54" s="1166" t="s">
        <v>956</v>
      </c>
      <c r="G54" s="1165"/>
      <c r="H54" s="1165"/>
      <c r="I54" s="1167" t="s">
        <v>955</v>
      </c>
      <c r="J54" s="1165"/>
      <c r="K54" s="1165"/>
      <c r="L54" s="1168">
        <v>50</v>
      </c>
      <c r="M54" s="1165" t="s">
        <v>372</v>
      </c>
      <c r="N54" s="1168">
        <v>2200</v>
      </c>
      <c r="O54" s="2092">
        <v>110000</v>
      </c>
      <c r="P54" s="2092"/>
    </row>
    <row r="55" spans="1:16" ht="18.75" customHeight="1">
      <c r="A55" s="1164" t="s">
        <v>1191</v>
      </c>
      <c r="B55" s="1164"/>
      <c r="C55" s="1164"/>
      <c r="D55" s="1164"/>
      <c r="E55" s="1164"/>
      <c r="F55" s="1164"/>
      <c r="G55" s="1164"/>
      <c r="H55" s="1164"/>
      <c r="I55" s="1164"/>
      <c r="J55" s="1164"/>
      <c r="K55" s="1164"/>
      <c r="L55" s="1164"/>
      <c r="M55" s="1164"/>
      <c r="N55" s="1164"/>
      <c r="O55" s="1169"/>
      <c r="P55" s="1169"/>
    </row>
    <row r="56" spans="1:16" ht="18.75" customHeight="1">
      <c r="A56" s="1165"/>
      <c r="B56" s="1165"/>
      <c r="C56" s="1165"/>
      <c r="D56" s="1165"/>
      <c r="E56" s="1165"/>
      <c r="F56" s="1166" t="s">
        <v>958</v>
      </c>
      <c r="G56" s="1165"/>
      <c r="H56" s="1165"/>
      <c r="I56" s="1167" t="s">
        <v>957</v>
      </c>
      <c r="J56" s="1165"/>
      <c r="K56" s="1165"/>
      <c r="L56" s="1168">
        <v>35</v>
      </c>
      <c r="M56" s="1165" t="s">
        <v>372</v>
      </c>
      <c r="N56" s="1168">
        <v>4300</v>
      </c>
      <c r="O56" s="2092">
        <v>150500</v>
      </c>
      <c r="P56" s="2092"/>
    </row>
    <row r="57" spans="1:16" ht="18.75" customHeight="1">
      <c r="A57" s="1164" t="s">
        <v>1199</v>
      </c>
      <c r="B57" s="1164"/>
      <c r="C57" s="1164"/>
      <c r="D57" s="1164"/>
      <c r="E57" s="1164"/>
      <c r="F57" s="1164"/>
      <c r="G57" s="1164"/>
      <c r="H57" s="1164"/>
      <c r="I57" s="1164"/>
      <c r="J57" s="1164"/>
      <c r="K57" s="1164"/>
      <c r="L57" s="1164"/>
      <c r="M57" s="1164"/>
      <c r="N57" s="1164"/>
      <c r="O57" s="1169"/>
      <c r="P57" s="1169"/>
    </row>
    <row r="58" spans="1:16" ht="18.75" customHeight="1">
      <c r="A58" s="1165"/>
      <c r="B58" s="1165"/>
      <c r="C58" s="1165"/>
      <c r="D58" s="1165"/>
      <c r="E58" s="1165"/>
      <c r="F58" s="1166" t="s">
        <v>960</v>
      </c>
      <c r="G58" s="1165"/>
      <c r="H58" s="1165"/>
      <c r="I58" s="1167" t="s">
        <v>959</v>
      </c>
      <c r="J58" s="1165"/>
      <c r="K58" s="1165"/>
      <c r="L58" s="1168">
        <v>35</v>
      </c>
      <c r="M58" s="1165" t="s">
        <v>372</v>
      </c>
      <c r="N58" s="1168">
        <v>6500</v>
      </c>
      <c r="O58" s="2092">
        <v>227500</v>
      </c>
      <c r="P58" s="2092"/>
    </row>
    <row r="59" spans="1:16" ht="18.75" customHeight="1">
      <c r="A59" s="1164" t="s">
        <v>1191</v>
      </c>
      <c r="B59" s="1164"/>
      <c r="C59" s="1164"/>
      <c r="D59" s="1164"/>
      <c r="E59" s="1164"/>
      <c r="F59" s="1164"/>
      <c r="G59" s="1164"/>
      <c r="H59" s="1164"/>
      <c r="I59" s="1164"/>
      <c r="J59" s="1164"/>
      <c r="K59" s="1164"/>
      <c r="L59" s="1164"/>
      <c r="M59" s="1164"/>
      <c r="N59" s="1164"/>
      <c r="O59" s="1169"/>
      <c r="P59" s="1169"/>
    </row>
    <row r="60" spans="1:16" ht="18.75" customHeight="1">
      <c r="A60" s="1165"/>
      <c r="B60" s="1165"/>
      <c r="C60" s="1165"/>
      <c r="D60" s="1165"/>
      <c r="E60" s="1165"/>
      <c r="F60" s="1166" t="s">
        <v>958</v>
      </c>
      <c r="G60" s="1165"/>
      <c r="H60" s="1165"/>
      <c r="I60" s="1167" t="s">
        <v>957</v>
      </c>
      <c r="J60" s="1165"/>
      <c r="K60" s="1165"/>
      <c r="L60" s="1168">
        <v>35</v>
      </c>
      <c r="M60" s="1165" t="s">
        <v>372</v>
      </c>
      <c r="N60" s="1168">
        <v>4300</v>
      </c>
      <c r="O60" s="2092">
        <v>150500</v>
      </c>
      <c r="P60" s="2092"/>
    </row>
    <row r="61" spans="1:16" ht="18.75" customHeight="1">
      <c r="A61" s="1164" t="s">
        <v>1199</v>
      </c>
      <c r="B61" s="1164"/>
      <c r="C61" s="1164"/>
      <c r="D61" s="1164"/>
      <c r="E61" s="1164"/>
      <c r="F61" s="1164"/>
      <c r="G61" s="1164"/>
      <c r="H61" s="1164"/>
      <c r="I61" s="1164"/>
      <c r="J61" s="1164"/>
      <c r="K61" s="1164"/>
      <c r="L61" s="1164"/>
      <c r="M61" s="1164"/>
      <c r="N61" s="1164"/>
      <c r="O61" s="1169"/>
      <c r="P61" s="1169"/>
    </row>
    <row r="62" spans="1:16" ht="18.75" customHeight="1">
      <c r="A62" s="1165"/>
      <c r="B62" s="1165"/>
      <c r="C62" s="1165"/>
      <c r="D62" s="1165"/>
      <c r="E62" s="1165"/>
      <c r="F62" s="1166" t="s">
        <v>960</v>
      </c>
      <c r="G62" s="1165"/>
      <c r="H62" s="1165"/>
      <c r="I62" s="1167" t="s">
        <v>959</v>
      </c>
      <c r="J62" s="1165"/>
      <c r="K62" s="1165"/>
      <c r="L62" s="1168">
        <v>35</v>
      </c>
      <c r="M62" s="1165" t="s">
        <v>372</v>
      </c>
      <c r="N62" s="1168">
        <v>6500</v>
      </c>
      <c r="O62" s="2092">
        <v>227500</v>
      </c>
      <c r="P62" s="2092"/>
    </row>
    <row r="63" spans="1:16" ht="18.75" customHeight="1">
      <c r="A63" s="1164" t="s">
        <v>1191</v>
      </c>
      <c r="B63" s="1164"/>
      <c r="C63" s="1164"/>
      <c r="D63" s="1164"/>
      <c r="E63" s="1164"/>
      <c r="F63" s="1164"/>
      <c r="G63" s="1164"/>
      <c r="H63" s="1164"/>
      <c r="I63" s="1164"/>
      <c r="J63" s="1164"/>
      <c r="K63" s="1164"/>
      <c r="L63" s="1164"/>
      <c r="M63" s="1164"/>
      <c r="N63" s="1164"/>
      <c r="O63" s="1169"/>
      <c r="P63" s="1169"/>
    </row>
    <row r="64" spans="1:16" ht="18.75" customHeight="1">
      <c r="A64" s="1165"/>
      <c r="B64" s="1165"/>
      <c r="C64" s="1165"/>
      <c r="D64" s="1165"/>
      <c r="E64" s="1165"/>
      <c r="F64" s="1166" t="s">
        <v>958</v>
      </c>
      <c r="G64" s="1165"/>
      <c r="H64" s="1165"/>
      <c r="I64" s="1167" t="s">
        <v>957</v>
      </c>
      <c r="J64" s="1165"/>
      <c r="K64" s="1165"/>
      <c r="L64" s="1168">
        <v>35</v>
      </c>
      <c r="M64" s="1165" t="s">
        <v>372</v>
      </c>
      <c r="N64" s="1168">
        <v>4300</v>
      </c>
      <c r="O64" s="2092">
        <v>150500</v>
      </c>
      <c r="P64" s="2092"/>
    </row>
    <row r="65" spans="1:16" ht="18.75" customHeight="1">
      <c r="A65" s="1164" t="s">
        <v>1199</v>
      </c>
      <c r="B65" s="1164"/>
      <c r="C65" s="1164"/>
      <c r="D65" s="1164"/>
      <c r="E65" s="1164"/>
      <c r="F65" s="1164"/>
      <c r="G65" s="1164"/>
      <c r="H65" s="1164"/>
      <c r="I65" s="1164"/>
      <c r="J65" s="1164"/>
      <c r="K65" s="1164"/>
      <c r="L65" s="1164"/>
      <c r="M65" s="1164"/>
      <c r="N65" s="1164"/>
      <c r="O65" s="1169"/>
      <c r="P65" s="1169"/>
    </row>
    <row r="66" spans="1:16" ht="18.75" customHeight="1">
      <c r="A66" s="1165"/>
      <c r="B66" s="1165"/>
      <c r="C66" s="1165"/>
      <c r="D66" s="1165"/>
      <c r="E66" s="1165"/>
      <c r="F66" s="1166" t="s">
        <v>960</v>
      </c>
      <c r="G66" s="1165"/>
      <c r="H66" s="1165"/>
      <c r="I66" s="1167" t="s">
        <v>959</v>
      </c>
      <c r="J66" s="1165"/>
      <c r="K66" s="1165"/>
      <c r="L66" s="1168">
        <v>35</v>
      </c>
      <c r="M66" s="1165" t="s">
        <v>372</v>
      </c>
      <c r="N66" s="1168">
        <v>6500</v>
      </c>
      <c r="O66" s="2092">
        <v>227500</v>
      </c>
      <c r="P66" s="2092"/>
    </row>
    <row r="67" spans="1:16" ht="18.75" customHeight="1">
      <c r="A67" s="1164"/>
      <c r="B67" s="1164"/>
      <c r="C67" s="1164"/>
      <c r="D67" s="1164"/>
      <c r="E67" s="1164"/>
      <c r="F67" s="1164"/>
      <c r="G67" s="1164"/>
      <c r="H67" s="1164"/>
      <c r="I67" s="1164"/>
      <c r="J67" s="1164"/>
      <c r="K67" s="1164"/>
      <c r="L67" s="1164"/>
      <c r="M67" s="1164"/>
      <c r="N67" s="1164"/>
      <c r="O67" s="1169"/>
      <c r="P67" s="1169"/>
    </row>
    <row r="68" spans="1:16" ht="18.75" customHeight="1">
      <c r="A68" s="1165"/>
      <c r="B68" s="1165"/>
      <c r="C68" s="1165"/>
      <c r="D68" s="1165"/>
      <c r="E68" s="1165"/>
      <c r="F68" s="1166"/>
      <c r="G68" s="1165"/>
      <c r="H68" s="1165"/>
      <c r="I68" s="1167"/>
      <c r="J68" s="1165"/>
      <c r="K68" s="1165"/>
      <c r="L68" s="1168"/>
      <c r="M68" s="1165"/>
      <c r="N68" s="1168"/>
      <c r="O68" s="2092"/>
      <c r="P68" s="2092"/>
    </row>
    <row r="69" spans="1:16" ht="18.75" customHeight="1">
      <c r="A69" s="1164"/>
      <c r="B69" s="1164"/>
      <c r="C69" s="1164"/>
      <c r="D69" s="1164"/>
      <c r="E69" s="1164"/>
      <c r="F69" s="1164"/>
      <c r="G69" s="1164"/>
      <c r="H69" s="1164"/>
      <c r="I69" s="1164"/>
      <c r="J69" s="1164"/>
      <c r="K69" s="1164"/>
      <c r="L69" s="1164"/>
      <c r="M69" s="1164"/>
      <c r="N69" s="1164"/>
      <c r="O69" s="1169"/>
      <c r="P69" s="1169"/>
    </row>
    <row r="70" spans="1:16" ht="18.75" customHeight="1">
      <c r="A70" s="1165"/>
      <c r="B70" s="1165"/>
      <c r="C70" s="1165"/>
      <c r="D70" s="1165"/>
      <c r="E70" s="1165"/>
      <c r="F70" s="1166"/>
      <c r="G70" s="1165"/>
      <c r="H70" s="1165"/>
      <c r="I70" s="1167"/>
      <c r="J70" s="1165"/>
      <c r="K70" s="1165"/>
      <c r="L70" s="1168"/>
      <c r="M70" s="1165"/>
      <c r="N70" s="1168"/>
      <c r="O70" s="2092"/>
      <c r="P70" s="2092"/>
    </row>
    <row r="71" spans="1:16" ht="18.75" customHeight="1">
      <c r="A71" s="1164"/>
      <c r="B71" s="1164"/>
      <c r="C71" s="1164"/>
      <c r="D71" s="1164"/>
      <c r="E71" s="1164"/>
      <c r="F71" s="1164"/>
      <c r="G71" s="1164"/>
      <c r="H71" s="1164"/>
      <c r="I71" s="1164"/>
      <c r="J71" s="1164"/>
      <c r="K71" s="1164"/>
      <c r="L71" s="1164"/>
      <c r="M71" s="1164"/>
      <c r="N71" s="1164"/>
      <c r="O71" s="1169"/>
      <c r="P71" s="1169"/>
    </row>
    <row r="72" spans="1:16" ht="18.75" customHeight="1">
      <c r="A72" s="1165"/>
      <c r="B72" s="1165"/>
      <c r="C72" s="1165"/>
      <c r="D72" s="1165"/>
      <c r="E72" s="1165"/>
      <c r="F72" s="1166"/>
      <c r="G72" s="1165"/>
      <c r="H72" s="1165"/>
      <c r="I72" s="1167"/>
      <c r="J72" s="1165"/>
      <c r="K72" s="1165"/>
      <c r="L72" s="1168"/>
      <c r="M72" s="1165"/>
      <c r="N72" s="1168"/>
      <c r="O72" s="2092"/>
      <c r="P72" s="2092"/>
    </row>
    <row r="73" spans="1:16" ht="18.75" customHeight="1">
      <c r="A73" s="1164"/>
      <c r="B73" s="1164"/>
      <c r="C73" s="1164"/>
      <c r="D73" s="1164"/>
      <c r="E73" s="1164"/>
      <c r="F73" s="1164"/>
      <c r="G73" s="1164"/>
      <c r="H73" s="1164"/>
      <c r="I73" s="1164"/>
      <c r="J73" s="1164"/>
      <c r="K73" s="1164"/>
      <c r="L73" s="1164"/>
      <c r="M73" s="1164"/>
      <c r="N73" s="1164"/>
      <c r="O73" s="1169"/>
      <c r="P73" s="1169"/>
    </row>
    <row r="74" spans="1:16" ht="18.75" customHeight="1">
      <c r="A74" s="1165"/>
      <c r="B74" s="1165"/>
      <c r="C74" s="1165"/>
      <c r="D74" s="1165"/>
      <c r="E74" s="1165"/>
      <c r="F74" s="1166"/>
      <c r="G74" s="1165"/>
      <c r="H74" s="1165"/>
      <c r="I74" s="1167"/>
      <c r="J74" s="1165"/>
      <c r="K74" s="1165"/>
      <c r="L74" s="1168"/>
      <c r="M74" s="1165"/>
      <c r="N74" s="1168"/>
      <c r="O74" s="2092"/>
      <c r="P74" s="2092"/>
    </row>
    <row r="75" spans="1:16" ht="10.5" customHeight="1">
      <c r="A75" s="1100"/>
      <c r="B75" s="1100"/>
      <c r="C75" s="1100"/>
      <c r="D75" s="1100"/>
      <c r="E75" s="1100"/>
      <c r="F75" s="1100"/>
      <c r="G75" s="1100"/>
      <c r="H75" s="1100"/>
      <c r="I75" s="1100"/>
      <c r="J75" s="1100"/>
      <c r="K75" s="1100"/>
      <c r="L75" s="1100"/>
      <c r="M75" s="1100"/>
      <c r="N75" s="1100"/>
      <c r="O75" s="1100"/>
      <c r="P75" s="1100"/>
    </row>
    <row r="76" spans="1:16" ht="17.25">
      <c r="A76" s="1170"/>
      <c r="B76" s="1171"/>
      <c r="C76" s="1171"/>
      <c r="D76" s="1171"/>
      <c r="E76" s="1171"/>
      <c r="F76" s="1171"/>
      <c r="G76" s="1171"/>
      <c r="H76" s="1172"/>
      <c r="I76" s="1103"/>
      <c r="J76" s="1103"/>
      <c r="K76" s="1103"/>
      <c r="L76" s="1103"/>
      <c r="M76" s="1171"/>
      <c r="N76" s="1171"/>
      <c r="O76" s="1171"/>
      <c r="P76" s="1171"/>
    </row>
    <row r="77" spans="1:16" ht="17.25">
      <c r="A77" s="1173"/>
      <c r="B77" s="1153"/>
      <c r="C77" s="1153"/>
      <c r="D77" s="1153"/>
      <c r="E77" s="1153"/>
      <c r="F77" s="1153"/>
      <c r="G77" s="1153"/>
      <c r="H77" s="1174"/>
      <c r="I77" s="1103"/>
      <c r="J77" s="1103"/>
      <c r="K77" s="1103"/>
      <c r="L77" s="1103"/>
      <c r="M77" s="1103"/>
      <c r="N77" s="1103"/>
      <c r="O77" s="1103"/>
      <c r="P77" s="1103"/>
    </row>
    <row r="78" spans="1:16" ht="17.25">
      <c r="A78" s="1171" t="s">
        <v>754</v>
      </c>
      <c r="B78" s="1171"/>
      <c r="C78" s="1171"/>
      <c r="D78" s="1171"/>
      <c r="E78" s="1171"/>
      <c r="F78" s="1171"/>
      <c r="G78" s="1171"/>
      <c r="H78" s="1171"/>
      <c r="I78" s="1103"/>
      <c r="J78" s="1103"/>
      <c r="K78" s="1103"/>
      <c r="L78" s="1103"/>
      <c r="M78" s="1103"/>
      <c r="N78" s="1103"/>
      <c r="O78" s="1103"/>
      <c r="P78" s="1103"/>
    </row>
    <row r="79" spans="1:16" ht="17.25">
      <c r="A79" s="1153"/>
      <c r="B79" s="1153"/>
      <c r="C79" s="1153"/>
      <c r="D79" s="1153"/>
      <c r="E79" s="1153"/>
      <c r="F79" s="1153"/>
      <c r="G79" s="1153"/>
      <c r="H79" s="1153"/>
      <c r="I79" s="1153"/>
      <c r="J79" s="1153"/>
      <c r="K79" s="1153"/>
      <c r="L79" s="1153"/>
      <c r="M79" s="1153"/>
      <c r="N79" s="1153"/>
      <c r="O79" s="1153"/>
      <c r="P79" s="1153"/>
    </row>
    <row r="80" spans="1:16" ht="17.25">
      <c r="A80" s="1103" t="s">
        <v>753</v>
      </c>
      <c r="B80" s="1103"/>
      <c r="C80" s="1103"/>
      <c r="D80" s="1103"/>
      <c r="E80" s="1103"/>
      <c r="F80" s="1103"/>
      <c r="G80" s="1103"/>
      <c r="H80" s="1103"/>
      <c r="I80" s="1103"/>
      <c r="J80" s="1103" t="s">
        <v>752</v>
      </c>
      <c r="K80" s="1103"/>
      <c r="L80" s="1103"/>
      <c r="M80" s="1103"/>
      <c r="N80" s="1103"/>
      <c r="O80" s="1103"/>
      <c r="P80" s="1103"/>
    </row>
    <row r="81" spans="1:16" ht="17.25">
      <c r="A81" s="1103" t="str">
        <f>B9</f>
        <v>柏尾奏利（KASIOshop）様</v>
      </c>
      <c r="B81" s="1103"/>
      <c r="C81" s="1103"/>
      <c r="D81" s="1103"/>
      <c r="E81" s="1103"/>
      <c r="F81" s="1103"/>
      <c r="G81" s="1103"/>
      <c r="H81" s="1103"/>
      <c r="I81" s="1103"/>
      <c r="J81" s="1103"/>
      <c r="K81" s="1103"/>
      <c r="L81" s="1103"/>
      <c r="M81" s="1103"/>
      <c r="N81" s="1103"/>
      <c r="O81" s="1103"/>
      <c r="P81" s="1103"/>
    </row>
    <row r="82" spans="1:16" ht="17.25">
      <c r="A82" s="1175"/>
      <c r="B82" s="1175"/>
      <c r="C82" s="1175"/>
      <c r="D82" s="1175"/>
      <c r="E82" s="1175"/>
      <c r="F82" s="1175"/>
      <c r="G82" s="1175"/>
      <c r="H82" s="1175"/>
      <c r="I82" s="1175"/>
      <c r="J82" s="1175"/>
      <c r="K82" s="1175"/>
      <c r="L82" s="1175"/>
      <c r="M82" s="1175"/>
      <c r="N82" s="1175"/>
      <c r="O82" s="1175"/>
    </row>
    <row r="83" spans="1:16" ht="17.25">
      <c r="A83" s="1175"/>
      <c r="B83" s="1175"/>
      <c r="C83" s="1175"/>
      <c r="D83" s="1175"/>
      <c r="E83" s="1175"/>
      <c r="F83" s="1175"/>
      <c r="G83" s="1175"/>
      <c r="H83" s="1175"/>
      <c r="I83" s="1175"/>
      <c r="J83" s="1175"/>
      <c r="K83" s="1175"/>
      <c r="L83" s="1175"/>
      <c r="M83" s="1175"/>
      <c r="N83" s="1175"/>
      <c r="O83" s="1175"/>
    </row>
  </sheetData>
  <mergeCells count="27">
    <mergeCell ref="O44:P44"/>
    <mergeCell ref="A1:P1"/>
    <mergeCell ref="M2:N2"/>
    <mergeCell ref="O3:P3"/>
    <mergeCell ref="A26:P26"/>
    <mergeCell ref="O30:P30"/>
    <mergeCell ref="O32:P32"/>
    <mergeCell ref="O34:P34"/>
    <mergeCell ref="O36:P36"/>
    <mergeCell ref="O38:P38"/>
    <mergeCell ref="O40:P40"/>
    <mergeCell ref="O42:P42"/>
    <mergeCell ref="O46:P46"/>
    <mergeCell ref="O48:P48"/>
    <mergeCell ref="O50:P50"/>
    <mergeCell ref="O52:P52"/>
    <mergeCell ref="O54:P54"/>
    <mergeCell ref="O74:P74"/>
    <mergeCell ref="O56:P56"/>
    <mergeCell ref="O66:P66"/>
    <mergeCell ref="O68:P68"/>
    <mergeCell ref="O70:P70"/>
    <mergeCell ref="O72:P72"/>
    <mergeCell ref="O60:P60"/>
    <mergeCell ref="O62:P62"/>
    <mergeCell ref="O64:P64"/>
    <mergeCell ref="O58:P58"/>
  </mergeCells>
  <phoneticPr fontId="27"/>
  <pageMargins left="0.70866141732283461" right="0.70866141732283461" top="0.74803149606299213" bottom="0.74803149606299213" header="0.31496062992125984" footer="0.31496062992125984"/>
  <pageSetup paperSize="9" scale="4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8D25-90CC-4D86-B780-4FA95B69A74C}">
  <sheetPr codeName="Sheet69">
    <pageSetUpPr fitToPage="1"/>
  </sheetPr>
  <dimension ref="A1:AI84"/>
  <sheetViews>
    <sheetView showGridLines="0" zoomScale="70" zoomScaleNormal="70" workbookViewId="0">
      <selection activeCell="AI8" sqref="AI8"/>
    </sheetView>
  </sheetViews>
  <sheetFormatPr defaultRowHeight="13.5"/>
  <cols>
    <col min="1" max="3" width="4.33203125" style="1224" customWidth="1"/>
    <col min="4" max="4" width="6" style="1224" customWidth="1"/>
    <col min="5" max="5" width="22.83203125" style="1224" bestFit="1" customWidth="1"/>
    <col min="6" max="6" width="4.33203125" style="1224" customWidth="1"/>
    <col min="7" max="7" width="29.5" style="1224" customWidth="1"/>
    <col min="8" max="8" width="6.6640625" style="1224" customWidth="1"/>
    <col min="9" max="9" width="4.33203125" style="1224" customWidth="1"/>
    <col min="10" max="10" width="10.5" style="1224" customWidth="1"/>
    <col min="11" max="11" width="4.33203125" style="1224" customWidth="1"/>
    <col min="12" max="12" width="11" style="1224" customWidth="1"/>
    <col min="13" max="13" width="3" style="1224" customWidth="1"/>
    <col min="14" max="14" width="18.1640625" style="1224" customWidth="1"/>
    <col min="15" max="15" width="5.83203125" style="1224" customWidth="1"/>
    <col min="16" max="16" width="31.83203125" style="1224" customWidth="1"/>
    <col min="17" max="17" width="25.5" style="1224" customWidth="1"/>
    <col min="18" max="19" width="4.33203125" style="1224" customWidth="1"/>
    <col min="20" max="20" width="16.33203125" style="1224" bestFit="1" customWidth="1"/>
    <col min="21" max="21" width="4.6640625" style="1224" customWidth="1"/>
    <col min="22" max="22" width="27" style="1224" customWidth="1"/>
    <col min="23" max="23" width="4.33203125" style="1224" customWidth="1"/>
    <col min="24" max="24" width="4.1640625" style="1224" customWidth="1"/>
    <col min="25" max="29" width="4.33203125" style="1224" customWidth="1"/>
    <col min="30" max="30" width="5.83203125" style="1224" customWidth="1"/>
    <col min="31" max="31" width="14" style="1224" customWidth="1"/>
    <col min="32" max="32" width="9.33203125" style="1224" customWidth="1"/>
    <col min="33" max="42" width="4.33203125" style="1224" customWidth="1"/>
    <col min="43" max="16384" width="9.33203125" style="1224"/>
  </cols>
  <sheetData>
    <row r="1" spans="1:31" ht="31.5" customHeight="1">
      <c r="A1" s="2097" t="s">
        <v>1069</v>
      </c>
      <c r="B1" s="2097"/>
      <c r="C1" s="2097"/>
      <c r="D1" s="2097"/>
      <c r="E1" s="2097"/>
      <c r="F1" s="2097"/>
      <c r="G1" s="2097"/>
      <c r="H1" s="2097"/>
      <c r="I1" s="2097"/>
      <c r="J1" s="2097"/>
      <c r="K1" s="2097"/>
      <c r="L1" s="2097"/>
      <c r="M1" s="2097"/>
      <c r="N1" s="2097"/>
      <c r="O1" s="2097"/>
      <c r="P1" s="2097"/>
      <c r="Q1" s="2097"/>
      <c r="R1" s="2097"/>
      <c r="S1" s="2097"/>
      <c r="T1" s="2097"/>
      <c r="U1" s="2097"/>
      <c r="V1" s="2097"/>
      <c r="W1" s="2097"/>
    </row>
    <row r="2" spans="1:31" ht="18" customHeight="1">
      <c r="A2" s="1225"/>
      <c r="B2" s="1225"/>
      <c r="C2" s="1225"/>
      <c r="D2" s="1225"/>
      <c r="E2" s="1225"/>
      <c r="F2" s="1225"/>
      <c r="G2" s="1225"/>
      <c r="H2" s="1225"/>
      <c r="I2" s="1225"/>
      <c r="J2" s="1225"/>
      <c r="K2" s="1225"/>
      <c r="L2" s="1226"/>
      <c r="M2" s="1226"/>
      <c r="N2" s="1225"/>
      <c r="O2" s="1225"/>
      <c r="P2" s="1225"/>
      <c r="Q2" s="1225"/>
      <c r="R2" s="1225"/>
      <c r="S2" s="1225"/>
      <c r="T2" s="1227" t="s">
        <v>750</v>
      </c>
      <c r="U2" s="1228" t="s">
        <v>353</v>
      </c>
      <c r="V2" s="1227" t="s">
        <v>749</v>
      </c>
      <c r="W2" s="1225"/>
    </row>
    <row r="3" spans="1:31" ht="17.25">
      <c r="A3" s="1229"/>
      <c r="B3" s="1229"/>
      <c r="C3" s="1229"/>
      <c r="D3" s="1229"/>
      <c r="E3" s="1229"/>
      <c r="F3" s="1229"/>
      <c r="G3" s="1229"/>
      <c r="H3" s="1229"/>
      <c r="I3" s="1229"/>
      <c r="J3" s="1229"/>
      <c r="K3" s="1229"/>
      <c r="L3" s="1229"/>
      <c r="M3" s="1229"/>
      <c r="N3" s="1229"/>
      <c r="O3" s="1229"/>
      <c r="P3" s="1229"/>
      <c r="Q3" s="1229"/>
      <c r="R3" s="1229"/>
      <c r="S3" s="1229"/>
      <c r="T3" s="1230"/>
      <c r="U3" s="1230"/>
      <c r="V3" s="1231">
        <v>45718</v>
      </c>
      <c r="W3" s="1229"/>
    </row>
    <row r="4" spans="1:31">
      <c r="A4" s="1225"/>
      <c r="B4" s="1225"/>
      <c r="C4" s="1225"/>
      <c r="D4" s="1225"/>
      <c r="E4" s="1225"/>
      <c r="F4" s="1225"/>
      <c r="G4" s="1225"/>
      <c r="H4" s="1225"/>
      <c r="I4" s="1225"/>
      <c r="J4" s="1225"/>
      <c r="K4" s="1225"/>
      <c r="L4" s="1225"/>
      <c r="M4" s="1225"/>
      <c r="N4" s="1225"/>
      <c r="O4" s="1225"/>
      <c r="P4" s="1225"/>
      <c r="Q4" s="1225"/>
      <c r="R4" s="1225"/>
      <c r="S4" s="1225"/>
      <c r="T4" s="1225"/>
      <c r="U4" s="1225"/>
      <c r="V4" s="1225"/>
      <c r="W4" s="1225"/>
    </row>
    <row r="5" spans="1:31">
      <c r="A5" s="1225"/>
      <c r="B5" s="1225"/>
      <c r="C5" s="1225"/>
      <c r="D5" s="1225"/>
      <c r="E5" s="1225"/>
      <c r="F5" s="1225"/>
      <c r="G5" s="1225"/>
      <c r="H5" s="1225"/>
      <c r="I5" s="1225"/>
      <c r="J5" s="1225"/>
      <c r="K5" s="1225"/>
      <c r="L5" s="1225"/>
      <c r="M5" s="1225"/>
      <c r="N5" s="1225"/>
      <c r="O5" s="1225"/>
      <c r="P5" s="1225"/>
      <c r="Q5" s="1225"/>
      <c r="R5" s="1225"/>
      <c r="S5" s="1225"/>
      <c r="T5" s="1225"/>
      <c r="U5" s="1225"/>
      <c r="V5" s="1225"/>
      <c r="W5" s="1225"/>
    </row>
    <row r="6" spans="1:31" ht="9" customHeight="1">
      <c r="A6" s="1225"/>
      <c r="B6" s="1225"/>
      <c r="C6" s="1225"/>
      <c r="D6" s="1225"/>
      <c r="E6" s="1225"/>
      <c r="F6" s="1225"/>
      <c r="G6" s="1225"/>
      <c r="H6" s="1225"/>
      <c r="I6" s="1225"/>
      <c r="J6" s="1225"/>
      <c r="K6" s="1225"/>
      <c r="L6" s="1225"/>
      <c r="M6" s="1225"/>
      <c r="N6" s="1225"/>
      <c r="O6" s="1225"/>
      <c r="P6" s="1225"/>
      <c r="Q6" s="1225"/>
      <c r="R6" s="1225"/>
      <c r="S6" s="1225"/>
      <c r="T6" s="1225"/>
      <c r="U6" s="1225"/>
      <c r="V6" s="1225"/>
      <c r="W6" s="1225"/>
    </row>
    <row r="7" spans="1:31" ht="21">
      <c r="A7" s="1228"/>
      <c r="B7" s="1232" t="s">
        <v>183</v>
      </c>
      <c r="C7" s="1228"/>
      <c r="D7" s="1228"/>
      <c r="E7" s="1225"/>
      <c r="F7" s="1228"/>
      <c r="G7" s="1225"/>
      <c r="H7" s="1225"/>
      <c r="I7" s="1225"/>
      <c r="J7" s="1225"/>
      <c r="K7" s="1225"/>
      <c r="L7" s="1225"/>
      <c r="M7" s="1225"/>
      <c r="N7" s="1225"/>
      <c r="O7" s="1225"/>
      <c r="P7" s="1225"/>
      <c r="Q7" s="1233" t="s">
        <v>1122</v>
      </c>
      <c r="R7" s="1225"/>
      <c r="S7" s="1225"/>
      <c r="T7" s="1225"/>
      <c r="U7" s="1225"/>
      <c r="V7" s="1225"/>
      <c r="W7" s="1225"/>
      <c r="AD7" s="1234" t="s">
        <v>96</v>
      </c>
      <c r="AE7" s="1235"/>
    </row>
    <row r="8" spans="1:31" ht="21">
      <c r="A8" s="1228"/>
      <c r="B8" s="1233" t="s">
        <v>1217</v>
      </c>
      <c r="C8" s="1228"/>
      <c r="D8" s="1228"/>
      <c r="E8" s="1228"/>
      <c r="F8" s="1228"/>
      <c r="G8" s="1225"/>
      <c r="H8" s="1225"/>
      <c r="I8" s="1225"/>
      <c r="J8" s="1225"/>
      <c r="K8" s="1225"/>
      <c r="L8" s="1225"/>
      <c r="M8" s="1225"/>
      <c r="N8" s="1225"/>
      <c r="O8" s="1225"/>
      <c r="P8" s="1225"/>
      <c r="Q8" s="1225"/>
      <c r="R8" s="1225"/>
      <c r="S8" s="1225"/>
      <c r="T8" s="1225"/>
      <c r="U8" s="1225"/>
      <c r="V8" s="1225"/>
      <c r="W8" s="1225"/>
      <c r="AD8" s="1236">
        <v>1</v>
      </c>
      <c r="AE8" s="1236">
        <v>63</v>
      </c>
    </row>
    <row r="9" spans="1:31" ht="21">
      <c r="A9" s="1228"/>
      <c r="B9" s="1233" t="s">
        <v>1218</v>
      </c>
      <c r="C9" s="1228"/>
      <c r="D9" s="1228"/>
      <c r="E9" s="1228"/>
      <c r="F9" s="1228"/>
      <c r="G9" s="1225"/>
      <c r="H9" s="1225"/>
      <c r="I9" s="1225"/>
      <c r="J9" s="1225"/>
      <c r="K9" s="1225"/>
      <c r="L9" s="1225"/>
      <c r="M9" s="1225"/>
      <c r="N9" s="1225"/>
      <c r="O9" s="1225"/>
      <c r="P9" s="1225"/>
      <c r="Q9" s="1225"/>
      <c r="R9" s="1225"/>
      <c r="S9" s="1225"/>
      <c r="T9" s="1225"/>
      <c r="U9" s="1225"/>
      <c r="V9" s="1225"/>
      <c r="W9" s="1225"/>
      <c r="AD9" s="1236">
        <v>2</v>
      </c>
      <c r="AE9" s="1236">
        <v>90</v>
      </c>
    </row>
    <row r="10" spans="1:31" ht="21">
      <c r="A10" s="1228"/>
      <c r="B10" s="1233" t="s">
        <v>1403</v>
      </c>
      <c r="C10" s="1228"/>
      <c r="D10" s="1228"/>
      <c r="E10" s="1228"/>
      <c r="F10" s="1233" t="s">
        <v>1404</v>
      </c>
      <c r="G10" s="1228"/>
      <c r="H10" s="1225"/>
      <c r="I10" s="1225"/>
      <c r="J10" s="1225"/>
      <c r="K10" s="1225"/>
      <c r="L10" s="1225"/>
      <c r="M10" s="1225"/>
      <c r="N10" s="1225"/>
      <c r="O10" s="1225"/>
      <c r="P10" s="1225"/>
      <c r="Q10" s="1225"/>
      <c r="R10" s="1237"/>
      <c r="S10" s="1237"/>
      <c r="T10" s="1237"/>
      <c r="U10" s="1238"/>
      <c r="V10" s="1225"/>
      <c r="W10" s="1225"/>
      <c r="AD10" s="1236">
        <v>3</v>
      </c>
      <c r="AE10" s="1236">
        <v>115</v>
      </c>
    </row>
    <row r="11" spans="1:31" ht="21">
      <c r="A11" s="1225"/>
      <c r="B11" s="1233" t="s">
        <v>1219</v>
      </c>
      <c r="C11" s="1225"/>
      <c r="D11" s="1225"/>
      <c r="E11" s="1225"/>
      <c r="F11" s="1225"/>
      <c r="G11" s="1225"/>
      <c r="H11" s="1225"/>
      <c r="I11" s="1225"/>
      <c r="J11" s="1225"/>
      <c r="K11" s="1225"/>
      <c r="L11" s="1225"/>
      <c r="M11" s="1225"/>
      <c r="N11" s="1225"/>
      <c r="O11" s="1225"/>
      <c r="P11" s="1225"/>
      <c r="Q11" s="1225"/>
      <c r="R11" s="1239" t="s">
        <v>1233</v>
      </c>
      <c r="S11" s="1240"/>
      <c r="T11" s="1240"/>
      <c r="U11" s="1240"/>
      <c r="V11" s="1228"/>
      <c r="W11" s="1225"/>
      <c r="AD11" s="1236">
        <v>4</v>
      </c>
      <c r="AE11" s="1236">
        <v>138</v>
      </c>
    </row>
    <row r="12" spans="1:31" ht="21">
      <c r="A12" s="1225"/>
      <c r="B12" s="1233" t="s">
        <v>1220</v>
      </c>
      <c r="C12" s="1225"/>
      <c r="D12" s="1225"/>
      <c r="E12" s="1225"/>
      <c r="F12" s="1225"/>
      <c r="G12" s="1225"/>
      <c r="H12" s="1225"/>
      <c r="I12" s="1225"/>
      <c r="J12" s="1225"/>
      <c r="K12" s="1225"/>
      <c r="L12" s="1225"/>
      <c r="M12" s="1225"/>
      <c r="N12" s="1225"/>
      <c r="O12" s="1225"/>
      <c r="P12" s="1225"/>
      <c r="Q12" s="1225"/>
      <c r="R12" s="1239" t="s">
        <v>1141</v>
      </c>
      <c r="S12" s="1240"/>
      <c r="T12" s="1240"/>
      <c r="U12" s="1240"/>
      <c r="V12" s="1228"/>
      <c r="W12" s="1225"/>
      <c r="AD12" s="1236">
        <v>5</v>
      </c>
      <c r="AE12" s="1236">
        <v>168</v>
      </c>
    </row>
    <row r="13" spans="1:31" ht="21">
      <c r="A13" s="1225"/>
      <c r="B13" s="1233" t="s">
        <v>1224</v>
      </c>
      <c r="C13" s="1225"/>
      <c r="D13" s="1225"/>
      <c r="E13" s="1225"/>
      <c r="F13" s="1225"/>
      <c r="G13" s="1225"/>
      <c r="H13" s="1225"/>
      <c r="I13" s="1225"/>
      <c r="J13" s="1225"/>
      <c r="K13" s="1225"/>
      <c r="L13" s="1225"/>
      <c r="M13" s="1225"/>
      <c r="N13" s="1225"/>
      <c r="O13" s="1225"/>
      <c r="P13" s="1225"/>
      <c r="Q13" s="1225"/>
      <c r="R13" s="1239" t="s">
        <v>1122</v>
      </c>
      <c r="S13" s="1240"/>
      <c r="T13" s="1240"/>
      <c r="U13" s="1240"/>
      <c r="V13" s="1228"/>
      <c r="W13" s="1241"/>
      <c r="AD13" s="1236">
        <v>6</v>
      </c>
      <c r="AE13" s="1236">
        <v>180</v>
      </c>
    </row>
    <row r="14" spans="1:31" ht="21">
      <c r="A14" s="1225"/>
      <c r="B14" s="1233" t="s">
        <v>1221</v>
      </c>
      <c r="C14" s="1225"/>
      <c r="D14" s="1225"/>
      <c r="E14" s="1225"/>
      <c r="F14" s="1225"/>
      <c r="G14" s="1225"/>
      <c r="H14" s="1225"/>
      <c r="I14" s="1225"/>
      <c r="J14" s="1225"/>
      <c r="K14" s="1225"/>
      <c r="L14" s="1225"/>
      <c r="M14" s="1225"/>
      <c r="N14" s="1225"/>
      <c r="O14" s="1225"/>
      <c r="P14" s="1225"/>
      <c r="Q14" s="1225"/>
      <c r="R14" s="1239" t="s">
        <v>1075</v>
      </c>
      <c r="S14" s="1240"/>
      <c r="T14" s="1240"/>
      <c r="U14" s="1240"/>
      <c r="V14" s="1228"/>
      <c r="W14" s="1225"/>
      <c r="AD14" s="1236">
        <v>7</v>
      </c>
      <c r="AE14" s="1236">
        <v>199</v>
      </c>
    </row>
    <row r="15" spans="1:31" ht="18.75">
      <c r="A15" s="1225"/>
      <c r="B15" s="1242"/>
      <c r="C15" s="1225"/>
      <c r="D15" s="1225"/>
      <c r="E15" s="1225"/>
      <c r="F15" s="1225"/>
      <c r="G15" s="1225"/>
      <c r="H15" s="1225"/>
      <c r="I15" s="1225"/>
      <c r="J15" s="1225"/>
      <c r="K15" s="1225"/>
      <c r="L15" s="1225"/>
      <c r="M15" s="1225"/>
      <c r="N15" s="1225"/>
      <c r="O15" s="1225"/>
      <c r="P15" s="1225"/>
      <c r="Q15" s="1225"/>
      <c r="R15" s="1240"/>
      <c r="S15" s="1240"/>
      <c r="T15" s="1240"/>
      <c r="U15" s="1240"/>
      <c r="V15" s="1228"/>
      <c r="W15" s="1225"/>
      <c r="AD15" s="1236">
        <v>8</v>
      </c>
      <c r="AE15" s="1236">
        <v>214</v>
      </c>
    </row>
    <row r="16" spans="1:31" ht="18.75">
      <c r="A16" s="1225"/>
      <c r="B16" s="1242"/>
      <c r="C16" s="1225"/>
      <c r="D16" s="1225"/>
      <c r="E16" s="1225"/>
      <c r="F16" s="1225"/>
      <c r="G16" s="1225"/>
      <c r="H16" s="1225"/>
      <c r="I16" s="1225"/>
      <c r="J16" s="1225"/>
      <c r="K16" s="1225"/>
      <c r="L16" s="1225"/>
      <c r="M16" s="1225"/>
      <c r="N16" s="1225"/>
      <c r="O16" s="1225"/>
      <c r="P16" s="1225"/>
      <c r="Q16" s="1225"/>
      <c r="R16" s="1240"/>
      <c r="S16" s="1240"/>
      <c r="T16" s="1240"/>
      <c r="U16" s="1240"/>
      <c r="V16" s="1228"/>
      <c r="W16" s="1225"/>
      <c r="AD16" s="1236">
        <v>9</v>
      </c>
      <c r="AE16" s="1236">
        <v>195</v>
      </c>
    </row>
    <row r="17" spans="1:31" ht="19.5" customHeight="1">
      <c r="A17" s="1225"/>
      <c r="B17" s="1233" t="str">
        <f>G26</f>
        <v>95468-8756-3221</v>
      </c>
      <c r="C17" s="1225"/>
      <c r="D17" s="1225"/>
      <c r="E17" s="1225"/>
      <c r="F17" s="1225"/>
      <c r="G17" s="1225"/>
      <c r="H17" s="1225"/>
      <c r="I17" s="1225"/>
      <c r="J17" s="1225"/>
      <c r="K17" s="1225"/>
      <c r="L17" s="1225"/>
      <c r="M17" s="1225"/>
      <c r="N17" s="1225"/>
      <c r="O17" s="1225"/>
      <c r="P17" s="1225"/>
      <c r="Q17" s="1225"/>
      <c r="R17" s="1240"/>
      <c r="S17" s="1240"/>
      <c r="T17" s="1240"/>
      <c r="U17" s="1240"/>
      <c r="V17" s="1228"/>
      <c r="W17" s="1225"/>
      <c r="AD17" s="1236">
        <v>10</v>
      </c>
      <c r="AE17" s="1236">
        <v>198</v>
      </c>
    </row>
    <row r="18" spans="1:31" ht="14.25" customHeight="1">
      <c r="A18" s="1243"/>
      <c r="B18" s="1243"/>
      <c r="C18" s="1243"/>
      <c r="D18" s="1243"/>
      <c r="E18" s="1243"/>
      <c r="F18" s="1243"/>
      <c r="G18" s="1243"/>
      <c r="H18" s="1243"/>
      <c r="I18" s="1243"/>
      <c r="J18" s="1243"/>
      <c r="K18" s="1243"/>
      <c r="L18" s="1243"/>
      <c r="M18" s="1243"/>
      <c r="N18" s="1243"/>
      <c r="O18" s="1243"/>
      <c r="P18" s="1243"/>
      <c r="Q18" s="1243"/>
      <c r="R18" s="1244"/>
      <c r="S18" s="1244"/>
      <c r="T18" s="1244"/>
      <c r="U18" s="1245"/>
      <c r="V18" s="1243"/>
      <c r="W18" s="1243"/>
      <c r="AD18" s="1236">
        <v>11</v>
      </c>
      <c r="AE18" s="1236">
        <v>213</v>
      </c>
    </row>
    <row r="19" spans="1:31">
      <c r="A19" s="1225"/>
      <c r="B19" s="1225"/>
      <c r="C19" s="1225"/>
      <c r="D19" s="1225"/>
      <c r="E19" s="1225"/>
      <c r="F19" s="1225"/>
      <c r="G19" s="1225"/>
      <c r="H19" s="1225"/>
      <c r="I19" s="1225"/>
      <c r="J19" s="1225"/>
      <c r="K19" s="1225"/>
      <c r="L19" s="1225"/>
      <c r="M19" s="1225"/>
      <c r="N19" s="1225"/>
      <c r="O19" s="1225"/>
      <c r="P19" s="1225"/>
      <c r="Q19" s="1225"/>
      <c r="R19" s="1225"/>
      <c r="S19" s="1225"/>
      <c r="T19" s="1225"/>
      <c r="U19" s="1225"/>
      <c r="V19" s="1225"/>
      <c r="W19" s="1225"/>
      <c r="AD19" s="1236">
        <v>12</v>
      </c>
      <c r="AE19" s="1236">
        <v>230</v>
      </c>
    </row>
    <row r="20" spans="1:31" ht="48.75" customHeight="1">
      <c r="A20" s="1225"/>
      <c r="B20" s="1233" t="str">
        <f>B10</f>
        <v>東映無線株式会社</v>
      </c>
      <c r="C20" s="1225"/>
      <c r="D20" s="1225"/>
      <c r="E20" s="1225"/>
      <c r="F20" s="1225"/>
      <c r="G20" s="1225"/>
      <c r="H20" s="1233"/>
      <c r="I20" s="1225"/>
      <c r="J20" s="1225"/>
      <c r="K20" s="1225"/>
      <c r="L20" s="1225"/>
      <c r="M20" s="1225"/>
      <c r="N20" s="1225"/>
      <c r="O20" s="1225"/>
      <c r="P20" s="1225"/>
      <c r="Q20" s="1225"/>
      <c r="R20" s="1225"/>
      <c r="S20" s="1225"/>
      <c r="T20" s="1225"/>
      <c r="U20" s="1225"/>
      <c r="V20" s="1225"/>
      <c r="W20" s="1225"/>
      <c r="AD20" s="1236">
        <v>13</v>
      </c>
      <c r="AE20" s="1236">
        <v>330</v>
      </c>
    </row>
    <row r="21" spans="1:31" ht="9" customHeight="1">
      <c r="A21" s="1225"/>
      <c r="B21" s="1225"/>
      <c r="C21" s="1225"/>
      <c r="D21" s="1225"/>
      <c r="E21" s="1225"/>
      <c r="F21" s="1225"/>
      <c r="G21" s="1225"/>
      <c r="H21" s="1225"/>
      <c r="I21" s="1225"/>
      <c r="J21" s="1225"/>
      <c r="K21" s="1225"/>
      <c r="L21" s="1225"/>
      <c r="M21" s="1225"/>
      <c r="N21" s="1225"/>
      <c r="O21" s="1225"/>
      <c r="P21" s="1225"/>
      <c r="Q21" s="1225"/>
      <c r="R21" s="1225"/>
      <c r="S21" s="1225"/>
      <c r="T21" s="1225"/>
      <c r="U21" s="1225"/>
      <c r="V21" s="1225"/>
      <c r="W21" s="1225"/>
      <c r="AD21" s="1236">
        <v>14</v>
      </c>
      <c r="AE21" s="1236">
        <v>340</v>
      </c>
    </row>
    <row r="22" spans="1:31" ht="17.25">
      <c r="A22" s="1225"/>
      <c r="B22" s="1228" t="s">
        <v>739</v>
      </c>
      <c r="C22" s="1228"/>
      <c r="D22" s="1228"/>
      <c r="E22" s="1228"/>
      <c r="F22" s="1228"/>
      <c r="G22" s="1228"/>
      <c r="H22" s="1228"/>
      <c r="I22" s="1228"/>
      <c r="J22" s="1228"/>
      <c r="K22" s="1228"/>
      <c r="L22" s="1228"/>
      <c r="M22" s="1228"/>
      <c r="N22" s="1228"/>
      <c r="O22" s="1228"/>
      <c r="P22" s="1228"/>
      <c r="Q22" s="1228"/>
      <c r="R22" s="1228"/>
      <c r="S22" s="1228"/>
      <c r="T22" s="1228"/>
      <c r="U22" s="1228"/>
      <c r="V22" s="1228"/>
      <c r="W22" s="1228"/>
      <c r="X22" s="1246"/>
      <c r="AD22" s="1236">
        <v>15</v>
      </c>
      <c r="AE22" s="1236">
        <v>350</v>
      </c>
    </row>
    <row r="23" spans="1:31" ht="17.25">
      <c r="A23" s="1225"/>
      <c r="B23" s="1228" t="s">
        <v>334</v>
      </c>
      <c r="C23" s="1228"/>
      <c r="D23" s="1228"/>
      <c r="E23" s="1228"/>
      <c r="F23" s="1228"/>
      <c r="G23" s="1228"/>
      <c r="H23" s="1228"/>
      <c r="I23" s="1228"/>
      <c r="J23" s="1228"/>
      <c r="K23" s="1228"/>
      <c r="L23" s="1228"/>
      <c r="M23" s="1228"/>
      <c r="N23" s="1228"/>
      <c r="O23" s="1228"/>
      <c r="P23" s="1228"/>
      <c r="Q23" s="1228"/>
      <c r="R23" s="1228"/>
      <c r="S23" s="1228"/>
      <c r="T23" s="1228"/>
      <c r="U23" s="1228"/>
      <c r="V23" s="1228"/>
      <c r="W23" s="1228"/>
      <c r="X23" s="1246"/>
      <c r="AD23" s="1236">
        <v>16</v>
      </c>
      <c r="AE23" s="1236">
        <v>390</v>
      </c>
    </row>
    <row r="24" spans="1:31" ht="8.25" customHeight="1">
      <c r="A24" s="1225"/>
      <c r="B24" s="1228"/>
      <c r="C24" s="1228"/>
      <c r="D24" s="1228"/>
      <c r="E24" s="1228"/>
      <c r="F24" s="1228"/>
      <c r="G24" s="1228"/>
      <c r="H24" s="1228"/>
      <c r="I24" s="1228"/>
      <c r="J24" s="1228"/>
      <c r="K24" s="1228"/>
      <c r="L24" s="1228"/>
      <c r="M24" s="1228"/>
      <c r="N24" s="1228"/>
      <c r="O24" s="1228"/>
      <c r="P24" s="1228"/>
      <c r="Q24" s="1228"/>
      <c r="R24" s="1228"/>
      <c r="S24" s="1228"/>
      <c r="T24" s="1228"/>
      <c r="U24" s="1228"/>
      <c r="V24" s="1228"/>
      <c r="W24" s="1228"/>
      <c r="X24" s="1246"/>
      <c r="AD24" s="1236">
        <v>17</v>
      </c>
      <c r="AE24" s="1236">
        <v>399</v>
      </c>
    </row>
    <row r="25" spans="1:31" ht="20.25" customHeight="1">
      <c r="A25" s="1225"/>
      <c r="B25" s="1228"/>
      <c r="C25" s="1228"/>
      <c r="D25" s="1228"/>
      <c r="E25" s="1228"/>
      <c r="F25" s="1228"/>
      <c r="G25" s="1228"/>
      <c r="H25" s="1228"/>
      <c r="I25" s="1228"/>
      <c r="J25" s="1228"/>
      <c r="K25" s="1228"/>
      <c r="L25" s="1228"/>
      <c r="M25" s="1228"/>
      <c r="N25" s="1228"/>
      <c r="O25" s="1228"/>
      <c r="P25" s="1228" t="s">
        <v>1142</v>
      </c>
      <c r="Q25" s="1228" t="s">
        <v>737</v>
      </c>
      <c r="R25" s="1228"/>
      <c r="S25" s="1228"/>
      <c r="T25" s="1228"/>
      <c r="U25" s="1228"/>
      <c r="V25" s="1228"/>
      <c r="W25" s="1230"/>
      <c r="X25" s="1246"/>
      <c r="AD25" s="1236">
        <v>18</v>
      </c>
      <c r="AE25" s="1236">
        <v>407</v>
      </c>
    </row>
    <row r="26" spans="1:31" ht="20.25" customHeight="1">
      <c r="A26" s="1225"/>
      <c r="B26" s="1230" t="s">
        <v>736</v>
      </c>
      <c r="C26" s="1230"/>
      <c r="D26" s="1230"/>
      <c r="E26" s="1230"/>
      <c r="F26" s="1230" t="s">
        <v>353</v>
      </c>
      <c r="G26" s="1230" t="s">
        <v>1076</v>
      </c>
      <c r="H26" s="1230"/>
      <c r="I26" s="1228"/>
      <c r="J26" s="1228"/>
      <c r="K26" s="1228"/>
      <c r="L26" s="1228"/>
      <c r="M26" s="1228"/>
      <c r="N26" s="1228"/>
      <c r="O26" s="1228"/>
      <c r="P26" s="1247" t="s">
        <v>1143</v>
      </c>
      <c r="Q26" s="1248">
        <f>G28</f>
        <v>45726</v>
      </c>
      <c r="R26" s="1249"/>
      <c r="S26" s="1247"/>
      <c r="T26" s="1247"/>
      <c r="U26" s="1247"/>
      <c r="V26" s="1247"/>
      <c r="W26" s="1247"/>
      <c r="X26" s="1246"/>
      <c r="AD26" s="1236">
        <v>19</v>
      </c>
      <c r="AE26" s="1236">
        <v>419</v>
      </c>
    </row>
    <row r="27" spans="1:31" ht="20.25" customHeight="1">
      <c r="A27" s="1225"/>
      <c r="B27" s="1228" t="s">
        <v>733</v>
      </c>
      <c r="C27" s="1228"/>
      <c r="D27" s="1228"/>
      <c r="E27" s="1228"/>
      <c r="F27" s="1228" t="s">
        <v>353</v>
      </c>
      <c r="G27" s="1228" t="s">
        <v>767</v>
      </c>
      <c r="H27" s="1228"/>
      <c r="I27" s="1228"/>
      <c r="J27" s="1228"/>
      <c r="K27" s="1228"/>
      <c r="L27" s="1228"/>
      <c r="M27" s="1228"/>
      <c r="N27" s="1228"/>
      <c r="O27" s="1228"/>
      <c r="P27" s="1228" t="s">
        <v>1144</v>
      </c>
      <c r="Q27" s="1228" t="s">
        <v>1127</v>
      </c>
      <c r="R27" s="1228"/>
      <c r="S27" s="1228"/>
      <c r="T27" s="1228"/>
      <c r="U27" s="1228"/>
      <c r="V27" s="1228"/>
      <c r="W27" s="1228"/>
      <c r="X27" s="1246"/>
      <c r="AD27" s="1236">
        <v>20</v>
      </c>
      <c r="AE27" s="1236"/>
    </row>
    <row r="28" spans="1:31" ht="20.25" customHeight="1">
      <c r="A28" s="1225"/>
      <c r="B28" s="1247" t="s">
        <v>730</v>
      </c>
      <c r="C28" s="1247"/>
      <c r="D28" s="1247"/>
      <c r="E28" s="1247"/>
      <c r="F28" s="1247" t="s">
        <v>353</v>
      </c>
      <c r="G28" s="1250">
        <v>45726</v>
      </c>
      <c r="H28" s="1247"/>
      <c r="I28" s="1228"/>
      <c r="J28" s="1228"/>
      <c r="K28" s="1228"/>
      <c r="L28" s="1228"/>
      <c r="M28" s="1228"/>
      <c r="N28" s="1228"/>
      <c r="O28" s="1228"/>
      <c r="P28" s="1228"/>
      <c r="Q28" s="1228" t="s">
        <v>1128</v>
      </c>
      <c r="R28" s="1228"/>
      <c r="S28" s="1228"/>
      <c r="T28" s="1228"/>
      <c r="U28" s="1228"/>
      <c r="V28" s="1228"/>
      <c r="W28" s="1228"/>
      <c r="X28" s="1246"/>
      <c r="AD28" s="1236">
        <v>21</v>
      </c>
      <c r="AE28" s="1236"/>
    </row>
    <row r="29" spans="1:31" ht="20.25" customHeight="1">
      <c r="A29" s="1225"/>
      <c r="B29" s="1247" t="s">
        <v>706</v>
      </c>
      <c r="C29" s="1247"/>
      <c r="D29" s="1247"/>
      <c r="E29" s="1247"/>
      <c r="F29" s="1247" t="s">
        <v>353</v>
      </c>
      <c r="G29" s="1251">
        <f>V78</f>
        <v>36532650</v>
      </c>
      <c r="H29" s="1247"/>
      <c r="I29" s="1228"/>
      <c r="J29" s="1228"/>
      <c r="K29" s="1228"/>
      <c r="L29" s="1228"/>
      <c r="M29" s="1228"/>
      <c r="N29" s="1228"/>
      <c r="O29" s="1228"/>
      <c r="P29" s="1228"/>
      <c r="Q29" s="1228" t="s">
        <v>1129</v>
      </c>
      <c r="R29" s="1228"/>
      <c r="S29" s="1228"/>
      <c r="T29" s="1228"/>
      <c r="U29" s="1228"/>
      <c r="V29" s="1228"/>
      <c r="W29" s="1228"/>
      <c r="X29" s="1246"/>
      <c r="AD29" s="1236">
        <v>22</v>
      </c>
      <c r="AE29" s="1236"/>
    </row>
    <row r="30" spans="1:31" ht="20.25" customHeight="1">
      <c r="A30" s="1225"/>
      <c r="B30" s="1228"/>
      <c r="C30" s="1228"/>
      <c r="D30" s="1228"/>
      <c r="E30" s="1228"/>
      <c r="F30" s="1228"/>
      <c r="G30" s="1228"/>
      <c r="H30" s="1228"/>
      <c r="I30" s="1228"/>
      <c r="J30" s="1228"/>
      <c r="K30" s="1228"/>
      <c r="L30" s="1228"/>
      <c r="M30" s="1228"/>
      <c r="N30" s="1230"/>
      <c r="O30" s="1230"/>
      <c r="P30" s="1230"/>
      <c r="Q30" s="1230" t="s">
        <v>1130</v>
      </c>
      <c r="R30" s="1230"/>
      <c r="S30" s="1230"/>
      <c r="T30" s="1230"/>
      <c r="U30" s="1230"/>
      <c r="V30" s="1230"/>
      <c r="W30" s="1230"/>
      <c r="X30" s="1246"/>
      <c r="AD30" s="1236">
        <v>23</v>
      </c>
      <c r="AE30" s="1236"/>
    </row>
    <row r="31" spans="1:31" ht="27" customHeight="1" thickBot="1">
      <c r="A31" s="1225"/>
      <c r="B31" s="1252"/>
      <c r="C31" s="1252"/>
      <c r="D31" s="1252"/>
      <c r="E31" s="1252"/>
      <c r="F31" s="1252"/>
      <c r="G31" s="1252"/>
      <c r="H31" s="1252"/>
      <c r="I31" s="1252"/>
      <c r="J31" s="1252"/>
      <c r="K31" s="1252"/>
      <c r="L31" s="1252"/>
      <c r="M31" s="1252"/>
      <c r="N31" s="1252"/>
      <c r="O31" s="1252"/>
      <c r="P31" s="1252"/>
      <c r="Q31" s="1252"/>
      <c r="R31" s="1252"/>
      <c r="S31" s="1252"/>
      <c r="T31" s="1252"/>
      <c r="U31" s="1252"/>
      <c r="V31" s="1252"/>
      <c r="W31" s="1252"/>
      <c r="X31" s="1246"/>
      <c r="AD31" s="1236">
        <v>24</v>
      </c>
      <c r="AE31" s="1236"/>
    </row>
    <row r="32" spans="1:31" ht="23.25" customHeight="1">
      <c r="A32" s="1225"/>
      <c r="B32" s="2098" t="s">
        <v>725</v>
      </c>
      <c r="C32" s="2098"/>
      <c r="D32" s="2098"/>
      <c r="E32" s="2098"/>
      <c r="F32" s="2098"/>
      <c r="G32" s="2098"/>
      <c r="H32" s="2098"/>
      <c r="I32" s="2098"/>
      <c r="J32" s="2098"/>
      <c r="K32" s="2098"/>
      <c r="L32" s="2098"/>
      <c r="M32" s="2098"/>
      <c r="N32" s="2098"/>
      <c r="O32" s="2098"/>
      <c r="P32" s="2098"/>
      <c r="Q32" s="2098"/>
      <c r="R32" s="2098"/>
      <c r="S32" s="2098"/>
      <c r="T32" s="2098"/>
      <c r="U32" s="2098"/>
      <c r="V32" s="2098"/>
      <c r="W32" s="2098"/>
      <c r="AD32" s="1236">
        <v>25</v>
      </c>
      <c r="AE32" s="1236"/>
    </row>
    <row r="33" spans="1:35" ht="21">
      <c r="A33" s="1225"/>
      <c r="B33" s="1253" t="s">
        <v>406</v>
      </c>
      <c r="C33" s="1253"/>
      <c r="D33" s="1253"/>
      <c r="E33" s="1254">
        <f>V3</f>
        <v>45718</v>
      </c>
      <c r="F33" s="1253"/>
      <c r="G33" s="1253"/>
      <c r="H33" s="1253"/>
      <c r="I33" s="1253"/>
      <c r="J33" s="1253"/>
      <c r="K33" s="1253"/>
      <c r="L33" s="1253"/>
      <c r="M33" s="1253"/>
      <c r="N33" s="1253"/>
      <c r="O33" s="1253"/>
      <c r="P33" s="1253"/>
      <c r="Q33" s="1253"/>
      <c r="R33" s="1253"/>
      <c r="S33" s="1253"/>
      <c r="T33" s="1253"/>
      <c r="U33" s="1253"/>
      <c r="V33" s="1253"/>
      <c r="W33" s="1255"/>
      <c r="AD33" s="1236">
        <v>26</v>
      </c>
      <c r="AE33" s="1236"/>
    </row>
    <row r="34" spans="1:35" ht="21">
      <c r="A34" s="1225"/>
      <c r="B34" s="1253" t="s">
        <v>723</v>
      </c>
      <c r="C34" s="1253"/>
      <c r="D34" s="1253"/>
      <c r="E34" s="1256" t="s">
        <v>770</v>
      </c>
      <c r="G34" s="1253"/>
      <c r="H34" s="1253"/>
      <c r="I34" s="1253"/>
      <c r="J34" s="1253"/>
      <c r="K34" s="1253"/>
      <c r="L34" s="1253"/>
      <c r="M34" s="1253"/>
      <c r="N34" s="1253"/>
      <c r="O34" s="1253"/>
      <c r="P34" s="1253"/>
      <c r="Q34" s="1253"/>
      <c r="R34" s="1253"/>
      <c r="S34" s="1253"/>
      <c r="T34" s="1253"/>
      <c r="U34" s="1253"/>
      <c r="V34" s="1253"/>
      <c r="W34" s="1257"/>
      <c r="AD34" s="1236">
        <v>27</v>
      </c>
      <c r="AE34" s="1236"/>
    </row>
    <row r="35" spans="1:35" ht="21">
      <c r="A35" s="1225"/>
      <c r="B35" s="1253"/>
      <c r="C35" s="1253" t="s">
        <v>720</v>
      </c>
      <c r="D35" s="1253"/>
      <c r="E35" s="1253"/>
      <c r="F35" s="1253"/>
      <c r="G35" s="1253"/>
      <c r="H35" s="1253"/>
      <c r="I35" s="1253"/>
      <c r="J35" s="1253" t="s">
        <v>719</v>
      </c>
      <c r="K35" s="1253"/>
      <c r="L35" s="1258"/>
      <c r="M35" s="1253"/>
      <c r="N35" s="1253"/>
      <c r="O35" s="1259"/>
      <c r="P35" s="1260" t="s">
        <v>759</v>
      </c>
      <c r="Q35" s="1259" t="s">
        <v>170</v>
      </c>
      <c r="R35" s="1253"/>
      <c r="S35" s="1253"/>
      <c r="T35" s="1259" t="s">
        <v>1078</v>
      </c>
      <c r="U35" s="1253"/>
      <c r="V35" s="1259" t="s">
        <v>1079</v>
      </c>
      <c r="W35" s="1255"/>
      <c r="AD35" s="1236">
        <v>28</v>
      </c>
      <c r="AE35" s="1236"/>
    </row>
    <row r="36" spans="1:35" ht="28.5" customHeight="1">
      <c r="A36" s="1225"/>
      <c r="B36" s="1261"/>
      <c r="C36" s="1262" t="s">
        <v>1608</v>
      </c>
      <c r="D36" s="1262"/>
      <c r="E36" s="1262"/>
      <c r="F36" s="1262"/>
      <c r="G36" s="1262"/>
      <c r="H36" s="1262"/>
      <c r="I36" s="1262"/>
      <c r="J36" s="1262" t="s">
        <v>1558</v>
      </c>
      <c r="K36" s="1262"/>
      <c r="L36" s="1263"/>
      <c r="M36" s="1262"/>
      <c r="N36" s="1262"/>
      <c r="O36" s="1262"/>
      <c r="P36" s="1264">
        <v>619659200473</v>
      </c>
      <c r="Q36" s="1265">
        <v>500</v>
      </c>
      <c r="R36" s="1262" t="s">
        <v>372</v>
      </c>
      <c r="S36" s="1266"/>
      <c r="T36" s="1267">
        <v>1715</v>
      </c>
      <c r="U36" s="1262"/>
      <c r="V36" s="1267">
        <f>T36*Q36</f>
        <v>857500</v>
      </c>
      <c r="W36" s="1268"/>
      <c r="AD36" s="1236">
        <v>29</v>
      </c>
      <c r="AE36" s="1236"/>
    </row>
    <row r="37" spans="1:35" ht="28.5" customHeight="1">
      <c r="A37" s="1225"/>
      <c r="B37" s="1261"/>
      <c r="C37" s="1262" t="s">
        <v>1609</v>
      </c>
      <c r="D37" s="1262"/>
      <c r="E37" s="1269"/>
      <c r="F37" s="1262"/>
      <c r="G37" s="1262"/>
      <c r="H37" s="1262"/>
      <c r="I37" s="1262"/>
      <c r="J37" s="1262" t="s">
        <v>1559</v>
      </c>
      <c r="K37" s="1262"/>
      <c r="L37" s="1263"/>
      <c r="M37" s="1262"/>
      <c r="N37" s="1262"/>
      <c r="O37" s="1262"/>
      <c r="P37" s="1264">
        <v>619659200480</v>
      </c>
      <c r="Q37" s="1265">
        <v>500</v>
      </c>
      <c r="R37" s="1262" t="s">
        <v>372</v>
      </c>
      <c r="S37" s="1262"/>
      <c r="T37" s="1267">
        <v>2555</v>
      </c>
      <c r="U37" s="1262"/>
      <c r="V37" s="1267">
        <f t="shared" ref="V37:V54" si="0">T37*Q37</f>
        <v>1277500</v>
      </c>
      <c r="W37" s="1268"/>
      <c r="AD37" s="1236">
        <v>30</v>
      </c>
      <c r="AE37" s="1236"/>
    </row>
    <row r="38" spans="1:35" ht="28.5" customHeight="1">
      <c r="A38" s="1225"/>
      <c r="B38" s="1261"/>
      <c r="C38" s="1262" t="s">
        <v>1610</v>
      </c>
      <c r="D38" s="1262"/>
      <c r="E38" s="1262"/>
      <c r="F38" s="1262"/>
      <c r="G38" s="1262"/>
      <c r="H38" s="1262"/>
      <c r="I38" s="1262"/>
      <c r="J38" s="1262" t="s">
        <v>1560</v>
      </c>
      <c r="K38" s="1262"/>
      <c r="L38" s="1263"/>
      <c r="M38" s="1262"/>
      <c r="N38" s="1262"/>
      <c r="O38" s="1262"/>
      <c r="P38" s="1270">
        <v>619659200497</v>
      </c>
      <c r="Q38" s="1265">
        <v>500</v>
      </c>
      <c r="R38" s="1262" t="s">
        <v>372</v>
      </c>
      <c r="S38" s="1262"/>
      <c r="T38" s="1267">
        <v>4445</v>
      </c>
      <c r="U38" s="1262"/>
      <c r="V38" s="1267">
        <f t="shared" si="0"/>
        <v>2222500</v>
      </c>
      <c r="W38" s="1268"/>
      <c r="AD38" s="1236">
        <v>31</v>
      </c>
      <c r="AE38" s="1236"/>
    </row>
    <row r="39" spans="1:35" ht="28.5" customHeight="1">
      <c r="A39" s="1225"/>
      <c r="B39" s="1261"/>
      <c r="C39" s="1262" t="s">
        <v>1611</v>
      </c>
      <c r="D39" s="1262"/>
      <c r="E39" s="1262"/>
      <c r="F39" s="1262"/>
      <c r="G39" s="1262"/>
      <c r="H39" s="1262"/>
      <c r="I39" s="1262"/>
      <c r="J39" s="1262" t="s">
        <v>1561</v>
      </c>
      <c r="K39" s="1262"/>
      <c r="L39" s="1263"/>
      <c r="M39" s="1262"/>
      <c r="N39" s="1262"/>
      <c r="O39" s="1262"/>
      <c r="P39" s="1270">
        <v>619659200503</v>
      </c>
      <c r="Q39" s="1265">
        <v>500</v>
      </c>
      <c r="R39" s="1262" t="s">
        <v>372</v>
      </c>
      <c r="S39" s="1262"/>
      <c r="T39" s="1267">
        <v>8049.9999999999991</v>
      </c>
      <c r="U39" s="1262"/>
      <c r="V39" s="1267">
        <f t="shared" si="0"/>
        <v>4024999.9999999995</v>
      </c>
      <c r="W39" s="1268"/>
      <c r="X39" s="1271"/>
      <c r="AD39" s="1236">
        <v>32</v>
      </c>
      <c r="AE39" s="1236"/>
    </row>
    <row r="40" spans="1:35" ht="28.5" customHeight="1">
      <c r="A40" s="1225"/>
      <c r="B40" s="1261"/>
      <c r="C40" s="1262" t="s">
        <v>1612</v>
      </c>
      <c r="D40" s="1262"/>
      <c r="E40" s="1262"/>
      <c r="F40" s="1262"/>
      <c r="G40" s="1262"/>
      <c r="H40" s="1262"/>
      <c r="I40" s="1262"/>
      <c r="J40" s="1262" t="s">
        <v>1562</v>
      </c>
      <c r="K40" s="1262"/>
      <c r="L40" s="1263"/>
      <c r="M40" s="1262"/>
      <c r="N40" s="1262"/>
      <c r="O40" s="1262"/>
      <c r="P40" s="1270">
        <v>619659177416</v>
      </c>
      <c r="Q40" s="1265">
        <v>500</v>
      </c>
      <c r="R40" s="1262" t="s">
        <v>372</v>
      </c>
      <c r="S40" s="1262"/>
      <c r="T40" s="1267">
        <v>1785</v>
      </c>
      <c r="U40" s="1262"/>
      <c r="V40" s="1267">
        <f t="shared" si="0"/>
        <v>892500</v>
      </c>
      <c r="W40" s="1268"/>
    </row>
    <row r="41" spans="1:35" ht="28.5" customHeight="1">
      <c r="A41" s="1225"/>
      <c r="B41" s="1261"/>
      <c r="C41" s="1262" t="s">
        <v>1613</v>
      </c>
      <c r="D41" s="1262"/>
      <c r="E41" s="1262"/>
      <c r="F41" s="1262"/>
      <c r="G41" s="1262"/>
      <c r="H41" s="1262"/>
      <c r="I41" s="1262"/>
      <c r="J41" s="1262" t="s">
        <v>1530</v>
      </c>
      <c r="K41" s="1262"/>
      <c r="L41" s="1263"/>
      <c r="M41" s="1262"/>
      <c r="N41" s="1262"/>
      <c r="O41" s="1262"/>
      <c r="P41" s="1270">
        <v>619659169770</v>
      </c>
      <c r="Q41" s="1265">
        <v>500</v>
      </c>
      <c r="R41" s="1262" t="s">
        <v>372</v>
      </c>
      <c r="S41" s="1262"/>
      <c r="T41" s="1267">
        <v>2093</v>
      </c>
      <c r="U41" s="1262"/>
      <c r="V41" s="1267">
        <f t="shared" si="0"/>
        <v>1046500</v>
      </c>
      <c r="W41" s="1268"/>
      <c r="X41" s="1271"/>
    </row>
    <row r="42" spans="1:35" ht="28.5" customHeight="1">
      <c r="A42" s="1225"/>
      <c r="B42" s="1261"/>
      <c r="C42" s="1262" t="s">
        <v>1614</v>
      </c>
      <c r="D42" s="1262"/>
      <c r="E42" s="1262"/>
      <c r="F42" s="1262"/>
      <c r="G42" s="1262"/>
      <c r="H42" s="1262"/>
      <c r="I42" s="1262"/>
      <c r="J42" s="1262" t="s">
        <v>1192</v>
      </c>
      <c r="K42" s="1262"/>
      <c r="L42" s="1263"/>
      <c r="M42" s="1262"/>
      <c r="N42" s="1262"/>
      <c r="O42" s="1262"/>
      <c r="P42" s="1270">
        <v>619659180034</v>
      </c>
      <c r="Q42" s="1265">
        <v>500</v>
      </c>
      <c r="R42" s="1262" t="s">
        <v>372</v>
      </c>
      <c r="S42" s="1262"/>
      <c r="T42" s="1267">
        <v>2926</v>
      </c>
      <c r="U42" s="1262"/>
      <c r="V42" s="1267">
        <f t="shared" si="0"/>
        <v>1463000</v>
      </c>
      <c r="W42" s="1268"/>
      <c r="X42" s="1271"/>
    </row>
    <row r="43" spans="1:35" ht="28.5" customHeight="1">
      <c r="A43" s="1225"/>
      <c r="B43" s="1261"/>
      <c r="C43" s="1262" t="s">
        <v>1615</v>
      </c>
      <c r="D43" s="1262"/>
      <c r="E43" s="1262"/>
      <c r="F43" s="1262"/>
      <c r="G43" s="1262"/>
      <c r="H43" s="1262"/>
      <c r="I43" s="1262"/>
      <c r="J43" s="1262" t="s">
        <v>1131</v>
      </c>
      <c r="K43" s="1262"/>
      <c r="L43" s="1263"/>
      <c r="M43" s="1262"/>
      <c r="N43" s="1262"/>
      <c r="O43" s="1262"/>
      <c r="P43" s="1270">
        <v>619659180041</v>
      </c>
      <c r="Q43" s="1265">
        <v>500</v>
      </c>
      <c r="R43" s="1262" t="s">
        <v>372</v>
      </c>
      <c r="S43" s="1262"/>
      <c r="T43" s="1267">
        <v>5530</v>
      </c>
      <c r="U43" s="1262"/>
      <c r="V43" s="1267">
        <f t="shared" si="0"/>
        <v>2765000</v>
      </c>
      <c r="W43" s="1268"/>
      <c r="X43" s="1271"/>
      <c r="AI43" s="1272"/>
    </row>
    <row r="44" spans="1:35" ht="28.5" customHeight="1">
      <c r="A44" s="1225"/>
      <c r="B44" s="1261"/>
      <c r="C44" s="1262" t="s">
        <v>1616</v>
      </c>
      <c r="D44" s="1262"/>
      <c r="E44" s="1262"/>
      <c r="F44" s="1262"/>
      <c r="G44" s="1262"/>
      <c r="H44" s="1262"/>
      <c r="I44" s="1262"/>
      <c r="J44" s="1262" t="s">
        <v>1193</v>
      </c>
      <c r="K44" s="1262"/>
      <c r="L44" s="1263"/>
      <c r="M44" s="1262"/>
      <c r="N44" s="1262"/>
      <c r="O44" s="1262"/>
      <c r="P44" s="1270">
        <v>619659193416</v>
      </c>
      <c r="Q44" s="1265">
        <v>500</v>
      </c>
      <c r="R44" s="1262" t="s">
        <v>372</v>
      </c>
      <c r="S44" s="1262"/>
      <c r="T44" s="1267">
        <v>2093</v>
      </c>
      <c r="U44" s="1262"/>
      <c r="V44" s="1267">
        <f t="shared" si="0"/>
        <v>1046500</v>
      </c>
      <c r="W44" s="1268"/>
      <c r="X44" s="1271"/>
    </row>
    <row r="45" spans="1:35" ht="28.5" customHeight="1">
      <c r="A45" s="1225"/>
      <c r="B45" s="1261"/>
      <c r="C45" s="1262" t="s">
        <v>1617</v>
      </c>
      <c r="D45" s="1262"/>
      <c r="E45" s="1262"/>
      <c r="F45" s="1262"/>
      <c r="G45" s="1262"/>
      <c r="H45" s="1262"/>
      <c r="I45" s="1262"/>
      <c r="J45" s="1262" t="s">
        <v>1133</v>
      </c>
      <c r="K45" s="1262"/>
      <c r="L45" s="1263"/>
      <c r="M45" s="1262"/>
      <c r="N45" s="1262"/>
      <c r="O45" s="1262"/>
      <c r="P45" s="1270">
        <v>619659188467</v>
      </c>
      <c r="Q45" s="1265">
        <v>500</v>
      </c>
      <c r="R45" s="1262" t="s">
        <v>372</v>
      </c>
      <c r="S45" s="1262"/>
      <c r="T45" s="1267">
        <v>2926</v>
      </c>
      <c r="U45" s="1262"/>
      <c r="V45" s="1267">
        <f t="shared" si="0"/>
        <v>1463000</v>
      </c>
      <c r="W45" s="1268"/>
      <c r="X45" s="1271"/>
    </row>
    <row r="46" spans="1:35" ht="28.5" customHeight="1">
      <c r="A46" s="1225"/>
      <c r="B46" s="1261"/>
      <c r="C46" s="1262" t="s">
        <v>1618</v>
      </c>
      <c r="D46" s="1262"/>
      <c r="E46" s="1262"/>
      <c r="F46" s="1262"/>
      <c r="G46" s="1262"/>
      <c r="H46" s="1262"/>
      <c r="I46" s="1262"/>
      <c r="J46" s="1262" t="s">
        <v>1134</v>
      </c>
      <c r="K46" s="1262"/>
      <c r="L46" s="1263"/>
      <c r="M46" s="1262"/>
      <c r="N46" s="1262"/>
      <c r="O46" s="1262"/>
      <c r="P46" s="1270">
        <v>619659188511</v>
      </c>
      <c r="Q46" s="1265">
        <v>500</v>
      </c>
      <c r="R46" s="1262" t="s">
        <v>372</v>
      </c>
      <c r="S46" s="1262"/>
      <c r="T46" s="1267">
        <v>5530</v>
      </c>
      <c r="U46" s="1262"/>
      <c r="V46" s="1267">
        <f t="shared" si="0"/>
        <v>2765000</v>
      </c>
      <c r="W46" s="1268"/>
      <c r="X46" s="1271"/>
    </row>
    <row r="47" spans="1:35" ht="28.5" customHeight="1">
      <c r="A47" s="1225"/>
      <c r="B47" s="1261"/>
      <c r="C47" s="1262" t="s">
        <v>1619</v>
      </c>
      <c r="D47" s="1262"/>
      <c r="E47" s="1262"/>
      <c r="F47" s="1262"/>
      <c r="G47" s="1262"/>
      <c r="H47" s="1262"/>
      <c r="I47" s="1262"/>
      <c r="J47" s="1262" t="s">
        <v>1564</v>
      </c>
      <c r="K47" s="1262"/>
      <c r="L47" s="1263"/>
      <c r="M47" s="1262"/>
      <c r="N47" s="1262"/>
      <c r="O47" s="1262"/>
      <c r="P47" s="1270">
        <v>619659189655</v>
      </c>
      <c r="Q47" s="1265">
        <v>500</v>
      </c>
      <c r="R47" s="1262" t="s">
        <v>372</v>
      </c>
      <c r="S47" s="1262"/>
      <c r="T47" s="1267">
        <v>8820</v>
      </c>
      <c r="U47" s="1262"/>
      <c r="V47" s="1267">
        <f t="shared" si="0"/>
        <v>4410000</v>
      </c>
      <c r="W47" s="1268"/>
      <c r="X47" s="1271"/>
    </row>
    <row r="48" spans="1:35" ht="28.5" customHeight="1">
      <c r="A48" s="1225"/>
      <c r="B48" s="1261"/>
      <c r="C48" s="1262" t="s">
        <v>1620</v>
      </c>
      <c r="D48" s="1262"/>
      <c r="E48" s="1262"/>
      <c r="F48" s="1262"/>
      <c r="G48" s="1262"/>
      <c r="H48" s="1262"/>
      <c r="I48" s="1262"/>
      <c r="J48" s="1262" t="s">
        <v>1566</v>
      </c>
      <c r="K48" s="1262"/>
      <c r="L48" s="1263"/>
      <c r="M48" s="1262"/>
      <c r="N48" s="1262"/>
      <c r="O48" s="1262"/>
      <c r="P48" s="1270">
        <v>619659200671</v>
      </c>
      <c r="Q48" s="1265">
        <v>500</v>
      </c>
      <c r="R48" s="1262" t="s">
        <v>372</v>
      </c>
      <c r="S48" s="1262"/>
      <c r="T48" s="1267">
        <v>1875.9999999999998</v>
      </c>
      <c r="U48" s="1262"/>
      <c r="V48" s="1267">
        <f t="shared" si="0"/>
        <v>937999.99999999988</v>
      </c>
      <c r="W48" s="1268"/>
      <c r="X48" s="1271"/>
    </row>
    <row r="49" spans="1:31" ht="28.5" customHeight="1">
      <c r="A49" s="1225"/>
      <c r="B49" s="1261"/>
      <c r="C49" s="1262" t="s">
        <v>1621</v>
      </c>
      <c r="D49" s="1262"/>
      <c r="E49" s="1262"/>
      <c r="F49" s="1262"/>
      <c r="G49" s="1262"/>
      <c r="H49" s="1262"/>
      <c r="I49" s="1262"/>
      <c r="J49" s="1262" t="s">
        <v>1567</v>
      </c>
      <c r="K49" s="1262"/>
      <c r="L49" s="1263"/>
      <c r="M49" s="1262"/>
      <c r="N49" s="1262"/>
      <c r="O49" s="1262"/>
      <c r="P49" s="1270">
        <v>619659200107</v>
      </c>
      <c r="Q49" s="1265">
        <v>500</v>
      </c>
      <c r="R49" s="1262" t="s">
        <v>372</v>
      </c>
      <c r="S49" s="1262"/>
      <c r="T49" s="1267">
        <v>2590</v>
      </c>
      <c r="U49" s="1262"/>
      <c r="V49" s="1267">
        <f t="shared" si="0"/>
        <v>1295000</v>
      </c>
      <c r="W49" s="1268"/>
      <c r="X49" s="1271"/>
    </row>
    <row r="50" spans="1:31" ht="28.5" customHeight="1">
      <c r="A50" s="1225"/>
      <c r="B50" s="1261"/>
      <c r="C50" s="1262" t="s">
        <v>1622</v>
      </c>
      <c r="D50" s="1262"/>
      <c r="E50" s="1262"/>
      <c r="F50" s="1262"/>
      <c r="G50" s="1262"/>
      <c r="H50" s="1262"/>
      <c r="I50" s="1262"/>
      <c r="J50" s="1262" t="s">
        <v>940</v>
      </c>
      <c r="K50" s="1262"/>
      <c r="L50" s="1263"/>
      <c r="M50" s="1262"/>
      <c r="N50" s="1262"/>
      <c r="O50" s="1262"/>
      <c r="P50" s="1270">
        <v>619659200701</v>
      </c>
      <c r="Q50" s="1265">
        <v>500</v>
      </c>
      <c r="R50" s="1262" t="s">
        <v>372</v>
      </c>
      <c r="S50" s="1262"/>
      <c r="T50" s="1267">
        <v>4193</v>
      </c>
      <c r="U50" s="1262"/>
      <c r="V50" s="1267">
        <f t="shared" si="0"/>
        <v>2096500</v>
      </c>
      <c r="W50" s="1268"/>
      <c r="X50" s="1271"/>
    </row>
    <row r="51" spans="1:31" ht="28.5" customHeight="1">
      <c r="A51" s="1225"/>
      <c r="B51" s="1261"/>
      <c r="C51" s="1262" t="s">
        <v>1623</v>
      </c>
      <c r="D51" s="1262"/>
      <c r="E51" s="1262"/>
      <c r="F51" s="1262"/>
      <c r="G51" s="1262"/>
      <c r="H51" s="1262"/>
      <c r="I51" s="1262"/>
      <c r="J51" s="1262" t="s">
        <v>1568</v>
      </c>
      <c r="K51" s="1262"/>
      <c r="L51" s="1263"/>
      <c r="M51" s="1262"/>
      <c r="N51" s="1262"/>
      <c r="O51" s="1262"/>
      <c r="P51" s="1270">
        <v>619659188689</v>
      </c>
      <c r="Q51" s="1265">
        <v>500</v>
      </c>
      <c r="R51" s="1262" t="s">
        <v>372</v>
      </c>
      <c r="S51" s="1262"/>
      <c r="T51" s="1267">
        <v>2310</v>
      </c>
      <c r="U51" s="1262"/>
      <c r="V51" s="1267">
        <f t="shared" si="0"/>
        <v>1155000</v>
      </c>
      <c r="W51" s="1268"/>
      <c r="X51" s="1271"/>
    </row>
    <row r="52" spans="1:31" ht="28.5" customHeight="1">
      <c r="A52" s="1225"/>
      <c r="B52" s="1261"/>
      <c r="C52" s="1262" t="s">
        <v>1624</v>
      </c>
      <c r="D52" s="1262"/>
      <c r="E52" s="1262"/>
      <c r="F52" s="1262"/>
      <c r="G52" s="1262"/>
      <c r="H52" s="1262"/>
      <c r="I52" s="1262"/>
      <c r="J52" s="1262" t="s">
        <v>956</v>
      </c>
      <c r="K52" s="1262"/>
      <c r="L52" s="1263"/>
      <c r="M52" s="1262"/>
      <c r="N52" s="1262"/>
      <c r="O52" s="1262"/>
      <c r="P52" s="1270">
        <v>619659197872</v>
      </c>
      <c r="Q52" s="1265">
        <v>500</v>
      </c>
      <c r="R52" s="1262" t="s">
        <v>372</v>
      </c>
      <c r="S52" s="1262"/>
      <c r="T52" s="1267">
        <v>2856</v>
      </c>
      <c r="U52" s="1262"/>
      <c r="V52" s="1267">
        <f t="shared" si="0"/>
        <v>1428000</v>
      </c>
      <c r="W52" s="1268"/>
      <c r="X52" s="1271"/>
    </row>
    <row r="53" spans="1:31" ht="28.5" customHeight="1">
      <c r="A53" s="1225"/>
      <c r="B53" s="1261"/>
      <c r="C53" s="1262" t="s">
        <v>1625</v>
      </c>
      <c r="D53" s="1262"/>
      <c r="E53" s="1262"/>
      <c r="F53" s="1262"/>
      <c r="G53" s="1262"/>
      <c r="H53" s="1262"/>
      <c r="I53" s="1262"/>
      <c r="J53" s="1262" t="s">
        <v>958</v>
      </c>
      <c r="K53" s="1262"/>
      <c r="L53" s="1263"/>
      <c r="M53" s="1262"/>
      <c r="N53" s="1262"/>
      <c r="O53" s="1262"/>
      <c r="P53" s="1270">
        <v>619659197889</v>
      </c>
      <c r="Q53" s="1265">
        <v>500</v>
      </c>
      <c r="R53" s="1262" t="s">
        <v>372</v>
      </c>
      <c r="S53" s="1262"/>
      <c r="T53" s="1267">
        <v>4130</v>
      </c>
      <c r="U53" s="1262"/>
      <c r="V53" s="1267">
        <f t="shared" si="0"/>
        <v>2065000</v>
      </c>
      <c r="W53" s="1268"/>
      <c r="X53" s="1271"/>
    </row>
    <row r="54" spans="1:31" ht="28.5" customHeight="1">
      <c r="A54" s="1225"/>
      <c r="B54" s="1261"/>
      <c r="C54" s="1262" t="s">
        <v>1626</v>
      </c>
      <c r="D54" s="1262"/>
      <c r="E54" s="1262"/>
      <c r="F54" s="1262"/>
      <c r="G54" s="1262"/>
      <c r="H54" s="1262"/>
      <c r="I54" s="1262"/>
      <c r="J54" s="1262" t="s">
        <v>960</v>
      </c>
      <c r="K54" s="1262"/>
      <c r="L54" s="1263"/>
      <c r="M54" s="1262"/>
      <c r="N54" s="1262"/>
      <c r="O54" s="1262"/>
      <c r="P54" s="1270">
        <v>619659197896</v>
      </c>
      <c r="Q54" s="1265">
        <v>500</v>
      </c>
      <c r="R54" s="1262" t="s">
        <v>372</v>
      </c>
      <c r="S54" s="1262"/>
      <c r="T54" s="1267">
        <v>0</v>
      </c>
      <c r="U54" s="1262"/>
      <c r="V54" s="1267">
        <f t="shared" si="0"/>
        <v>0</v>
      </c>
      <c r="W54" s="1268"/>
      <c r="X54" s="1271"/>
    </row>
    <row r="55" spans="1:31" ht="28.5" customHeight="1">
      <c r="A55" s="1225"/>
      <c r="B55" s="1261"/>
      <c r="C55" s="1262"/>
      <c r="D55" s="1262"/>
      <c r="E55" s="1262"/>
      <c r="F55" s="1262"/>
      <c r="G55" s="1262"/>
      <c r="H55" s="1262"/>
      <c r="I55" s="1262"/>
      <c r="J55" s="1262"/>
      <c r="K55" s="1262"/>
      <c r="L55" s="1263"/>
      <c r="M55" s="1262"/>
      <c r="N55" s="1262"/>
      <c r="O55" s="1262"/>
      <c r="P55" s="1270"/>
      <c r="Q55" s="1265"/>
      <c r="R55" s="1262"/>
      <c r="S55" s="1262"/>
      <c r="T55" s="1267"/>
      <c r="U55" s="1262"/>
      <c r="V55" s="1267"/>
      <c r="W55" s="1268"/>
      <c r="X55" s="1271"/>
    </row>
    <row r="56" spans="1:31" ht="28.5" customHeight="1">
      <c r="A56" s="1225"/>
      <c r="B56" s="1261"/>
      <c r="C56" s="1262"/>
      <c r="D56" s="1262"/>
      <c r="E56" s="1262"/>
      <c r="F56" s="1262"/>
      <c r="G56" s="1262"/>
      <c r="H56" s="1262"/>
      <c r="I56" s="1262"/>
      <c r="J56" s="1262"/>
      <c r="K56" s="1262"/>
      <c r="L56" s="1263"/>
      <c r="M56" s="1262"/>
      <c r="N56" s="1262"/>
      <c r="O56" s="1262"/>
      <c r="P56" s="1270"/>
      <c r="Q56" s="1265"/>
      <c r="R56" s="1262"/>
      <c r="S56" s="1262"/>
      <c r="T56" s="1267"/>
      <c r="U56" s="1262"/>
      <c r="V56" s="1267"/>
      <c r="W56" s="1268"/>
      <c r="X56" s="1271"/>
    </row>
    <row r="57" spans="1:31" ht="28.5" customHeight="1">
      <c r="A57" s="1225"/>
      <c r="B57" s="1261"/>
      <c r="C57" s="1262"/>
      <c r="D57" s="1262"/>
      <c r="E57" s="1262"/>
      <c r="F57" s="1262"/>
      <c r="G57" s="1262"/>
      <c r="H57" s="1262"/>
      <c r="I57" s="1262"/>
      <c r="J57" s="1262"/>
      <c r="K57" s="1262"/>
      <c r="L57" s="1263"/>
      <c r="M57" s="1262"/>
      <c r="N57" s="1262"/>
      <c r="O57" s="1262"/>
      <c r="P57" s="1270"/>
      <c r="Q57" s="1265"/>
      <c r="R57" s="1262"/>
      <c r="S57" s="1262"/>
      <c r="T57" s="1267"/>
      <c r="U57" s="1262"/>
      <c r="V57" s="1267"/>
      <c r="W57" s="1268"/>
      <c r="X57" s="1271"/>
      <c r="AD57" s="1246"/>
      <c r="AE57" s="1246"/>
    </row>
    <row r="58" spans="1:31" ht="28.5" customHeight="1">
      <c r="A58" s="1225"/>
      <c r="B58" s="1261"/>
      <c r="C58" s="1262"/>
      <c r="D58" s="1262"/>
      <c r="E58" s="1262"/>
      <c r="F58" s="1262"/>
      <c r="G58" s="1262"/>
      <c r="H58" s="1262"/>
      <c r="I58" s="1262"/>
      <c r="J58" s="1262"/>
      <c r="K58" s="1262"/>
      <c r="L58" s="1263"/>
      <c r="M58" s="1262"/>
      <c r="N58" s="1262"/>
      <c r="O58" s="1262"/>
      <c r="P58" s="1270"/>
      <c r="Q58" s="1265"/>
      <c r="R58" s="1262"/>
      <c r="S58" s="1262"/>
      <c r="T58" s="1267"/>
      <c r="U58" s="1262"/>
      <c r="V58" s="1267"/>
      <c r="W58" s="1268"/>
      <c r="X58" s="1271"/>
      <c r="AD58" s="1246"/>
      <c r="AE58" s="1246"/>
    </row>
    <row r="59" spans="1:31" ht="28.5" customHeight="1">
      <c r="A59" s="1225"/>
      <c r="B59" s="1261"/>
      <c r="C59" s="1262"/>
      <c r="D59" s="1262"/>
      <c r="E59" s="1262"/>
      <c r="F59" s="1262"/>
      <c r="G59" s="1262"/>
      <c r="H59" s="1262"/>
      <c r="I59" s="1262"/>
      <c r="J59" s="1262"/>
      <c r="K59" s="1262"/>
      <c r="L59" s="1263"/>
      <c r="M59" s="1262"/>
      <c r="N59" s="1262"/>
      <c r="O59" s="1262"/>
      <c r="P59" s="1270"/>
      <c r="Q59" s="1265"/>
      <c r="R59" s="1262"/>
      <c r="S59" s="1262"/>
      <c r="T59" s="1267"/>
      <c r="U59" s="1262"/>
      <c r="V59" s="1267"/>
      <c r="W59" s="1268"/>
      <c r="X59" s="1271"/>
      <c r="AD59" s="1246"/>
      <c r="AE59" s="1246"/>
    </row>
    <row r="60" spans="1:31" ht="28.5" customHeight="1">
      <c r="A60" s="1225"/>
      <c r="B60" s="1261"/>
      <c r="C60" s="1262"/>
      <c r="D60" s="1262"/>
      <c r="E60" s="1262"/>
      <c r="F60" s="1262"/>
      <c r="G60" s="1262"/>
      <c r="H60" s="1262"/>
      <c r="I60" s="1262"/>
      <c r="J60" s="1262"/>
      <c r="K60" s="1262"/>
      <c r="L60" s="1263"/>
      <c r="M60" s="1262"/>
      <c r="N60" s="1262"/>
      <c r="O60" s="1262"/>
      <c r="P60" s="1270"/>
      <c r="Q60" s="1265"/>
      <c r="R60" s="1262"/>
      <c r="S60" s="1262"/>
      <c r="T60" s="1267"/>
      <c r="U60" s="1262"/>
      <c r="V60" s="1267"/>
      <c r="W60" s="1268"/>
      <c r="X60" s="1271"/>
      <c r="AD60" s="1246"/>
      <c r="AE60" s="1246"/>
    </row>
    <row r="61" spans="1:31" ht="28.5" customHeight="1">
      <c r="A61" s="1225"/>
      <c r="B61" s="1261"/>
      <c r="C61" s="1262"/>
      <c r="D61" s="1262"/>
      <c r="E61" s="1262"/>
      <c r="F61" s="1262"/>
      <c r="G61" s="1262"/>
      <c r="H61" s="1262"/>
      <c r="I61" s="1262"/>
      <c r="J61" s="1262"/>
      <c r="K61" s="1262"/>
      <c r="L61" s="1263"/>
      <c r="M61" s="1262"/>
      <c r="N61" s="1262"/>
      <c r="O61" s="1262"/>
      <c r="P61" s="1270"/>
      <c r="Q61" s="1265"/>
      <c r="R61" s="1262"/>
      <c r="S61" s="1262"/>
      <c r="T61" s="1267"/>
      <c r="U61" s="1262"/>
      <c r="V61" s="1267"/>
      <c r="W61" s="1268"/>
      <c r="X61" s="1271"/>
      <c r="AD61" s="1246"/>
      <c r="AE61" s="1246"/>
    </row>
    <row r="62" spans="1:31" ht="28.5" customHeight="1">
      <c r="A62" s="1225"/>
      <c r="B62" s="1261"/>
      <c r="C62" s="1262"/>
      <c r="D62" s="1262"/>
      <c r="E62" s="1262"/>
      <c r="F62" s="1262"/>
      <c r="G62" s="1262"/>
      <c r="H62" s="1262"/>
      <c r="I62" s="1262"/>
      <c r="J62" s="1262"/>
      <c r="K62" s="1262"/>
      <c r="L62" s="1263"/>
      <c r="M62" s="1262"/>
      <c r="N62" s="1262"/>
      <c r="O62" s="1262"/>
      <c r="P62" s="1270"/>
      <c r="Q62" s="1265"/>
      <c r="R62" s="1262"/>
      <c r="S62" s="1262"/>
      <c r="T62" s="1267"/>
      <c r="U62" s="1262"/>
      <c r="V62" s="1267"/>
      <c r="W62" s="1268"/>
      <c r="X62" s="1271"/>
      <c r="AD62" s="1246"/>
      <c r="AE62" s="1246"/>
    </row>
    <row r="63" spans="1:31" ht="28.5" customHeight="1">
      <c r="A63" s="1225"/>
      <c r="B63" s="1261"/>
      <c r="C63" s="1262"/>
      <c r="D63" s="1262"/>
      <c r="E63" s="1262"/>
      <c r="F63" s="1262"/>
      <c r="G63" s="1262"/>
      <c r="H63" s="1262"/>
      <c r="I63" s="1262"/>
      <c r="J63" s="1262"/>
      <c r="K63" s="1262"/>
      <c r="L63" s="1263"/>
      <c r="M63" s="1262"/>
      <c r="N63" s="1262"/>
      <c r="O63" s="1262"/>
      <c r="P63" s="1270"/>
      <c r="Q63" s="1265"/>
      <c r="R63" s="1262"/>
      <c r="S63" s="1262"/>
      <c r="T63" s="1267"/>
      <c r="U63" s="1262"/>
      <c r="V63" s="1267"/>
      <c r="W63" s="1268"/>
      <c r="X63" s="1271"/>
      <c r="AD63" s="1246"/>
      <c r="AE63" s="1246"/>
    </row>
    <row r="64" spans="1:31" ht="18.75">
      <c r="A64" s="1225"/>
      <c r="B64" s="1261"/>
      <c r="C64" s="1262"/>
      <c r="D64" s="1262"/>
      <c r="E64" s="1262"/>
      <c r="F64" s="1262"/>
      <c r="G64" s="1262"/>
      <c r="H64" s="1262"/>
      <c r="I64" s="1262"/>
      <c r="J64" s="1262"/>
      <c r="K64" s="1262"/>
      <c r="L64" s="1273"/>
      <c r="M64" s="1262"/>
      <c r="N64" s="1262"/>
      <c r="O64" s="1262"/>
      <c r="P64" s="1264"/>
      <c r="Q64" s="1265"/>
      <c r="R64" s="1262"/>
      <c r="S64" s="1262"/>
      <c r="T64" s="1265"/>
      <c r="U64" s="1262"/>
      <c r="V64" s="1274"/>
      <c r="W64" s="1255"/>
      <c r="X64" s="1271"/>
      <c r="AD64" s="1246"/>
      <c r="AE64" s="1246"/>
    </row>
    <row r="65" spans="1:31" ht="18.75">
      <c r="A65" s="1225"/>
      <c r="B65" s="1261"/>
      <c r="C65" s="1262"/>
      <c r="D65" s="1262"/>
      <c r="E65" s="1262"/>
      <c r="F65" s="1262"/>
      <c r="G65" s="1262"/>
      <c r="H65" s="1262"/>
      <c r="I65" s="1262"/>
      <c r="J65" s="1262"/>
      <c r="K65" s="1262"/>
      <c r="L65" s="1262"/>
      <c r="M65" s="1262"/>
      <c r="N65" s="1262"/>
      <c r="O65" s="1262"/>
      <c r="P65" s="1264"/>
      <c r="Q65" s="1262"/>
      <c r="R65" s="1262"/>
      <c r="S65" s="1262"/>
      <c r="T65" s="1265"/>
      <c r="U65" s="1262"/>
      <c r="V65" s="1262"/>
      <c r="W65" s="1255"/>
      <c r="X65" s="1271"/>
      <c r="AD65" s="1246"/>
      <c r="AE65" s="1246"/>
    </row>
    <row r="66" spans="1:31" s="1246" customFormat="1" ht="18.75">
      <c r="A66" s="1228"/>
      <c r="B66" s="1261"/>
      <c r="C66" s="1262" t="s">
        <v>716</v>
      </c>
      <c r="D66" s="1262"/>
      <c r="E66" s="1262"/>
      <c r="F66" s="1262"/>
      <c r="G66" s="1262" t="s">
        <v>1106</v>
      </c>
      <c r="H66" s="1262"/>
      <c r="I66" s="1261"/>
      <c r="J66" s="1261"/>
      <c r="K66" s="1261"/>
      <c r="L66" s="1261"/>
      <c r="M66" s="1261"/>
      <c r="N66" s="1261"/>
      <c r="O66" s="1261"/>
      <c r="P66" s="1261"/>
      <c r="Q66" s="1261"/>
      <c r="R66" s="1261"/>
      <c r="S66" s="1261"/>
      <c r="T66" s="1275"/>
      <c r="U66" s="1261"/>
      <c r="V66" s="1261"/>
      <c r="W66" s="1261"/>
      <c r="X66" s="1276"/>
    </row>
    <row r="67" spans="1:31" s="1246" customFormat="1" ht="18.75">
      <c r="A67" s="1228"/>
      <c r="B67" s="1261"/>
      <c r="C67" s="1262" t="s">
        <v>715</v>
      </c>
      <c r="D67" s="1262"/>
      <c r="E67" s="1262"/>
      <c r="F67" s="1262"/>
      <c r="G67" s="1262" t="str">
        <f>B10</f>
        <v>東映無線株式会社</v>
      </c>
      <c r="H67" s="1262"/>
      <c r="I67" s="1261"/>
      <c r="J67" s="1261"/>
      <c r="K67" s="1261"/>
      <c r="L67" s="1261"/>
      <c r="M67" s="1261"/>
      <c r="N67" s="1261"/>
      <c r="O67" s="1261"/>
      <c r="P67" s="1261"/>
      <c r="Q67" s="1261"/>
      <c r="R67" s="1261"/>
      <c r="S67" s="1261"/>
      <c r="T67" s="1275"/>
      <c r="U67" s="1261"/>
      <c r="V67" s="1261"/>
      <c r="W67" s="1261"/>
      <c r="X67" s="1276"/>
    </row>
    <row r="68" spans="1:31" s="1246" customFormat="1" ht="18" thickBot="1">
      <c r="A68" s="1228"/>
      <c r="B68" s="1277"/>
      <c r="C68" s="1277"/>
      <c r="D68" s="1277"/>
      <c r="E68" s="1277"/>
      <c r="F68" s="1277"/>
      <c r="G68" s="1277"/>
      <c r="H68" s="1277"/>
      <c r="I68" s="1277"/>
      <c r="J68" s="1277"/>
      <c r="K68" s="1277"/>
      <c r="L68" s="1277"/>
      <c r="M68" s="1277"/>
      <c r="N68" s="1277"/>
      <c r="O68" s="1277"/>
      <c r="P68" s="1277"/>
      <c r="Q68" s="1277"/>
      <c r="R68" s="1277"/>
      <c r="S68" s="1277"/>
      <c r="T68" s="1278"/>
      <c r="U68" s="1277"/>
      <c r="V68" s="1277"/>
      <c r="W68" s="1277"/>
      <c r="X68" s="1276"/>
    </row>
    <row r="69" spans="1:31" s="1246" customFormat="1" ht="3.75" customHeight="1" thickBot="1">
      <c r="A69" s="1228"/>
      <c r="B69" s="1228"/>
      <c r="C69" s="1228"/>
      <c r="D69" s="1228"/>
      <c r="E69" s="1228"/>
      <c r="F69" s="1228"/>
      <c r="G69" s="1228"/>
      <c r="H69" s="1228"/>
      <c r="I69" s="1228"/>
      <c r="J69" s="1228"/>
      <c r="K69" s="1228"/>
      <c r="L69" s="1228"/>
      <c r="M69" s="1228"/>
      <c r="N69" s="1279"/>
      <c r="O69" s="1279"/>
      <c r="P69" s="1279"/>
      <c r="Q69" s="1279"/>
      <c r="R69" s="1280"/>
      <c r="S69" s="1279"/>
      <c r="T69" s="1279"/>
      <c r="U69" s="1279"/>
      <c r="V69" s="1281"/>
      <c r="W69" s="1280"/>
    </row>
    <row r="70" spans="1:31" s="1246" customFormat="1" ht="23.25" customHeight="1">
      <c r="A70" s="1228"/>
      <c r="B70" s="1228"/>
      <c r="C70" s="1228"/>
      <c r="D70" s="1228"/>
      <c r="E70" s="1228"/>
      <c r="F70" s="1228"/>
      <c r="G70" s="1228"/>
      <c r="H70" s="1228"/>
      <c r="I70" s="1228"/>
      <c r="J70" s="1242" t="s">
        <v>713</v>
      </c>
      <c r="K70" s="1242"/>
      <c r="L70" s="1242"/>
      <c r="M70" s="1242"/>
      <c r="N70" s="1242" t="s">
        <v>712</v>
      </c>
      <c r="O70" s="1242"/>
      <c r="P70" s="1242"/>
      <c r="Q70" s="1242"/>
      <c r="R70" s="1242"/>
      <c r="S70" s="1242"/>
      <c r="T70" s="1242"/>
      <c r="U70" s="1242"/>
      <c r="V70" s="1282">
        <f>SUM(V36:V67)</f>
        <v>33211500</v>
      </c>
      <c r="W70" s="1228"/>
    </row>
    <row r="71" spans="1:31" s="1246" customFormat="1" ht="7.5" customHeight="1" thickBot="1">
      <c r="A71" s="1228"/>
      <c r="B71" s="1283"/>
      <c r="C71" s="1283"/>
      <c r="D71" s="1283"/>
      <c r="E71" s="1283"/>
      <c r="F71" s="1283"/>
      <c r="G71" s="1283"/>
      <c r="H71" s="1283"/>
      <c r="I71" s="1283"/>
      <c r="J71" s="1284"/>
      <c r="K71" s="1284"/>
      <c r="L71" s="1284"/>
      <c r="M71" s="1284"/>
      <c r="N71" s="1284"/>
      <c r="O71" s="1284"/>
      <c r="P71" s="1284"/>
      <c r="Q71" s="1284"/>
      <c r="R71" s="1284"/>
      <c r="S71" s="1284"/>
      <c r="T71" s="1284"/>
      <c r="U71" s="1284"/>
      <c r="V71" s="1285"/>
      <c r="W71" s="1283"/>
    </row>
    <row r="72" spans="1:31" s="1246" customFormat="1" ht="3.75" customHeight="1" thickBot="1">
      <c r="A72" s="1228"/>
      <c r="B72" s="1279"/>
      <c r="C72" s="1279"/>
      <c r="D72" s="1279"/>
      <c r="E72" s="1279"/>
      <c r="F72" s="1279"/>
      <c r="G72" s="1279"/>
      <c r="H72" s="1279"/>
      <c r="I72" s="1279"/>
      <c r="J72" s="1286"/>
      <c r="K72" s="1286"/>
      <c r="L72" s="1286"/>
      <c r="M72" s="1286"/>
      <c r="N72" s="1286"/>
      <c r="O72" s="1286"/>
      <c r="P72" s="1286"/>
      <c r="Q72" s="1286"/>
      <c r="R72" s="1286"/>
      <c r="S72" s="1286"/>
      <c r="T72" s="1286"/>
      <c r="U72" s="1286"/>
      <c r="V72" s="1287"/>
      <c r="W72" s="1279"/>
    </row>
    <row r="73" spans="1:31" s="1246" customFormat="1" ht="19.5" customHeight="1">
      <c r="A73" s="1228"/>
      <c r="B73" s="1228"/>
      <c r="C73" s="1228"/>
      <c r="D73" s="1228"/>
      <c r="E73" s="1228"/>
      <c r="F73" s="1228"/>
      <c r="G73" s="1228"/>
      <c r="H73" s="1228"/>
      <c r="I73" s="1228"/>
      <c r="J73" s="1242"/>
      <c r="K73" s="1242"/>
      <c r="L73" s="1242"/>
      <c r="M73" s="1242"/>
      <c r="N73" s="1242" t="s">
        <v>711</v>
      </c>
      <c r="O73" s="1242"/>
      <c r="P73" s="1242"/>
      <c r="Q73" s="1242"/>
      <c r="R73" s="1242"/>
      <c r="S73" s="1242"/>
      <c r="T73" s="1242"/>
      <c r="U73" s="1242"/>
      <c r="V73" s="1288">
        <f>V70</f>
        <v>33211500</v>
      </c>
      <c r="W73" s="1228"/>
    </row>
    <row r="74" spans="1:31" s="1246" customFormat="1" ht="19.5" customHeight="1">
      <c r="A74" s="1228"/>
      <c r="B74" s="1261"/>
      <c r="C74" s="1261"/>
      <c r="D74" s="1261"/>
      <c r="E74" s="1261"/>
      <c r="F74" s="1261"/>
      <c r="G74" s="1261"/>
      <c r="H74" s="1261"/>
      <c r="I74" s="1261"/>
      <c r="J74" s="1262"/>
      <c r="K74" s="1262"/>
      <c r="L74" s="1262"/>
      <c r="M74" s="1262"/>
      <c r="N74" s="1262" t="s">
        <v>710</v>
      </c>
      <c r="O74" s="1262"/>
      <c r="P74" s="1262"/>
      <c r="Q74" s="1262"/>
      <c r="R74" s="1262"/>
      <c r="S74" s="1262"/>
      <c r="T74" s="1262"/>
      <c r="U74" s="1262"/>
      <c r="V74" s="1274">
        <f>V73</f>
        <v>33211500</v>
      </c>
      <c r="W74" s="1277"/>
      <c r="AD74" s="1224"/>
      <c r="AE74" s="1224"/>
    </row>
    <row r="75" spans="1:31" s="1246" customFormat="1" ht="19.5" customHeight="1">
      <c r="A75" s="1228"/>
      <c r="B75" s="1261"/>
      <c r="C75" s="1261"/>
      <c r="D75" s="1261"/>
      <c r="E75" s="1261"/>
      <c r="F75" s="1261"/>
      <c r="G75" s="1261"/>
      <c r="H75" s="1261"/>
      <c r="I75" s="1261"/>
      <c r="J75" s="1262"/>
      <c r="K75" s="1262"/>
      <c r="L75" s="1262"/>
      <c r="M75" s="1262"/>
      <c r="N75" s="1262"/>
      <c r="O75" s="1262" t="s">
        <v>708</v>
      </c>
      <c r="P75" s="1262"/>
      <c r="Q75" s="1262"/>
      <c r="R75" s="1262"/>
      <c r="S75" s="1262"/>
      <c r="T75" s="1262"/>
      <c r="U75" s="1262"/>
      <c r="V75" s="1274">
        <f>V73*10%</f>
        <v>3321150</v>
      </c>
      <c r="W75" s="1277" t="s">
        <v>707</v>
      </c>
      <c r="AD75" s="1224"/>
      <c r="AE75" s="1224"/>
    </row>
    <row r="76" spans="1:31" s="1246" customFormat="1" ht="19.5" customHeight="1">
      <c r="A76" s="1228"/>
      <c r="B76" s="1261"/>
      <c r="C76" s="1261"/>
      <c r="D76" s="1261"/>
      <c r="E76" s="1261"/>
      <c r="F76" s="1261"/>
      <c r="G76" s="1261"/>
      <c r="H76" s="1261"/>
      <c r="I76" s="1261"/>
      <c r="J76" s="1262"/>
      <c r="K76" s="1262"/>
      <c r="L76" s="1262"/>
      <c r="M76" s="1262"/>
      <c r="N76" s="1262" t="s">
        <v>709</v>
      </c>
      <c r="O76" s="1262"/>
      <c r="P76" s="1262"/>
      <c r="Q76" s="1262"/>
      <c r="R76" s="1262"/>
      <c r="S76" s="1262"/>
      <c r="T76" s="1262"/>
      <c r="U76" s="1262"/>
      <c r="V76" s="1274"/>
      <c r="W76" s="1289"/>
      <c r="AD76" s="1224"/>
      <c r="AE76" s="1224"/>
    </row>
    <row r="77" spans="1:31" s="1246" customFormat="1" ht="19.5" customHeight="1">
      <c r="A77" s="1228"/>
      <c r="B77" s="1261"/>
      <c r="C77" s="1261"/>
      <c r="D77" s="1261"/>
      <c r="E77" s="1261"/>
      <c r="F77" s="1261"/>
      <c r="G77" s="1261"/>
      <c r="H77" s="1261"/>
      <c r="I77" s="1261"/>
      <c r="J77" s="1262"/>
      <c r="K77" s="1262"/>
      <c r="L77" s="1262"/>
      <c r="M77" s="1262"/>
      <c r="N77" s="1262"/>
      <c r="O77" s="1262" t="s">
        <v>708</v>
      </c>
      <c r="P77" s="1262"/>
      <c r="Q77" s="1262"/>
      <c r="R77" s="1262"/>
      <c r="S77" s="1262"/>
      <c r="T77" s="1262"/>
      <c r="U77" s="1262"/>
      <c r="V77" s="1274"/>
      <c r="W77" s="1289" t="s">
        <v>707</v>
      </c>
      <c r="AD77" s="1224"/>
      <c r="AE77" s="1224"/>
    </row>
    <row r="78" spans="1:31" s="1246" customFormat="1" ht="19.5" customHeight="1">
      <c r="A78" s="1228"/>
      <c r="B78" s="1261"/>
      <c r="C78" s="1261"/>
      <c r="D78" s="1261"/>
      <c r="E78" s="1261"/>
      <c r="F78" s="1261"/>
      <c r="G78" s="1261"/>
      <c r="H78" s="1261"/>
      <c r="I78" s="1261"/>
      <c r="J78" s="1262"/>
      <c r="K78" s="1262"/>
      <c r="L78" s="1262"/>
      <c r="M78" s="1262"/>
      <c r="N78" s="1262" t="s">
        <v>706</v>
      </c>
      <c r="O78" s="1262"/>
      <c r="P78" s="1262"/>
      <c r="Q78" s="1262"/>
      <c r="R78" s="1262"/>
      <c r="S78" s="1262"/>
      <c r="T78" s="1262"/>
      <c r="U78" s="1262"/>
      <c r="V78" s="1274">
        <f>V73+V75</f>
        <v>36532650</v>
      </c>
      <c r="W78" s="1290"/>
      <c r="AD78" s="1224"/>
      <c r="AE78" s="1224"/>
    </row>
    <row r="79" spans="1:31" s="1246" customFormat="1" ht="19.5" customHeight="1">
      <c r="A79" s="1228"/>
      <c r="B79" s="1261"/>
      <c r="C79" s="1261"/>
      <c r="D79" s="1261"/>
      <c r="E79" s="1261"/>
      <c r="F79" s="1261"/>
      <c r="G79" s="1261"/>
      <c r="H79" s="1261"/>
      <c r="I79" s="1261"/>
      <c r="J79" s="1261"/>
      <c r="K79" s="1261"/>
      <c r="L79" s="1261"/>
      <c r="M79" s="1261"/>
      <c r="N79" s="1261"/>
      <c r="O79" s="1261"/>
      <c r="P79" s="1261"/>
      <c r="Q79" s="1261"/>
      <c r="R79" s="1261"/>
      <c r="S79" s="1261"/>
      <c r="T79" s="1261"/>
      <c r="U79" s="1261"/>
      <c r="V79" s="1261"/>
      <c r="W79" s="1291"/>
      <c r="AD79" s="1224"/>
      <c r="AE79" s="1224"/>
    </row>
    <row r="80" spans="1:31" s="1246" customFormat="1" ht="19.5" customHeight="1">
      <c r="A80" s="1228"/>
      <c r="B80" s="1261"/>
      <c r="C80" s="1261"/>
      <c r="D80" s="1261"/>
      <c r="E80" s="1261"/>
      <c r="F80" s="1261"/>
      <c r="G80" s="1261"/>
      <c r="H80" s="1261"/>
      <c r="I80" s="1261"/>
      <c r="J80" s="1261"/>
      <c r="K80" s="1261"/>
      <c r="L80" s="1261"/>
      <c r="M80" s="1261"/>
      <c r="N80" s="1261"/>
      <c r="O80" s="1261"/>
      <c r="P80" s="1261"/>
      <c r="Q80" s="1261"/>
      <c r="R80" s="1261"/>
      <c r="S80" s="1261"/>
      <c r="T80" s="1261"/>
      <c r="U80" s="1261"/>
      <c r="V80" s="1261"/>
      <c r="W80" s="1291"/>
      <c r="AD80" s="1224"/>
      <c r="AE80" s="1224"/>
    </row>
    <row r="81" spans="1:31" s="1246" customFormat="1" ht="19.5" customHeight="1">
      <c r="A81" s="1228"/>
      <c r="B81" s="1292"/>
      <c r="C81" s="1292"/>
      <c r="D81" s="1292"/>
      <c r="E81" s="1292"/>
      <c r="F81" s="1292"/>
      <c r="G81" s="1292"/>
      <c r="H81" s="1292"/>
      <c r="I81" s="1292"/>
      <c r="J81" s="1292"/>
      <c r="K81" s="1292"/>
      <c r="L81" s="1292"/>
      <c r="M81" s="1292"/>
      <c r="N81" s="1292"/>
      <c r="O81" s="1292"/>
      <c r="P81" s="1292"/>
      <c r="Q81" s="1292"/>
      <c r="R81" s="1292"/>
      <c r="S81" s="1292"/>
      <c r="T81" s="1292"/>
      <c r="U81" s="1292"/>
      <c r="V81" s="1292"/>
      <c r="W81" s="1292"/>
      <c r="AD81" s="1224"/>
      <c r="AE81" s="1224"/>
    </row>
    <row r="82" spans="1:31" s="1246" customFormat="1" ht="17.25">
      <c r="A82" s="1228"/>
      <c r="B82" s="1228" t="s">
        <v>705</v>
      </c>
      <c r="C82" s="1228"/>
      <c r="D82" s="1228"/>
      <c r="E82" s="1228"/>
      <c r="F82" s="1228"/>
      <c r="G82" s="1228"/>
      <c r="H82" s="1228"/>
      <c r="I82" s="1228"/>
      <c r="K82" s="1293"/>
      <c r="L82" s="1293"/>
      <c r="N82" s="1293"/>
      <c r="O82" s="1228"/>
      <c r="P82" s="1228"/>
      <c r="Q82" s="1228"/>
      <c r="R82" s="1228"/>
      <c r="S82" s="1228"/>
      <c r="T82" s="1228"/>
      <c r="U82" s="1228"/>
      <c r="V82" s="1228"/>
      <c r="W82" s="1228"/>
      <c r="AD82" s="1224"/>
      <c r="AE82" s="1224"/>
    </row>
    <row r="83" spans="1:31" s="1246" customFormat="1" ht="17.25">
      <c r="A83" s="1228"/>
      <c r="B83" s="1228" t="s">
        <v>704</v>
      </c>
      <c r="C83" s="1228"/>
      <c r="D83" s="1228"/>
      <c r="E83" s="1228"/>
      <c r="F83" s="1228"/>
      <c r="G83" s="1228"/>
      <c r="H83" s="1228"/>
      <c r="I83" s="1228"/>
      <c r="J83" s="1228"/>
      <c r="K83" s="1228"/>
      <c r="L83" s="1228"/>
      <c r="M83" s="1228"/>
      <c r="N83" s="1228"/>
      <c r="O83" s="1228"/>
      <c r="P83" s="1228"/>
      <c r="Q83" s="1228"/>
      <c r="R83" s="1228"/>
      <c r="S83" s="1228"/>
      <c r="T83" s="1228"/>
      <c r="U83" s="1228"/>
      <c r="V83" s="1228"/>
      <c r="W83" s="1228"/>
      <c r="AD83" s="1224"/>
      <c r="AE83" s="1224"/>
    </row>
    <row r="84" spans="1:31" s="1246" customFormat="1" ht="17.25">
      <c r="A84" s="1228"/>
      <c r="B84" s="1228"/>
      <c r="C84" s="1228"/>
      <c r="D84" s="1228"/>
      <c r="E84" s="1228"/>
      <c r="F84" s="1228"/>
      <c r="G84" s="1228"/>
      <c r="H84" s="1228"/>
      <c r="I84" s="1228"/>
      <c r="J84" s="1228"/>
      <c r="K84" s="1228"/>
      <c r="L84" s="1227"/>
      <c r="M84" s="1228"/>
      <c r="N84" s="1228"/>
      <c r="O84" s="1228"/>
      <c r="P84" s="1228"/>
      <c r="Q84" s="1228"/>
      <c r="R84" s="1228"/>
      <c r="S84" s="1228"/>
      <c r="T84" s="1228"/>
      <c r="U84" s="1228"/>
      <c r="V84" s="1228"/>
      <c r="W84" s="1228"/>
      <c r="AD84" s="1224"/>
      <c r="AE84" s="1224"/>
    </row>
  </sheetData>
  <mergeCells count="2">
    <mergeCell ref="A1:W1"/>
    <mergeCell ref="B32:W32"/>
  </mergeCells>
  <phoneticPr fontId="27"/>
  <pageMargins left="0.70866141732283461" right="0.70866141732283461" top="0.74803149606299213" bottom="0.74803149606299213" header="0.31496062992125984" footer="0.31496062992125984"/>
  <pageSetup paperSize="9" scale="37"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C9A07-E030-458E-9FC3-DBBDCFE21619}">
  <sheetPr codeName="Sheet70">
    <pageSetUpPr fitToPage="1"/>
  </sheetPr>
  <dimension ref="A1:AL68"/>
  <sheetViews>
    <sheetView showGridLines="0" zoomScale="70" zoomScaleNormal="70" workbookViewId="0">
      <selection activeCell="AL10" sqref="AL10"/>
    </sheetView>
  </sheetViews>
  <sheetFormatPr defaultRowHeight="13.5"/>
  <cols>
    <col min="1" max="5" width="4.33203125" style="1224" customWidth="1"/>
    <col min="6" max="6" width="4" style="1224" customWidth="1"/>
    <col min="7" max="7" width="4.33203125" style="1224" customWidth="1"/>
    <col min="8" max="8" width="24.1640625" style="1224" customWidth="1"/>
    <col min="9" max="9" width="21.1640625" style="1224" customWidth="1"/>
    <col min="10" max="10" width="6.6640625" style="1224" customWidth="1"/>
    <col min="11" max="11" width="4.33203125" style="1224" customWidth="1"/>
    <col min="12" max="12" width="10.5" style="1224" customWidth="1"/>
    <col min="13" max="13" width="4.33203125" style="1224" customWidth="1"/>
    <col min="14" max="14" width="11" style="1224" customWidth="1"/>
    <col min="15" max="15" width="3" style="1224" customWidth="1"/>
    <col min="16" max="16" width="28.6640625" style="1224" customWidth="1"/>
    <col min="17" max="17" width="5.83203125" style="1224" customWidth="1"/>
    <col min="18" max="18" width="22.83203125" style="1224" customWidth="1"/>
    <col min="19" max="19" width="4" style="1224" customWidth="1"/>
    <col min="20" max="20" width="20" style="1224" customWidth="1"/>
    <col min="21" max="22" width="4.33203125" style="1224" customWidth="1"/>
    <col min="23" max="23" width="16.33203125" style="1224" bestFit="1" customWidth="1"/>
    <col min="24" max="24" width="4.6640625" style="1224" customWidth="1"/>
    <col min="25" max="25" width="27" style="1224" customWidth="1"/>
    <col min="26" max="26" width="3.33203125" style="1224" customWidth="1"/>
    <col min="27" max="27" width="4.1640625" style="1224" customWidth="1"/>
    <col min="28" max="32" width="4.33203125" style="1224" customWidth="1"/>
    <col min="33" max="33" width="5.83203125" style="1224" customWidth="1"/>
    <col min="34" max="34" width="14" style="1224" customWidth="1"/>
    <col min="35" max="35" width="9.33203125" style="1224" customWidth="1"/>
    <col min="36" max="45" width="4.33203125" style="1224" customWidth="1"/>
    <col min="46" max="16384" width="9.33203125" style="1224"/>
  </cols>
  <sheetData>
    <row r="1" spans="1:33" ht="31.5" customHeight="1">
      <c r="A1" s="2097" t="s">
        <v>301</v>
      </c>
      <c r="B1" s="2097"/>
      <c r="C1" s="2097"/>
      <c r="D1" s="2097"/>
      <c r="E1" s="2097"/>
      <c r="F1" s="2097"/>
      <c r="G1" s="2097"/>
      <c r="H1" s="2097"/>
      <c r="I1" s="2097"/>
      <c r="J1" s="2097"/>
      <c r="K1" s="2097"/>
      <c r="L1" s="2097"/>
      <c r="M1" s="2097"/>
      <c r="N1" s="2097"/>
      <c r="O1" s="2097"/>
      <c r="P1" s="2097"/>
      <c r="Q1" s="2097"/>
      <c r="R1" s="2097"/>
      <c r="S1" s="2097"/>
      <c r="T1" s="2097"/>
      <c r="U1" s="2097"/>
      <c r="V1" s="2097"/>
      <c r="W1" s="2097"/>
      <c r="X1" s="2097"/>
      <c r="Y1" s="2097"/>
      <c r="Z1" s="2097"/>
    </row>
    <row r="2" spans="1:33" ht="18" customHeight="1">
      <c r="A2" s="1225"/>
      <c r="B2" s="1225"/>
      <c r="C2" s="1225"/>
      <c r="D2" s="1225"/>
      <c r="E2" s="1225"/>
      <c r="F2" s="1225"/>
      <c r="G2" s="1225"/>
      <c r="H2" s="1225"/>
      <c r="I2" s="1225"/>
      <c r="J2" s="1225"/>
      <c r="K2" s="1225"/>
      <c r="L2" s="1225"/>
      <c r="M2" s="1225"/>
      <c r="N2" s="1226"/>
      <c r="O2" s="1226"/>
      <c r="P2" s="1225"/>
      <c r="Q2" s="1225"/>
      <c r="R2" s="1225"/>
      <c r="S2" s="1225"/>
      <c r="T2" s="1225"/>
      <c r="U2" s="1225"/>
      <c r="V2" s="1225"/>
      <c r="W2" s="1227" t="s">
        <v>750</v>
      </c>
      <c r="X2" s="1228" t="s">
        <v>353</v>
      </c>
      <c r="Y2" s="1227" t="str">
        <f>'2_4_請求書JANあり'!V2</f>
        <v>T5010401008297</v>
      </c>
      <c r="Z2" s="1225"/>
    </row>
    <row r="3" spans="1:33" ht="17.25">
      <c r="A3" s="1229"/>
      <c r="B3" s="1229"/>
      <c r="C3" s="1229"/>
      <c r="D3" s="1229"/>
      <c r="E3" s="1229"/>
      <c r="F3" s="1229"/>
      <c r="G3" s="1229"/>
      <c r="H3" s="1229"/>
      <c r="I3" s="1229"/>
      <c r="J3" s="1229"/>
      <c r="K3" s="1229"/>
      <c r="L3" s="1229"/>
      <c r="M3" s="1229"/>
      <c r="N3" s="1229"/>
      <c r="O3" s="1229"/>
      <c r="P3" s="1229"/>
      <c r="Q3" s="1229"/>
      <c r="R3" s="1229"/>
      <c r="S3" s="1229"/>
      <c r="T3" s="1229"/>
      <c r="U3" s="1229"/>
      <c r="V3" s="1229"/>
      <c r="W3" s="1230"/>
      <c r="X3" s="1230"/>
      <c r="Y3" s="1231">
        <f>'2_4_請求書JANあり'!V3</f>
        <v>45718</v>
      </c>
      <c r="Z3" s="1229"/>
    </row>
    <row r="4" spans="1:33">
      <c r="A4" s="1225"/>
      <c r="B4" s="1225"/>
      <c r="C4" s="1225"/>
      <c r="D4" s="1225"/>
      <c r="E4" s="1225"/>
      <c r="F4" s="1225"/>
      <c r="G4" s="1225"/>
      <c r="H4" s="1225"/>
      <c r="I4" s="1225"/>
      <c r="J4" s="1225"/>
      <c r="K4" s="1225"/>
      <c r="L4" s="1225"/>
      <c r="M4" s="1225"/>
      <c r="N4" s="1225"/>
      <c r="O4" s="1225"/>
      <c r="P4" s="1225"/>
      <c r="Q4" s="1225"/>
      <c r="R4" s="1225"/>
      <c r="S4" s="1225"/>
      <c r="T4" s="1225"/>
      <c r="U4" s="1225"/>
      <c r="V4" s="1225"/>
      <c r="W4" s="1225"/>
      <c r="X4" s="1225"/>
      <c r="Y4" s="1225"/>
      <c r="Z4" s="1225"/>
    </row>
    <row r="5" spans="1:33">
      <c r="A5" s="1225"/>
      <c r="B5" s="1225"/>
      <c r="C5" s="1225"/>
      <c r="D5" s="1225"/>
      <c r="E5" s="1225"/>
      <c r="F5" s="1225"/>
      <c r="G5" s="1225"/>
      <c r="H5" s="1225"/>
      <c r="I5" s="1225"/>
      <c r="J5" s="1225"/>
      <c r="K5" s="1225"/>
      <c r="L5" s="1225"/>
      <c r="M5" s="1225"/>
      <c r="N5" s="1225"/>
      <c r="O5" s="1225"/>
      <c r="P5" s="1225"/>
      <c r="Q5" s="1225"/>
      <c r="R5" s="1225"/>
      <c r="S5" s="1225"/>
      <c r="T5" s="1225"/>
      <c r="U5" s="1225"/>
      <c r="V5" s="1225"/>
      <c r="W5" s="1225"/>
      <c r="X5" s="1225"/>
      <c r="Y5" s="1225"/>
      <c r="Z5" s="1225"/>
    </row>
    <row r="6" spans="1:33" ht="9" customHeight="1">
      <c r="A6" s="1225"/>
      <c r="B6" s="1225"/>
      <c r="C6" s="1225"/>
      <c r="D6" s="1225"/>
      <c r="E6" s="1225"/>
      <c r="F6" s="1225"/>
      <c r="G6" s="1225"/>
      <c r="H6" s="1225"/>
      <c r="I6" s="1225"/>
      <c r="J6" s="1225"/>
      <c r="K6" s="1225"/>
      <c r="L6" s="1225"/>
      <c r="M6" s="1225"/>
      <c r="N6" s="1225"/>
      <c r="O6" s="1225"/>
      <c r="P6" s="1225"/>
      <c r="Q6" s="1225"/>
      <c r="R6" s="1225"/>
      <c r="S6" s="1225"/>
      <c r="T6" s="1225"/>
      <c r="U6" s="1225"/>
      <c r="V6" s="1225"/>
      <c r="W6" s="1225"/>
      <c r="X6" s="1225"/>
      <c r="Y6" s="1225"/>
      <c r="Z6" s="1225"/>
    </row>
    <row r="7" spans="1:33" ht="21">
      <c r="A7" s="1228"/>
      <c r="B7" s="1232" t="str">
        <f>'2_4_請求書JANあり'!B7</f>
        <v>〒101-0021</v>
      </c>
      <c r="C7" s="1228"/>
      <c r="D7" s="1228"/>
      <c r="E7" s="1228"/>
      <c r="F7" s="1225"/>
      <c r="G7" s="1228"/>
      <c r="H7" s="1225"/>
      <c r="I7" s="1225"/>
      <c r="J7" s="1225"/>
      <c r="K7" s="1225"/>
      <c r="L7" s="1225"/>
      <c r="M7" s="1225"/>
      <c r="N7" s="1225"/>
      <c r="O7" s="1225"/>
      <c r="P7" s="1225"/>
      <c r="Q7" s="1225"/>
      <c r="R7" s="1225"/>
      <c r="S7" s="1225"/>
      <c r="T7" s="1233" t="s">
        <v>1122</v>
      </c>
      <c r="U7" s="1225"/>
      <c r="V7" s="1225"/>
      <c r="W7" s="1225"/>
      <c r="X7" s="1225"/>
      <c r="Y7" s="1225"/>
      <c r="Z7" s="1225"/>
      <c r="AG7" s="1294"/>
    </row>
    <row r="8" spans="1:33" ht="21">
      <c r="A8" s="1228"/>
      <c r="B8" s="1233" t="str">
        <f>'2_4_請求書JANあり'!B8</f>
        <v>東京都千代田区外神田１丁目１０番１１号</v>
      </c>
      <c r="C8" s="1228"/>
      <c r="D8" s="1228"/>
      <c r="E8" s="1228"/>
      <c r="F8" s="1228"/>
      <c r="G8" s="1228"/>
      <c r="H8" s="1225"/>
      <c r="I8" s="1225"/>
      <c r="J8" s="1225"/>
      <c r="K8" s="1225"/>
      <c r="L8" s="1225"/>
      <c r="M8" s="1225"/>
      <c r="N8" s="1225"/>
      <c r="O8" s="1225"/>
      <c r="P8" s="1225"/>
      <c r="Q8" s="1225"/>
      <c r="R8" s="1225"/>
      <c r="S8" s="1225"/>
      <c r="T8" s="1225"/>
      <c r="U8" s="1225"/>
      <c r="V8" s="1225"/>
      <c r="W8" s="1225"/>
      <c r="X8" s="1225"/>
      <c r="Y8" s="1225"/>
      <c r="Z8" s="1225"/>
    </row>
    <row r="9" spans="1:33" ht="21">
      <c r="A9" s="1228"/>
      <c r="B9" s="1233" t="str">
        <f>'2_4_請求書JANあり'!B9</f>
        <v>東京ラジオデパート</v>
      </c>
      <c r="C9" s="1228"/>
      <c r="D9" s="1228"/>
      <c r="E9" s="1228"/>
      <c r="F9" s="1228"/>
      <c r="G9" s="1228"/>
      <c r="H9" s="1225"/>
      <c r="I9" s="1225"/>
      <c r="J9" s="1225"/>
      <c r="K9" s="1225"/>
      <c r="L9" s="1225"/>
      <c r="M9" s="1225"/>
      <c r="N9" s="1225"/>
      <c r="O9" s="1225"/>
      <c r="P9" s="1225"/>
      <c r="Q9" s="1225"/>
      <c r="R9" s="1225"/>
      <c r="S9" s="1225"/>
      <c r="T9" s="1225"/>
      <c r="U9" s="1225"/>
      <c r="V9" s="1225"/>
      <c r="W9" s="1225"/>
      <c r="X9" s="1225"/>
      <c r="Y9" s="1225"/>
      <c r="Z9" s="1225"/>
    </row>
    <row r="10" spans="1:33" ht="21">
      <c r="A10" s="1228"/>
      <c r="B10" s="1233" t="str">
        <f>'2_4_請求書JANあり'!B10</f>
        <v>東映無線株式会社</v>
      </c>
      <c r="C10" s="1228"/>
      <c r="D10" s="1228"/>
      <c r="E10" s="1228"/>
      <c r="F10" s="1228"/>
      <c r="G10" s="1228"/>
      <c r="H10" s="1228"/>
      <c r="I10" s="1233" t="s">
        <v>1404</v>
      </c>
      <c r="J10" s="1225"/>
      <c r="K10" s="1225"/>
      <c r="L10" s="1225"/>
      <c r="M10" s="1225"/>
      <c r="N10" s="1225"/>
      <c r="O10" s="1225"/>
      <c r="P10" s="1225"/>
      <c r="Q10" s="1225"/>
      <c r="R10" s="1225"/>
      <c r="S10" s="1225"/>
      <c r="T10" s="1225"/>
      <c r="U10" s="1237"/>
      <c r="V10" s="1237"/>
      <c r="W10" s="1237"/>
      <c r="X10" s="1238"/>
      <c r="Y10" s="1225"/>
      <c r="Z10" s="1225"/>
    </row>
    <row r="11" spans="1:33" ht="21">
      <c r="A11" s="1225"/>
      <c r="B11" s="1233" t="str">
        <f>'2_4_請求書JANあり'!B11</f>
        <v>登録番号　T1010001023790</v>
      </c>
      <c r="C11" s="1225"/>
      <c r="D11" s="1225"/>
      <c r="E11" s="1225"/>
      <c r="F11" s="1225"/>
      <c r="G11" s="1225"/>
      <c r="H11" s="1225"/>
      <c r="I11" s="1225"/>
      <c r="J11" s="1225"/>
      <c r="K11" s="1225"/>
      <c r="L11" s="1225"/>
      <c r="M11" s="1225"/>
      <c r="N11" s="1225"/>
      <c r="O11" s="1225"/>
      <c r="P11" s="1225"/>
      <c r="Q11" s="1225"/>
      <c r="R11" s="1225"/>
      <c r="S11" s="1225"/>
      <c r="T11" s="1225"/>
      <c r="U11" s="1239" t="s">
        <v>745</v>
      </c>
      <c r="V11" s="1240"/>
      <c r="W11" s="1240"/>
      <c r="X11" s="1240"/>
      <c r="Y11" s="1228"/>
      <c r="Z11" s="1225"/>
    </row>
    <row r="12" spans="1:33" ht="21">
      <c r="A12" s="1225"/>
      <c r="B12" s="1233" t="str">
        <f>'2_4_請求書JANあり'!B12</f>
        <v>代表電話番号：03-3253-5660　担当部署：03-3527-1006</v>
      </c>
      <c r="C12" s="1225"/>
      <c r="D12" s="1225"/>
      <c r="E12" s="1225"/>
      <c r="F12" s="1225"/>
      <c r="G12" s="1225"/>
      <c r="H12" s="1225"/>
      <c r="I12" s="1225"/>
      <c r="J12" s="1225"/>
      <c r="K12" s="1225"/>
      <c r="L12" s="1225"/>
      <c r="M12" s="1225"/>
      <c r="N12" s="1225"/>
      <c r="O12" s="1225"/>
      <c r="P12" s="1225"/>
      <c r="Q12" s="1225"/>
      <c r="R12" s="1225"/>
      <c r="S12" s="1225"/>
      <c r="T12" s="1225"/>
      <c r="U12" s="1239" t="s">
        <v>1141</v>
      </c>
      <c r="V12" s="1240"/>
      <c r="W12" s="1240"/>
      <c r="X12" s="1240"/>
      <c r="Y12" s="1228"/>
      <c r="Z12" s="1225"/>
    </row>
    <row r="13" spans="1:33" ht="21">
      <c r="A13" s="1225"/>
      <c r="B13" s="1233" t="str">
        <f>'2_4_請求書JANあり'!B13</f>
        <v>E-mail：info@asubic.com</v>
      </c>
      <c r="C13" s="1225"/>
      <c r="D13" s="1225"/>
      <c r="E13" s="1225"/>
      <c r="F13" s="1225"/>
      <c r="G13" s="1225"/>
      <c r="H13" s="1225"/>
      <c r="I13" s="1225"/>
      <c r="J13" s="1225"/>
      <c r="K13" s="1225"/>
      <c r="L13" s="1225"/>
      <c r="M13" s="1225"/>
      <c r="N13" s="1225"/>
      <c r="O13" s="1225"/>
      <c r="P13" s="1225"/>
      <c r="Q13" s="1225"/>
      <c r="R13" s="1225"/>
      <c r="S13" s="1225"/>
      <c r="T13" s="1225"/>
      <c r="U13" s="1239" t="s">
        <v>1122</v>
      </c>
      <c r="V13" s="1240"/>
      <c r="W13" s="1240"/>
      <c r="X13" s="1240"/>
      <c r="Y13" s="1228"/>
      <c r="Z13" s="1241"/>
    </row>
    <row r="14" spans="1:33" ht="21">
      <c r="A14" s="1225"/>
      <c r="B14" s="1233" t="str">
        <f>'2_4_請求書JANあり'!B14</f>
        <v>http://www.toeimusen.co.jp</v>
      </c>
      <c r="C14" s="1225"/>
      <c r="D14" s="1225"/>
      <c r="E14" s="1225"/>
      <c r="F14" s="1225"/>
      <c r="G14" s="1225"/>
      <c r="H14" s="1225"/>
      <c r="I14" s="1225"/>
      <c r="J14" s="1225"/>
      <c r="K14" s="1225"/>
      <c r="L14" s="1225"/>
      <c r="M14" s="1225"/>
      <c r="N14" s="1225"/>
      <c r="O14" s="1225"/>
      <c r="P14" s="1225"/>
      <c r="Q14" s="1225"/>
      <c r="R14" s="1225"/>
      <c r="S14" s="1225"/>
      <c r="T14" s="1225"/>
      <c r="U14" s="1239" t="s">
        <v>1075</v>
      </c>
      <c r="V14" s="1240"/>
      <c r="W14" s="1240"/>
      <c r="X14" s="1240"/>
      <c r="Y14" s="1228"/>
      <c r="Z14" s="1225"/>
    </row>
    <row r="15" spans="1:33" ht="12" customHeight="1">
      <c r="A15" s="1225"/>
      <c r="B15" s="1242"/>
      <c r="C15" s="1225"/>
      <c r="D15" s="1225"/>
      <c r="E15" s="1225"/>
      <c r="F15" s="1225"/>
      <c r="G15" s="1225"/>
      <c r="H15" s="1225"/>
      <c r="I15" s="1225"/>
      <c r="J15" s="1225"/>
      <c r="K15" s="1225"/>
      <c r="L15" s="1225"/>
      <c r="M15" s="1225"/>
      <c r="N15" s="1225"/>
      <c r="O15" s="1225"/>
      <c r="P15" s="1225"/>
      <c r="Q15" s="1225"/>
      <c r="R15" s="1225"/>
      <c r="S15" s="1225"/>
      <c r="T15" s="1225"/>
      <c r="U15" s="1295"/>
      <c r="V15" s="1295"/>
      <c r="W15" s="1295"/>
      <c r="X15" s="1295"/>
      <c r="Y15" s="1296"/>
      <c r="Z15" s="1297"/>
    </row>
    <row r="16" spans="1:33" ht="14.25">
      <c r="A16" s="1225"/>
      <c r="B16" s="1225"/>
      <c r="C16" s="1225"/>
      <c r="D16" s="1225"/>
      <c r="E16" s="1225"/>
      <c r="F16" s="1225"/>
      <c r="G16" s="1225"/>
      <c r="H16" s="1225"/>
      <c r="I16" s="1225"/>
      <c r="J16" s="1225"/>
      <c r="K16" s="1225"/>
      <c r="L16" s="1225"/>
      <c r="M16" s="1225"/>
      <c r="N16" s="1225"/>
      <c r="O16" s="1225"/>
      <c r="P16" s="1225"/>
      <c r="Q16" s="1225"/>
      <c r="R16" s="1225"/>
      <c r="S16" s="1225"/>
      <c r="T16" s="1225"/>
      <c r="U16" s="1237"/>
      <c r="V16" s="1237"/>
      <c r="W16" s="1237"/>
      <c r="X16" s="1238"/>
      <c r="Y16" s="1225"/>
      <c r="Z16" s="1225"/>
    </row>
    <row r="17" spans="1:27" ht="19.5" customHeight="1">
      <c r="A17" s="1225"/>
      <c r="B17" s="1298"/>
      <c r="C17" s="1298"/>
      <c r="D17" s="1298"/>
      <c r="E17" s="1298"/>
      <c r="F17" s="1298"/>
      <c r="G17" s="1298"/>
      <c r="H17" s="1298"/>
      <c r="I17" s="1298"/>
      <c r="J17" s="1298"/>
      <c r="K17" s="1298"/>
      <c r="L17" s="1298"/>
      <c r="M17" s="1298"/>
      <c r="N17" s="1298"/>
      <c r="O17" s="1298"/>
      <c r="P17" s="1298"/>
      <c r="Q17" s="1298"/>
      <c r="R17" s="1298"/>
      <c r="S17" s="1298"/>
      <c r="T17" s="1298"/>
      <c r="U17" s="1298"/>
      <c r="V17" s="1298"/>
      <c r="W17" s="1298"/>
      <c r="X17" s="1298"/>
      <c r="Y17" s="1298"/>
      <c r="Z17" s="1298"/>
    </row>
    <row r="18" spans="1:27" ht="14.25" customHeight="1">
      <c r="A18" s="1225"/>
      <c r="B18" s="1228"/>
      <c r="C18" s="1228"/>
      <c r="D18" s="1228"/>
      <c r="E18" s="1228"/>
      <c r="F18" s="1228"/>
      <c r="G18" s="1228"/>
      <c r="H18" s="1228"/>
      <c r="I18" s="1228"/>
      <c r="J18" s="1228"/>
      <c r="K18" s="1228"/>
      <c r="L18" s="1228"/>
      <c r="M18" s="1228"/>
      <c r="N18" s="1228"/>
      <c r="O18" s="1228"/>
      <c r="P18" s="1228"/>
      <c r="Q18" s="1228"/>
      <c r="R18" s="1228"/>
      <c r="S18" s="1228"/>
      <c r="T18" s="1228"/>
      <c r="U18" s="1228"/>
      <c r="V18" s="1228"/>
      <c r="W18" s="1228"/>
      <c r="X18" s="1228"/>
      <c r="Y18" s="1228"/>
      <c r="Z18" s="1228"/>
    </row>
    <row r="19" spans="1:27" ht="22.5" customHeight="1">
      <c r="A19" s="1225"/>
      <c r="B19" s="1299" t="s">
        <v>1225</v>
      </c>
      <c r="C19" s="1299"/>
      <c r="D19" s="1299"/>
      <c r="E19" s="1299"/>
      <c r="F19" s="1300" t="s">
        <v>1226</v>
      </c>
      <c r="G19" s="2099" t="str">
        <f>'2_4_請求書JANあり'!E34</f>
        <v>OM1859261574</v>
      </c>
      <c r="H19" s="2099"/>
      <c r="I19" s="1299"/>
      <c r="J19" s="1299"/>
      <c r="K19" s="1228"/>
      <c r="L19" s="1228"/>
      <c r="M19" s="1228"/>
      <c r="N19" s="1228"/>
      <c r="O19" s="1228"/>
      <c r="P19" s="1228"/>
      <c r="Q19" s="1228"/>
      <c r="R19" s="1299" t="s">
        <v>769</v>
      </c>
      <c r="S19" s="1302" t="s">
        <v>1226</v>
      </c>
      <c r="T19" s="1302"/>
      <c r="U19" s="1303"/>
      <c r="V19" s="1299"/>
      <c r="W19" s="1299"/>
      <c r="X19" s="1299"/>
      <c r="Y19" s="1228"/>
      <c r="Z19" s="1228"/>
    </row>
    <row r="20" spans="1:27" ht="22.5" customHeight="1">
      <c r="A20" s="1225"/>
      <c r="B20" s="1299" t="s">
        <v>1227</v>
      </c>
      <c r="C20" s="1299"/>
      <c r="D20" s="1299"/>
      <c r="E20" s="1299"/>
      <c r="F20" s="1300" t="s">
        <v>1226</v>
      </c>
      <c r="G20" s="2099">
        <v>229637321</v>
      </c>
      <c r="H20" s="2099"/>
      <c r="I20" s="1299"/>
      <c r="J20" s="1299"/>
      <c r="K20" s="1228"/>
      <c r="L20" s="1228"/>
      <c r="M20" s="1228"/>
      <c r="N20" s="1228"/>
      <c r="O20" s="1228"/>
      <c r="P20" s="1228"/>
      <c r="Q20" s="1228"/>
      <c r="R20" s="1299" t="s">
        <v>760</v>
      </c>
      <c r="S20" s="1299" t="s">
        <v>1226</v>
      </c>
      <c r="T20" s="1301" t="str">
        <f>'2_4_請求書JANあり'!G27</f>
        <v>CA03015237</v>
      </c>
      <c r="U20" s="1299"/>
      <c r="V20" s="1299"/>
      <c r="W20" s="1299"/>
      <c r="X20" s="1299"/>
      <c r="Y20" s="1228"/>
      <c r="Z20" s="1228"/>
    </row>
    <row r="21" spans="1:27" ht="22.5" customHeight="1" thickBot="1">
      <c r="A21" s="1225"/>
      <c r="B21" s="1299" t="s">
        <v>1228</v>
      </c>
      <c r="C21" s="1299"/>
      <c r="D21" s="1299"/>
      <c r="E21" s="1299"/>
      <c r="F21" s="1304" t="s">
        <v>1226</v>
      </c>
      <c r="G21" s="2100">
        <f>Y3</f>
        <v>45718</v>
      </c>
      <c r="H21" s="2100"/>
      <c r="I21" s="1299"/>
      <c r="J21" s="1299"/>
      <c r="K21" s="1228"/>
      <c r="L21" s="1228"/>
      <c r="M21" s="1228"/>
      <c r="N21" s="1228"/>
      <c r="O21" s="1228"/>
      <c r="P21" s="1228"/>
      <c r="Q21" s="1228"/>
      <c r="R21" s="1305" t="s">
        <v>765</v>
      </c>
      <c r="S21" s="1305" t="s">
        <v>1226</v>
      </c>
      <c r="T21" s="1305"/>
      <c r="U21" s="1305"/>
      <c r="V21" s="1305"/>
      <c r="W21" s="1305"/>
      <c r="X21" s="1305"/>
      <c r="Y21" s="1228"/>
      <c r="Z21" s="1228"/>
    </row>
    <row r="22" spans="1:27" ht="22.5" customHeight="1" thickTop="1" thickBot="1">
      <c r="A22" s="1225"/>
      <c r="B22" s="1305" t="s">
        <v>1229</v>
      </c>
      <c r="C22" s="1305"/>
      <c r="D22" s="1305"/>
      <c r="E22" s="1305"/>
      <c r="F22" s="1306" t="s">
        <v>1226</v>
      </c>
      <c r="G22" s="2101">
        <f>G21+2</f>
        <v>45720</v>
      </c>
      <c r="H22" s="2101"/>
      <c r="I22" s="1305"/>
      <c r="J22" s="1307"/>
      <c r="K22" s="1228"/>
      <c r="L22" s="1228"/>
      <c r="M22" s="1228"/>
      <c r="N22" s="1228"/>
      <c r="O22" s="1228"/>
      <c r="P22" s="1228"/>
      <c r="Q22" s="1228"/>
      <c r="R22" s="1228"/>
      <c r="S22" s="1228"/>
      <c r="T22" s="1228"/>
      <c r="U22" s="1228"/>
      <c r="V22" s="1228"/>
      <c r="W22" s="1228"/>
      <c r="X22" s="1228"/>
      <c r="Y22" s="1228"/>
      <c r="Z22" s="1228"/>
      <c r="AA22" s="1246"/>
    </row>
    <row r="23" spans="1:27" ht="12" customHeight="1" thickTop="1">
      <c r="A23" s="1225"/>
      <c r="B23" s="1228"/>
      <c r="C23" s="1228"/>
      <c r="D23" s="1228"/>
      <c r="E23" s="1228"/>
      <c r="F23" s="1308"/>
      <c r="G23" s="1308"/>
      <c r="H23" s="1308"/>
      <c r="I23" s="1228"/>
      <c r="J23" s="1309"/>
      <c r="K23" s="1228"/>
      <c r="L23" s="1228"/>
      <c r="M23" s="1228"/>
      <c r="N23" s="1228"/>
      <c r="O23" s="1228"/>
      <c r="P23" s="1228"/>
      <c r="Q23" s="1228"/>
      <c r="R23" s="1228"/>
      <c r="S23" s="1228"/>
      <c r="T23" s="1228"/>
      <c r="U23" s="1228"/>
      <c r="V23" s="1228"/>
      <c r="W23" s="1228"/>
      <c r="X23" s="1228"/>
      <c r="Y23" s="1228"/>
      <c r="Z23" s="1228"/>
      <c r="AA23" s="1246"/>
    </row>
    <row r="24" spans="1:27" ht="18.75" customHeight="1">
      <c r="A24" s="1225"/>
      <c r="B24" s="1228" t="s">
        <v>763</v>
      </c>
      <c r="C24" s="1228"/>
      <c r="D24" s="1228"/>
      <c r="E24" s="1228"/>
      <c r="F24" s="1228"/>
      <c r="G24" s="1228"/>
      <c r="H24" s="1228"/>
      <c r="I24" s="1228"/>
      <c r="J24" s="1228"/>
      <c r="K24" s="1228"/>
      <c r="L24" s="1228"/>
      <c r="M24" s="1228"/>
      <c r="N24" s="1228"/>
      <c r="O24" s="1228"/>
      <c r="P24" s="1228"/>
      <c r="Q24" s="1228"/>
      <c r="R24" s="1228"/>
      <c r="S24" s="1228"/>
      <c r="T24" s="1228"/>
      <c r="U24" s="1228"/>
      <c r="V24" s="1228"/>
      <c r="W24" s="1228"/>
      <c r="X24" s="1228"/>
      <c r="Y24" s="1228"/>
      <c r="Z24" s="1228"/>
      <c r="AA24" s="1246"/>
    </row>
    <row r="25" spans="1:27" ht="20.25" customHeight="1">
      <c r="A25" s="1225"/>
      <c r="B25" s="1228" t="s">
        <v>762</v>
      </c>
      <c r="C25" s="1228"/>
      <c r="D25" s="1228"/>
      <c r="E25" s="1228"/>
      <c r="F25" s="1228"/>
      <c r="G25" s="1228"/>
      <c r="H25" s="1228"/>
      <c r="I25" s="1228"/>
      <c r="J25" s="1228"/>
      <c r="K25" s="1228"/>
      <c r="L25" s="1228"/>
      <c r="M25" s="1228"/>
      <c r="N25" s="1228"/>
      <c r="O25" s="1228"/>
      <c r="P25" s="1228"/>
      <c r="Q25" s="1228"/>
      <c r="R25" s="1228"/>
      <c r="S25" s="1228"/>
      <c r="T25" s="1228"/>
      <c r="U25" s="1228"/>
      <c r="V25" s="1228"/>
      <c r="W25" s="1228"/>
      <c r="X25" s="1228"/>
      <c r="Y25" s="1228"/>
      <c r="Z25" s="1228"/>
      <c r="AA25" s="1246"/>
    </row>
    <row r="26" spans="1:27" ht="6" customHeight="1" thickBot="1">
      <c r="A26" s="1225"/>
      <c r="B26" s="1310"/>
      <c r="C26" s="1228"/>
      <c r="D26" s="1228"/>
      <c r="E26" s="1228"/>
      <c r="F26" s="1228"/>
      <c r="G26" s="1228"/>
      <c r="H26" s="1228"/>
      <c r="I26" s="1228"/>
      <c r="J26" s="1228"/>
      <c r="K26" s="1228"/>
      <c r="L26" s="1228"/>
      <c r="M26" s="1228"/>
      <c r="N26" s="1228"/>
      <c r="O26" s="1228"/>
      <c r="P26" s="1228"/>
      <c r="Q26" s="1228"/>
      <c r="R26" s="1228"/>
      <c r="S26" s="1228"/>
      <c r="T26" s="1228"/>
      <c r="U26" s="1228"/>
      <c r="V26" s="1228"/>
      <c r="W26" s="1228"/>
      <c r="X26" s="1228"/>
      <c r="Y26" s="1228"/>
      <c r="Z26" s="1228"/>
      <c r="AA26" s="1246"/>
    </row>
    <row r="27" spans="1:27" ht="23.25" customHeight="1">
      <c r="A27" s="1225"/>
      <c r="B27" s="2098" t="s">
        <v>725</v>
      </c>
      <c r="C27" s="2098"/>
      <c r="D27" s="2098"/>
      <c r="E27" s="2098"/>
      <c r="F27" s="2098"/>
      <c r="G27" s="2098"/>
      <c r="H27" s="2098"/>
      <c r="I27" s="2098"/>
      <c r="J27" s="2098"/>
      <c r="K27" s="2098"/>
      <c r="L27" s="2098"/>
      <c r="M27" s="2098"/>
      <c r="N27" s="2098"/>
      <c r="O27" s="2098"/>
      <c r="P27" s="2098"/>
      <c r="Q27" s="2098"/>
      <c r="R27" s="2098"/>
      <c r="S27" s="2098"/>
      <c r="T27" s="2098"/>
      <c r="U27" s="2098"/>
      <c r="V27" s="2098"/>
      <c r="W27" s="2098"/>
      <c r="X27" s="2098"/>
      <c r="Y27" s="2098"/>
      <c r="Z27" s="2098"/>
      <c r="AA27" s="1246"/>
    </row>
    <row r="28" spans="1:27" ht="23.25" customHeight="1">
      <c r="A28" s="1225"/>
      <c r="B28" s="1253"/>
      <c r="C28" s="1253" t="s">
        <v>720</v>
      </c>
      <c r="D28" s="1253"/>
      <c r="E28" s="1253"/>
      <c r="F28" s="1253"/>
      <c r="G28" s="1253"/>
      <c r="H28" s="1253"/>
      <c r="I28" s="1253"/>
      <c r="J28" s="1253"/>
      <c r="K28" s="1253"/>
      <c r="L28" s="1253" t="s">
        <v>719</v>
      </c>
      <c r="M28" s="1253"/>
      <c r="N28" s="1258"/>
      <c r="O28" s="1253"/>
      <c r="P28" s="1253"/>
      <c r="Q28" s="1259"/>
      <c r="R28" s="1260" t="s">
        <v>759</v>
      </c>
      <c r="S28" s="1260"/>
      <c r="T28" s="1259" t="s">
        <v>170</v>
      </c>
      <c r="U28" s="1253"/>
      <c r="V28" s="1253"/>
      <c r="W28" s="1259" t="s">
        <v>1078</v>
      </c>
      <c r="X28" s="1253"/>
      <c r="Y28" s="1259" t="s">
        <v>1079</v>
      </c>
      <c r="Z28" s="1255"/>
      <c r="AA28" s="1246"/>
    </row>
    <row r="29" spans="1:27" ht="28.5" customHeight="1">
      <c r="A29" s="1225"/>
      <c r="B29" s="1261"/>
      <c r="C29" s="1262" t="str">
        <f>'2_4_請求書JANあり'!C36</f>
        <v xml:space="preserve">SanDisk microSD Ultra 64GB </v>
      </c>
      <c r="D29" s="1262"/>
      <c r="E29" s="1262"/>
      <c r="F29" s="1262"/>
      <c r="G29" s="1262"/>
      <c r="H29" s="1262"/>
      <c r="I29" s="1262"/>
      <c r="J29" s="1262"/>
      <c r="K29" s="1262"/>
      <c r="L29" s="1262" t="str">
        <f>'2_4_請求書JANあり'!J36</f>
        <v>SDSQUAB-064G-GN6MN</v>
      </c>
      <c r="M29" s="1262"/>
      <c r="N29" s="1263"/>
      <c r="O29" s="1262"/>
      <c r="P29" s="1262"/>
      <c r="Q29" s="1262"/>
      <c r="R29" s="1264">
        <f>'2_4_請求書JANあり'!P36</f>
        <v>619659200473</v>
      </c>
      <c r="S29" s="1264"/>
      <c r="T29" s="1265">
        <f>'2_4_請求書JANあり'!Q36</f>
        <v>500</v>
      </c>
      <c r="U29" s="1262" t="s">
        <v>372</v>
      </c>
      <c r="V29" s="1266"/>
      <c r="W29" s="1267">
        <f>'2_4_請求書JANあり'!T36</f>
        <v>1715</v>
      </c>
      <c r="X29" s="1262"/>
      <c r="Y29" s="1267">
        <f>W29*T29</f>
        <v>857500</v>
      </c>
      <c r="Z29" s="1268"/>
      <c r="AA29" s="1246"/>
    </row>
    <row r="30" spans="1:27" ht="28.5" customHeight="1">
      <c r="A30" s="1225"/>
      <c r="B30" s="1261"/>
      <c r="C30" s="1262" t="str">
        <f>'2_4_請求書JANあり'!C37</f>
        <v>SanDisk microSDXC Ultra 128GB UHS-I / U1 / A1 / C10 /</v>
      </c>
      <c r="D30" s="1262"/>
      <c r="E30" s="1262"/>
      <c r="F30" s="1269"/>
      <c r="G30" s="1262"/>
      <c r="H30" s="1262"/>
      <c r="I30" s="1262"/>
      <c r="J30" s="1262"/>
      <c r="K30" s="1262"/>
      <c r="L30" s="1262" t="str">
        <f>'2_4_請求書JANあり'!J37</f>
        <v>SDSQUAB-128G-GN6MN</v>
      </c>
      <c r="M30" s="1262"/>
      <c r="N30" s="1263"/>
      <c r="O30" s="1262"/>
      <c r="P30" s="1262"/>
      <c r="Q30" s="1262"/>
      <c r="R30" s="1264">
        <f>'2_4_請求書JANあり'!P37</f>
        <v>619659200480</v>
      </c>
      <c r="S30" s="1264"/>
      <c r="T30" s="1265">
        <f>'2_4_請求書JANあり'!Q37</f>
        <v>500</v>
      </c>
      <c r="U30" s="1262" t="s">
        <v>372</v>
      </c>
      <c r="V30" s="1262"/>
      <c r="W30" s="1267">
        <f>'2_4_請求書JANあり'!T37</f>
        <v>2555</v>
      </c>
      <c r="X30" s="1262"/>
      <c r="Y30" s="1267">
        <f t="shared" ref="Y30:Y47" si="0">W30*T30</f>
        <v>1277500</v>
      </c>
      <c r="Z30" s="1268"/>
      <c r="AA30" s="1246"/>
    </row>
    <row r="31" spans="1:27" ht="28.5" customHeight="1">
      <c r="A31" s="1225"/>
      <c r="B31" s="1261"/>
      <c r="C31" s="1262" t="str">
        <f>'2_4_請求書JANあり'!C38</f>
        <v xml:space="preserve">SanDisk microSD Ultra 256GB </v>
      </c>
      <c r="D31" s="1262"/>
      <c r="E31" s="1262"/>
      <c r="F31" s="1262"/>
      <c r="G31" s="1262"/>
      <c r="H31" s="1262"/>
      <c r="I31" s="1262"/>
      <c r="J31" s="1262"/>
      <c r="K31" s="1262"/>
      <c r="L31" s="1262" t="str">
        <f>'2_4_請求書JANあり'!J38</f>
        <v>SDSQUAC-256G-GN6MN</v>
      </c>
      <c r="M31" s="1262"/>
      <c r="N31" s="1263"/>
      <c r="O31" s="1262"/>
      <c r="P31" s="1262"/>
      <c r="Q31" s="1262"/>
      <c r="R31" s="1264">
        <f>'2_4_請求書JANあり'!P38</f>
        <v>619659200497</v>
      </c>
      <c r="S31" s="1270"/>
      <c r="T31" s="1265">
        <f>'2_4_請求書JANあり'!Q38</f>
        <v>500</v>
      </c>
      <c r="U31" s="1262" t="s">
        <v>372</v>
      </c>
      <c r="V31" s="1262"/>
      <c r="W31" s="1267">
        <f>'2_4_請求書JANあり'!T38</f>
        <v>4445</v>
      </c>
      <c r="X31" s="1262"/>
      <c r="Y31" s="1267">
        <f t="shared" si="0"/>
        <v>2222500</v>
      </c>
      <c r="Z31" s="1268"/>
      <c r="AA31" s="1246"/>
    </row>
    <row r="32" spans="1:27" ht="28.5" customHeight="1">
      <c r="A32" s="1225"/>
      <c r="B32" s="1261"/>
      <c r="C32" s="1262" t="str">
        <f>'2_4_請求書JANあり'!C39</f>
        <v>SanDisk SD  512GB UHS-I / Nintendo Switch /</v>
      </c>
      <c r="D32" s="1262"/>
      <c r="E32" s="1262"/>
      <c r="F32" s="1262"/>
      <c r="G32" s="1262"/>
      <c r="H32" s="1262"/>
      <c r="I32" s="1262"/>
      <c r="J32" s="1262"/>
      <c r="K32" s="1262"/>
      <c r="L32" s="1262" t="str">
        <f>'2_4_請求書JANあり'!J39</f>
        <v>SDSQUAC-512G-GN6MN</v>
      </c>
      <c r="M32" s="1262"/>
      <c r="N32" s="1263"/>
      <c r="O32" s="1262"/>
      <c r="P32" s="1262"/>
      <c r="Q32" s="1262"/>
      <c r="R32" s="1264">
        <f>'2_4_請求書JANあり'!P39</f>
        <v>619659200503</v>
      </c>
      <c r="S32" s="1270"/>
      <c r="T32" s="1265">
        <f>'2_4_請求書JANあり'!Q39</f>
        <v>500</v>
      </c>
      <c r="U32" s="1262" t="s">
        <v>372</v>
      </c>
      <c r="V32" s="1262"/>
      <c r="W32" s="1267">
        <f>'2_4_請求書JANあり'!T39</f>
        <v>8049.9999999999991</v>
      </c>
      <c r="X32" s="1262"/>
      <c r="Y32" s="1267">
        <f t="shared" si="0"/>
        <v>4024999.9999999995</v>
      </c>
      <c r="Z32" s="1268"/>
    </row>
    <row r="33" spans="1:38" ht="28.5" customHeight="1">
      <c r="A33" s="1225"/>
      <c r="B33" s="1261"/>
      <c r="C33" s="1262" t="str">
        <f>'2_4_請求書JANあり'!C40</f>
        <v>SanDisk SD  32GB U3 / Class10 /</v>
      </c>
      <c r="D33" s="1262"/>
      <c r="E33" s="1262"/>
      <c r="F33" s="1262"/>
      <c r="G33" s="1262"/>
      <c r="H33" s="1262"/>
      <c r="I33" s="1262"/>
      <c r="J33" s="1262"/>
      <c r="K33" s="1262"/>
      <c r="L33" s="1262" t="str">
        <f>'2_4_請求書JANあり'!J40</f>
        <v>SDSQXAF-032G-GN6MN</v>
      </c>
      <c r="M33" s="1262"/>
      <c r="N33" s="1263"/>
      <c r="O33" s="1262"/>
      <c r="P33" s="1262"/>
      <c r="Q33" s="1262"/>
      <c r="R33" s="1264">
        <f>'2_4_請求書JANあり'!P40</f>
        <v>619659177416</v>
      </c>
      <c r="S33" s="1270"/>
      <c r="T33" s="1265">
        <f>'2_4_請求書JANあり'!Q40</f>
        <v>500</v>
      </c>
      <c r="U33" s="1262" t="s">
        <v>372</v>
      </c>
      <c r="V33" s="1262"/>
      <c r="W33" s="1267">
        <f>'2_4_請求書JANあり'!T40</f>
        <v>1785</v>
      </c>
      <c r="X33" s="1262"/>
      <c r="Y33" s="1267">
        <f t="shared" si="0"/>
        <v>892500</v>
      </c>
      <c r="Z33" s="1268"/>
    </row>
    <row r="34" spans="1:38" ht="28.5" customHeight="1">
      <c r="A34" s="1225"/>
      <c r="B34" s="1261"/>
      <c r="C34" s="1262" t="str">
        <f>'2_4_請求書JANあり'!C41</f>
        <v xml:space="preserve">SanDisk microSDXC Extreme 64GB </v>
      </c>
      <c r="D34" s="1262"/>
      <c r="E34" s="1262"/>
      <c r="F34" s="1262"/>
      <c r="G34" s="1262"/>
      <c r="H34" s="1262"/>
      <c r="I34" s="1262"/>
      <c r="J34" s="1262"/>
      <c r="K34" s="1262"/>
      <c r="L34" s="1262" t="str">
        <f>'2_4_請求書JANあり'!J41</f>
        <v>SDSQXA2-064G-GN6MA</v>
      </c>
      <c r="M34" s="1262"/>
      <c r="N34" s="1263"/>
      <c r="O34" s="1262"/>
      <c r="P34" s="1262"/>
      <c r="Q34" s="1262"/>
      <c r="R34" s="1264">
        <f>'2_4_請求書JANあり'!P41</f>
        <v>619659169770</v>
      </c>
      <c r="S34" s="1270"/>
      <c r="T34" s="1265">
        <f>'2_4_請求書JANあり'!Q41</f>
        <v>500</v>
      </c>
      <c r="U34" s="1262" t="s">
        <v>372</v>
      </c>
      <c r="V34" s="1262"/>
      <c r="W34" s="1267">
        <f>'2_4_請求書JANあり'!T41</f>
        <v>2093</v>
      </c>
      <c r="X34" s="1262"/>
      <c r="Y34" s="1267">
        <f t="shared" si="0"/>
        <v>1046500</v>
      </c>
      <c r="Z34" s="1268"/>
    </row>
    <row r="35" spans="1:38" ht="28.5" customHeight="1">
      <c r="A35" s="1225"/>
      <c r="B35" s="1261"/>
      <c r="C35" s="1262" t="str">
        <f>'2_4_請求書JANあり'!C42</f>
        <v>SanDisk microSDXC Extreme 128GB U3 / V30 / 4K /</v>
      </c>
      <c r="D35" s="1262"/>
      <c r="E35" s="1262"/>
      <c r="F35" s="1262"/>
      <c r="G35" s="1262"/>
      <c r="H35" s="1262"/>
      <c r="I35" s="1262"/>
      <c r="J35" s="1262"/>
      <c r="K35" s="1262"/>
      <c r="L35" s="1262" t="str">
        <f>'2_4_請求書JANあり'!J42</f>
        <v>SDSQXA1-128G-GN6MN</v>
      </c>
      <c r="M35" s="1262"/>
      <c r="N35" s="1263"/>
      <c r="O35" s="1262"/>
      <c r="P35" s="1262"/>
      <c r="Q35" s="1262"/>
      <c r="R35" s="1264">
        <f>'2_4_請求書JANあり'!P42</f>
        <v>619659180034</v>
      </c>
      <c r="S35" s="1270"/>
      <c r="T35" s="1265">
        <f>'2_4_請求書JANあり'!Q42</f>
        <v>500</v>
      </c>
      <c r="U35" s="1262" t="s">
        <v>372</v>
      </c>
      <c r="V35" s="1262"/>
      <c r="W35" s="1267">
        <f>'2_4_請求書JANあり'!T42</f>
        <v>2926</v>
      </c>
      <c r="X35" s="1262"/>
      <c r="Y35" s="1267">
        <f t="shared" si="0"/>
        <v>1463000</v>
      </c>
      <c r="Z35" s="1268"/>
    </row>
    <row r="36" spans="1:38" ht="28.5" customHeight="1">
      <c r="A36" s="1225"/>
      <c r="B36" s="1261"/>
      <c r="C36" s="1262" t="str">
        <f>'2_4_請求書JANあり'!C43</f>
        <v>SanDisk microSD Ultra 256GB U3 / V30 / A1 / 4K /</v>
      </c>
      <c r="D36" s="1262"/>
      <c r="E36" s="1262"/>
      <c r="F36" s="1262"/>
      <c r="G36" s="1262"/>
      <c r="H36" s="1262"/>
      <c r="I36" s="1262"/>
      <c r="J36" s="1262"/>
      <c r="K36" s="1262"/>
      <c r="L36" s="1262" t="str">
        <f>'2_4_請求書JANあり'!J43</f>
        <v>SDSQXA1-256G-GN6MN</v>
      </c>
      <c r="M36" s="1262"/>
      <c r="N36" s="1263"/>
      <c r="O36" s="1262"/>
      <c r="P36" s="1262"/>
      <c r="Q36" s="1262"/>
      <c r="R36" s="1264">
        <f>'2_4_請求書JANあり'!P43</f>
        <v>619659180041</v>
      </c>
      <c r="S36" s="1270"/>
      <c r="T36" s="1265">
        <f>'2_4_請求書JANあり'!Q43</f>
        <v>500</v>
      </c>
      <c r="U36" s="1262" t="s">
        <v>372</v>
      </c>
      <c r="V36" s="1262"/>
      <c r="W36" s="1267">
        <f>'2_4_請求書JANあり'!T43</f>
        <v>5530</v>
      </c>
      <c r="X36" s="1262"/>
      <c r="Y36" s="1267">
        <f t="shared" si="0"/>
        <v>2765000</v>
      </c>
      <c r="Z36" s="1268"/>
    </row>
    <row r="37" spans="1:38" ht="28.5" customHeight="1">
      <c r="A37" s="1225"/>
      <c r="B37" s="1261"/>
      <c r="C37" s="1262" t="str">
        <f>'2_4_請求書JANあり'!C44</f>
        <v>SanDisk microSD Extreme 64GB 4K /</v>
      </c>
      <c r="D37" s="1262"/>
      <c r="E37" s="1262"/>
      <c r="F37" s="1262"/>
      <c r="G37" s="1262"/>
      <c r="H37" s="1262"/>
      <c r="I37" s="1262"/>
      <c r="J37" s="1262"/>
      <c r="K37" s="1262"/>
      <c r="L37" s="1262" t="str">
        <f>'2_4_請求書JANあり'!J44</f>
        <v>SDSQXAH-064G-GN6MN</v>
      </c>
      <c r="M37" s="1262"/>
      <c r="N37" s="1263"/>
      <c r="O37" s="1262"/>
      <c r="P37" s="1262"/>
      <c r="Q37" s="1262"/>
      <c r="R37" s="1264">
        <f>'2_4_請求書JANあり'!P44</f>
        <v>619659193416</v>
      </c>
      <c r="S37" s="1270"/>
      <c r="T37" s="1265">
        <f>'2_4_請求書JANあり'!Q44</f>
        <v>500</v>
      </c>
      <c r="U37" s="1262" t="s">
        <v>372</v>
      </c>
      <c r="V37" s="1262"/>
      <c r="W37" s="1267">
        <f>'2_4_請求書JANあり'!T44</f>
        <v>2093</v>
      </c>
      <c r="X37" s="1262"/>
      <c r="Y37" s="1267">
        <f t="shared" si="0"/>
        <v>1046500</v>
      </c>
      <c r="Z37" s="1268"/>
    </row>
    <row r="38" spans="1:38" ht="28.5" customHeight="1">
      <c r="A38" s="1225"/>
      <c r="B38" s="1261"/>
      <c r="C38" s="1262" t="str">
        <f>'2_4_請求書JANあり'!C45</f>
        <v>SanDisk microSD Extreme 128GB UHS-I / U3 / V30 / 4K /</v>
      </c>
      <c r="D38" s="1262"/>
      <c r="E38" s="1262"/>
      <c r="F38" s="1262"/>
      <c r="G38" s="1262"/>
      <c r="H38" s="1262"/>
      <c r="I38" s="1262"/>
      <c r="J38" s="1262"/>
      <c r="K38" s="1262"/>
      <c r="L38" s="1262" t="str">
        <f>'2_4_請求書JANあり'!J45</f>
        <v>SDSQXAA-128G-GN6MN</v>
      </c>
      <c r="M38" s="1262"/>
      <c r="N38" s="1263"/>
      <c r="O38" s="1262"/>
      <c r="P38" s="1262"/>
      <c r="Q38" s="1262"/>
      <c r="R38" s="1264">
        <f>'2_4_請求書JANあり'!P45</f>
        <v>619659188467</v>
      </c>
      <c r="S38" s="1270"/>
      <c r="T38" s="1265">
        <f>'2_4_請求書JANあり'!Q45</f>
        <v>500</v>
      </c>
      <c r="U38" s="1262" t="s">
        <v>372</v>
      </c>
      <c r="V38" s="1262"/>
      <c r="W38" s="1267">
        <f>'2_4_請求書JANあり'!T45</f>
        <v>2926</v>
      </c>
      <c r="X38" s="1262"/>
      <c r="Y38" s="1267">
        <f t="shared" si="0"/>
        <v>1463000</v>
      </c>
      <c r="Z38" s="1268"/>
    </row>
    <row r="39" spans="1:38" ht="28.5" customHeight="1">
      <c r="A39" s="1225"/>
      <c r="B39" s="1261"/>
      <c r="C39" s="1262" t="str">
        <f>'2_4_請求書JANあり'!C46</f>
        <v>SanDisk SD  256GB Nintendo Switch /</v>
      </c>
      <c r="D39" s="1262"/>
      <c r="E39" s="1262"/>
      <c r="F39" s="1262"/>
      <c r="G39" s="1262"/>
      <c r="H39" s="1262"/>
      <c r="I39" s="1262"/>
      <c r="J39" s="1262"/>
      <c r="K39" s="1262"/>
      <c r="L39" s="1262" t="str">
        <f>'2_4_請求書JANあり'!J46</f>
        <v>SDSQXAV-256G-GN6MN</v>
      </c>
      <c r="M39" s="1262"/>
      <c r="N39" s="1263"/>
      <c r="O39" s="1262"/>
      <c r="P39" s="1262"/>
      <c r="Q39" s="1262"/>
      <c r="R39" s="1264">
        <f>'2_4_請求書JANあり'!P46</f>
        <v>619659188511</v>
      </c>
      <c r="S39" s="1270"/>
      <c r="T39" s="1265">
        <f>'2_4_請求書JANあり'!Q46</f>
        <v>500</v>
      </c>
      <c r="U39" s="1262" t="s">
        <v>372</v>
      </c>
      <c r="V39" s="1262"/>
      <c r="W39" s="1267">
        <f>'2_4_請求書JANあり'!T46</f>
        <v>5530</v>
      </c>
      <c r="X39" s="1262"/>
      <c r="Y39" s="1267">
        <f t="shared" si="0"/>
        <v>2765000</v>
      </c>
      <c r="Z39" s="1268"/>
      <c r="AA39" s="1271"/>
    </row>
    <row r="40" spans="1:38" ht="28.5" customHeight="1">
      <c r="A40" s="1225"/>
      <c r="B40" s="1261"/>
      <c r="C40" s="1262" t="str">
        <f>'2_4_請求書JANあり'!C47</f>
        <v>SanDisk microSDXC Extreme 512GB UHS-I /</v>
      </c>
      <c r="D40" s="1262"/>
      <c r="E40" s="1262"/>
      <c r="F40" s="1262"/>
      <c r="G40" s="1262"/>
      <c r="H40" s="1262"/>
      <c r="I40" s="1262"/>
      <c r="J40" s="1262"/>
      <c r="K40" s="1262"/>
      <c r="L40" s="1262" t="str">
        <f>'2_4_請求書JANあり'!J47</f>
        <v>SDSQXAV-512G-GN6MN</v>
      </c>
      <c r="M40" s="1262"/>
      <c r="N40" s="1263"/>
      <c r="O40" s="1262"/>
      <c r="P40" s="1262"/>
      <c r="Q40" s="1262"/>
      <c r="R40" s="1264">
        <f>'2_4_請求書JANあり'!P47</f>
        <v>619659189655</v>
      </c>
      <c r="S40" s="1270"/>
      <c r="T40" s="1265">
        <f>'2_4_請求書JANあり'!Q47</f>
        <v>500</v>
      </c>
      <c r="U40" s="1262" t="s">
        <v>372</v>
      </c>
      <c r="V40" s="1262"/>
      <c r="W40" s="1267">
        <f>'2_4_請求書JANあり'!T47</f>
        <v>8820</v>
      </c>
      <c r="X40" s="1262"/>
      <c r="Y40" s="1267">
        <f t="shared" si="0"/>
        <v>4410000</v>
      </c>
      <c r="Z40" s="1268"/>
    </row>
    <row r="41" spans="1:38" ht="28.5" customHeight="1">
      <c r="A41" s="1225"/>
      <c r="B41" s="1261"/>
      <c r="C41" s="1262" t="str">
        <f>'2_4_請求書JANあり'!C48</f>
        <v>SanDisk SDXC Ultra 64GB UHS-I / Class10 /</v>
      </c>
      <c r="D41" s="1262"/>
      <c r="E41" s="1262"/>
      <c r="F41" s="1262"/>
      <c r="G41" s="1262"/>
      <c r="H41" s="1262"/>
      <c r="I41" s="1262"/>
      <c r="J41" s="1262"/>
      <c r="K41" s="1262"/>
      <c r="L41" s="1262" t="str">
        <f>'2_4_請求書JANあり'!J48</f>
        <v>SDSDUNB-064G-GH3NN</v>
      </c>
      <c r="M41" s="1262"/>
      <c r="N41" s="1263"/>
      <c r="O41" s="1262"/>
      <c r="P41" s="1262"/>
      <c r="Q41" s="1262"/>
      <c r="R41" s="1264">
        <f>'2_4_請求書JANあり'!P48</f>
        <v>619659200671</v>
      </c>
      <c r="S41" s="1270"/>
      <c r="T41" s="1265">
        <f>'2_4_請求書JANあり'!Q48</f>
        <v>500</v>
      </c>
      <c r="U41" s="1262" t="s">
        <v>372</v>
      </c>
      <c r="V41" s="1262"/>
      <c r="W41" s="1267">
        <f>'2_4_請求書JANあり'!T48</f>
        <v>1875.9999999999998</v>
      </c>
      <c r="X41" s="1262"/>
      <c r="Y41" s="1267">
        <f t="shared" si="0"/>
        <v>937999.99999999988</v>
      </c>
      <c r="Z41" s="1268"/>
      <c r="AA41" s="1271"/>
    </row>
    <row r="42" spans="1:38" ht="28.5" customHeight="1">
      <c r="A42" s="1225"/>
      <c r="B42" s="1261"/>
      <c r="C42" s="1262" t="str">
        <f>'2_4_請求書JANあり'!C49</f>
        <v>SanDisk SDXC Ultra 128GB UHS-I / Class10 /</v>
      </c>
      <c r="D42" s="1262"/>
      <c r="E42" s="1262"/>
      <c r="F42" s="1262"/>
      <c r="G42" s="1262"/>
      <c r="H42" s="1262"/>
      <c r="I42" s="1262"/>
      <c r="J42" s="1262"/>
      <c r="K42" s="1262"/>
      <c r="L42" s="1262" t="str">
        <f>'2_4_請求書JANあり'!J49</f>
        <v>SDSDUNB-128G-GH3NN</v>
      </c>
      <c r="M42" s="1262"/>
      <c r="N42" s="1263"/>
      <c r="O42" s="1262"/>
      <c r="P42" s="1262"/>
      <c r="Q42" s="1262"/>
      <c r="R42" s="1264">
        <f>'2_4_請求書JANあり'!P49</f>
        <v>619659200107</v>
      </c>
      <c r="S42" s="1270"/>
      <c r="T42" s="1265">
        <f>'2_4_請求書JANあり'!Q49</f>
        <v>500</v>
      </c>
      <c r="U42" s="1262" t="s">
        <v>372</v>
      </c>
      <c r="V42" s="1262"/>
      <c r="W42" s="1267">
        <f>'2_4_請求書JANあり'!T49</f>
        <v>2590</v>
      </c>
      <c r="X42" s="1262"/>
      <c r="Y42" s="1267">
        <f t="shared" si="0"/>
        <v>1295000</v>
      </c>
      <c r="Z42" s="1268"/>
      <c r="AA42" s="1271"/>
    </row>
    <row r="43" spans="1:38" ht="28.5" customHeight="1">
      <c r="A43" s="1225"/>
      <c r="B43" s="1261"/>
      <c r="C43" s="1262" t="str">
        <f>'2_4_請求書JANあり'!C50</f>
        <v>SanDisk SDXC Ultra 256GB UHS-I / Class10 /</v>
      </c>
      <c r="D43" s="1262"/>
      <c r="E43" s="1262"/>
      <c r="F43" s="1262"/>
      <c r="G43" s="1262"/>
      <c r="H43" s="1262"/>
      <c r="I43" s="1262"/>
      <c r="J43" s="1262"/>
      <c r="K43" s="1262"/>
      <c r="L43" s="1262" t="str">
        <f>'2_4_請求書JANあり'!J50</f>
        <v>SDSDUNC-256G-GH3NN</v>
      </c>
      <c r="M43" s="1262"/>
      <c r="N43" s="1263"/>
      <c r="O43" s="1262"/>
      <c r="P43" s="1262"/>
      <c r="Q43" s="1262"/>
      <c r="R43" s="1264">
        <f>'2_4_請求書JANあり'!P50</f>
        <v>619659200701</v>
      </c>
      <c r="S43" s="1270"/>
      <c r="T43" s="1265">
        <f>'2_4_請求書JANあり'!Q50</f>
        <v>500</v>
      </c>
      <c r="U43" s="1262" t="s">
        <v>372</v>
      </c>
      <c r="V43" s="1262"/>
      <c r="W43" s="1267">
        <f>'2_4_請求書JANあり'!T50</f>
        <v>4193</v>
      </c>
      <c r="X43" s="1262"/>
      <c r="Y43" s="1267">
        <f t="shared" si="0"/>
        <v>2096500</v>
      </c>
      <c r="Z43" s="1268"/>
      <c r="AA43" s="1271"/>
      <c r="AL43" s="1272"/>
    </row>
    <row r="44" spans="1:38" ht="28.5" customHeight="1">
      <c r="A44" s="1225"/>
      <c r="B44" s="1261"/>
      <c r="C44" s="1262" t="str">
        <f>'2_4_請求書JANあり'!C51</f>
        <v>SanDisk SDHC Extreme PRO 32GB UHS-I / U3 / V30 / C10 / 4K /</v>
      </c>
      <c r="D44" s="1262"/>
      <c r="E44" s="1262"/>
      <c r="F44" s="1262"/>
      <c r="G44" s="1262"/>
      <c r="H44" s="1262"/>
      <c r="I44" s="1262"/>
      <c r="J44" s="1262"/>
      <c r="K44" s="1262"/>
      <c r="L44" s="1262" t="str">
        <f>'2_4_請求書JANあり'!J51</f>
        <v>SDSDXXO-032G-GN4IN</v>
      </c>
      <c r="M44" s="1262"/>
      <c r="N44" s="1263"/>
      <c r="O44" s="1262"/>
      <c r="P44" s="1262"/>
      <c r="Q44" s="1262"/>
      <c r="R44" s="1264">
        <f>'2_4_請求書JANあり'!P51</f>
        <v>619659188689</v>
      </c>
      <c r="S44" s="1270"/>
      <c r="T44" s="1265">
        <f>'2_4_請求書JANあり'!Q51</f>
        <v>500</v>
      </c>
      <c r="U44" s="1262" t="s">
        <v>372</v>
      </c>
      <c r="V44" s="1262"/>
      <c r="W44" s="1267">
        <f>'2_4_請求書JANあり'!T51</f>
        <v>2310</v>
      </c>
      <c r="X44" s="1262"/>
      <c r="Y44" s="1267">
        <f t="shared" si="0"/>
        <v>1155000</v>
      </c>
      <c r="Z44" s="1268"/>
      <c r="AA44" s="1271"/>
    </row>
    <row r="45" spans="1:38" ht="28.5" customHeight="1">
      <c r="A45" s="1225"/>
      <c r="B45" s="1261"/>
      <c r="C45" s="1262" t="str">
        <f>'2_4_請求書JANあり'!C52</f>
        <v>SanDisk SDXC Extreme PRO 64GB UHS-I / V30 / Class10 /</v>
      </c>
      <c r="D45" s="1262"/>
      <c r="E45" s="1262"/>
      <c r="F45" s="1262"/>
      <c r="G45" s="1262"/>
      <c r="H45" s="1262"/>
      <c r="I45" s="1262"/>
      <c r="J45" s="1262"/>
      <c r="K45" s="1262"/>
      <c r="L45" s="1262" t="str">
        <f>'2_4_請求書JANあり'!J52</f>
        <v>SDSDXXU-064G-GHJIN</v>
      </c>
      <c r="M45" s="1262"/>
      <c r="N45" s="1263"/>
      <c r="O45" s="1262"/>
      <c r="P45" s="1262"/>
      <c r="Q45" s="1262"/>
      <c r="R45" s="1264">
        <f>'2_4_請求書JANあり'!P52</f>
        <v>619659197872</v>
      </c>
      <c r="S45" s="1270"/>
      <c r="T45" s="1265">
        <f>'2_4_請求書JANあり'!Q52</f>
        <v>500</v>
      </c>
      <c r="U45" s="1262" t="s">
        <v>372</v>
      </c>
      <c r="V45" s="1262"/>
      <c r="W45" s="1267">
        <f>'2_4_請求書JANあり'!T52</f>
        <v>2856</v>
      </c>
      <c r="X45" s="1262"/>
      <c r="Y45" s="1267">
        <f t="shared" si="0"/>
        <v>1428000</v>
      </c>
      <c r="Z45" s="1268"/>
      <c r="AA45" s="1271"/>
    </row>
    <row r="46" spans="1:38" ht="28.5" customHeight="1">
      <c r="A46" s="1225"/>
      <c r="B46" s="1261"/>
      <c r="C46" s="1262" t="str">
        <f>'2_4_請求書JANあり'!C53</f>
        <v>SanDisk SDXC Extreme PRO 128GB UHS-I / V30 / Class10 /</v>
      </c>
      <c r="D46" s="1262"/>
      <c r="E46" s="1262"/>
      <c r="F46" s="1262"/>
      <c r="G46" s="1262"/>
      <c r="H46" s="1262"/>
      <c r="I46" s="1262"/>
      <c r="J46" s="1262"/>
      <c r="K46" s="1262"/>
      <c r="L46" s="1262" t="str">
        <f>'2_4_請求書JANあり'!J53</f>
        <v>SDSDXXD-128G-GHJIN</v>
      </c>
      <c r="M46" s="1262"/>
      <c r="N46" s="1263"/>
      <c r="O46" s="1262"/>
      <c r="P46" s="1262"/>
      <c r="Q46" s="1262"/>
      <c r="R46" s="1264">
        <f>'2_4_請求書JANあり'!P53</f>
        <v>619659197889</v>
      </c>
      <c r="S46" s="1270"/>
      <c r="T46" s="1265">
        <f>'2_4_請求書JANあり'!Q53</f>
        <v>500</v>
      </c>
      <c r="U46" s="1262" t="s">
        <v>372</v>
      </c>
      <c r="V46" s="1262"/>
      <c r="W46" s="1267">
        <f>'2_4_請求書JANあり'!T53</f>
        <v>4130</v>
      </c>
      <c r="X46" s="1262"/>
      <c r="Y46" s="1267">
        <f t="shared" si="0"/>
        <v>2065000</v>
      </c>
      <c r="Z46" s="1268"/>
      <c r="AA46" s="1271"/>
    </row>
    <row r="47" spans="1:38" ht="28.5" customHeight="1">
      <c r="A47" s="1225"/>
      <c r="B47" s="1261"/>
      <c r="C47" s="1262" t="str">
        <f>'2_4_請求書JANあり'!C54</f>
        <v>SanDisk SDXC Extreme PRO 256GB UHS-I / V30 / Class10 /</v>
      </c>
      <c r="D47" s="1262"/>
      <c r="E47" s="1262"/>
      <c r="F47" s="1262"/>
      <c r="G47" s="1262"/>
      <c r="H47" s="1262"/>
      <c r="I47" s="1262"/>
      <c r="J47" s="1262"/>
      <c r="K47" s="1262"/>
      <c r="L47" s="1262" t="str">
        <f>'2_4_請求書JANあり'!J54</f>
        <v>SDSDXXD-256G-GHJIN</v>
      </c>
      <c r="M47" s="1262"/>
      <c r="N47" s="1263"/>
      <c r="O47" s="1262"/>
      <c r="P47" s="1262"/>
      <c r="Q47" s="1262"/>
      <c r="R47" s="1264">
        <f>'2_4_請求書JANあり'!P54</f>
        <v>619659197896</v>
      </c>
      <c r="S47" s="1270"/>
      <c r="T47" s="1265">
        <f>'2_4_請求書JANあり'!Q54</f>
        <v>500</v>
      </c>
      <c r="U47" s="1262" t="s">
        <v>372</v>
      </c>
      <c r="V47" s="1262"/>
      <c r="W47" s="1267">
        <f>'2_4_請求書JANあり'!T54</f>
        <v>0</v>
      </c>
      <c r="X47" s="1262"/>
      <c r="Y47" s="1267">
        <f t="shared" si="0"/>
        <v>0</v>
      </c>
      <c r="Z47" s="1268"/>
      <c r="AA47" s="1271"/>
    </row>
    <row r="48" spans="1:38" ht="28.5" customHeight="1">
      <c r="A48" s="1225"/>
      <c r="B48" s="1261"/>
      <c r="C48" s="1262"/>
      <c r="D48" s="1262"/>
      <c r="E48" s="1262"/>
      <c r="F48" s="1262"/>
      <c r="G48" s="1262"/>
      <c r="H48" s="1262"/>
      <c r="I48" s="1262"/>
      <c r="J48" s="1262"/>
      <c r="K48" s="1262"/>
      <c r="L48" s="1262"/>
      <c r="M48" s="1262"/>
      <c r="N48" s="1263"/>
      <c r="O48" s="1262"/>
      <c r="P48" s="1262"/>
      <c r="Q48" s="1262"/>
      <c r="R48" s="1270"/>
      <c r="S48" s="1270"/>
      <c r="T48" s="1265"/>
      <c r="U48" s="1262"/>
      <c r="V48" s="1262"/>
      <c r="W48" s="1267"/>
      <c r="X48" s="1262"/>
      <c r="Y48" s="1267"/>
      <c r="Z48" s="1268"/>
      <c r="AA48" s="1271"/>
    </row>
    <row r="49" spans="1:34" ht="28.5" customHeight="1">
      <c r="A49" s="1225"/>
      <c r="B49" s="1261"/>
      <c r="C49" s="1262"/>
      <c r="D49" s="1262"/>
      <c r="E49" s="1262"/>
      <c r="F49" s="1262"/>
      <c r="G49" s="1262"/>
      <c r="H49" s="1262"/>
      <c r="I49" s="1262"/>
      <c r="J49" s="1262"/>
      <c r="K49" s="1262"/>
      <c r="L49" s="1262"/>
      <c r="M49" s="1262"/>
      <c r="N49" s="1263"/>
      <c r="O49" s="1262"/>
      <c r="P49" s="1262"/>
      <c r="Q49" s="1262"/>
      <c r="R49" s="1270"/>
      <c r="S49" s="1270"/>
      <c r="T49" s="1265"/>
      <c r="U49" s="1262"/>
      <c r="V49" s="1262"/>
      <c r="W49" s="1267"/>
      <c r="X49" s="1262"/>
      <c r="Y49" s="1267"/>
      <c r="Z49" s="1268"/>
      <c r="AA49" s="1271"/>
    </row>
    <row r="50" spans="1:34" ht="28.5" customHeight="1">
      <c r="A50" s="1225"/>
      <c r="B50" s="1261"/>
      <c r="C50" s="1262"/>
      <c r="D50" s="1262"/>
      <c r="E50" s="1262"/>
      <c r="F50" s="1262"/>
      <c r="G50" s="1262"/>
      <c r="H50" s="1262"/>
      <c r="I50" s="1262"/>
      <c r="J50" s="1262"/>
      <c r="K50" s="1262"/>
      <c r="L50" s="1262"/>
      <c r="M50" s="1262"/>
      <c r="N50" s="1263"/>
      <c r="O50" s="1262"/>
      <c r="P50" s="1262"/>
      <c r="Q50" s="1262"/>
      <c r="R50" s="1270"/>
      <c r="S50" s="1270"/>
      <c r="T50" s="1265"/>
      <c r="U50" s="1262"/>
      <c r="V50" s="1262"/>
      <c r="W50" s="1267"/>
      <c r="X50" s="1262"/>
      <c r="Y50" s="1267"/>
      <c r="Z50" s="1268"/>
      <c r="AA50" s="1271"/>
    </row>
    <row r="51" spans="1:34" ht="28.5" customHeight="1">
      <c r="A51" s="1225"/>
      <c r="B51" s="1261"/>
      <c r="C51" s="1262"/>
      <c r="D51" s="1262"/>
      <c r="E51" s="1262"/>
      <c r="F51" s="1262"/>
      <c r="G51" s="1262"/>
      <c r="H51" s="1262"/>
      <c r="I51" s="1262"/>
      <c r="J51" s="1262"/>
      <c r="K51" s="1262"/>
      <c r="L51" s="1262"/>
      <c r="M51" s="1262"/>
      <c r="N51" s="1263"/>
      <c r="O51" s="1262"/>
      <c r="P51" s="1262"/>
      <c r="Q51" s="1262"/>
      <c r="R51" s="1270"/>
      <c r="S51" s="1270"/>
      <c r="T51" s="1265"/>
      <c r="U51" s="1262"/>
      <c r="V51" s="1262"/>
      <c r="W51" s="1267"/>
      <c r="X51" s="1262"/>
      <c r="Y51" s="1267"/>
      <c r="Z51" s="1268"/>
      <c r="AA51" s="1271"/>
    </row>
    <row r="52" spans="1:34" ht="28.5" customHeight="1">
      <c r="A52" s="1225"/>
      <c r="B52" s="1261"/>
      <c r="C52" s="1262"/>
      <c r="D52" s="1262"/>
      <c r="E52" s="1262"/>
      <c r="F52" s="1262"/>
      <c r="G52" s="1262"/>
      <c r="H52" s="1262"/>
      <c r="I52" s="1262"/>
      <c r="J52" s="1262"/>
      <c r="K52" s="1262"/>
      <c r="L52" s="1262"/>
      <c r="M52" s="1262"/>
      <c r="N52" s="1263"/>
      <c r="O52" s="1262"/>
      <c r="P52" s="1262"/>
      <c r="Q52" s="1262"/>
      <c r="R52" s="1270"/>
      <c r="S52" s="1270"/>
      <c r="T52" s="1265"/>
      <c r="U52" s="1262"/>
      <c r="V52" s="1262"/>
      <c r="W52" s="1267"/>
      <c r="X52" s="1262"/>
      <c r="Y52" s="1267"/>
      <c r="Z52" s="1268"/>
      <c r="AA52" s="1271"/>
    </row>
    <row r="53" spans="1:34" ht="28.5" customHeight="1">
      <c r="A53" s="1225"/>
      <c r="B53" s="1261"/>
      <c r="C53" s="1262"/>
      <c r="D53" s="1262"/>
      <c r="E53" s="1262"/>
      <c r="F53" s="1262"/>
      <c r="G53" s="1262"/>
      <c r="H53" s="1262"/>
      <c r="I53" s="1262"/>
      <c r="J53" s="1262"/>
      <c r="K53" s="1262"/>
      <c r="L53" s="1262"/>
      <c r="M53" s="1262"/>
      <c r="N53" s="1263"/>
      <c r="O53" s="1262"/>
      <c r="P53" s="1262"/>
      <c r="Q53" s="1262"/>
      <c r="R53" s="1270"/>
      <c r="S53" s="1270"/>
      <c r="T53" s="1265"/>
      <c r="U53" s="1262"/>
      <c r="V53" s="1262"/>
      <c r="W53" s="1267"/>
      <c r="X53" s="1262"/>
      <c r="Y53" s="1267"/>
      <c r="Z53" s="1268"/>
      <c r="AA53" s="1271"/>
    </row>
    <row r="54" spans="1:34" ht="28.5" customHeight="1">
      <c r="A54" s="1225"/>
      <c r="B54" s="1261"/>
      <c r="C54" s="1262"/>
      <c r="D54" s="1262"/>
      <c r="E54" s="1262"/>
      <c r="F54" s="1262"/>
      <c r="G54" s="1262"/>
      <c r="H54" s="1262"/>
      <c r="I54" s="1262"/>
      <c r="J54" s="1262"/>
      <c r="K54" s="1262"/>
      <c r="L54" s="1262"/>
      <c r="M54" s="1262"/>
      <c r="N54" s="1263"/>
      <c r="O54" s="1262"/>
      <c r="P54" s="1262"/>
      <c r="Q54" s="1262"/>
      <c r="R54" s="1270"/>
      <c r="S54" s="1270"/>
      <c r="T54" s="1265"/>
      <c r="U54" s="1262"/>
      <c r="V54" s="1262"/>
      <c r="W54" s="1267"/>
      <c r="X54" s="1262"/>
      <c r="Y54" s="1267"/>
      <c r="Z54" s="1268"/>
      <c r="AA54" s="1271"/>
    </row>
    <row r="55" spans="1:34" ht="28.5" customHeight="1" thickBot="1">
      <c r="A55" s="1225"/>
      <c r="B55" s="1277"/>
      <c r="C55" s="1311"/>
      <c r="D55" s="1311"/>
      <c r="E55" s="1311"/>
      <c r="F55" s="1311"/>
      <c r="G55" s="1311"/>
      <c r="H55" s="1311"/>
      <c r="I55" s="1311"/>
      <c r="J55" s="1311"/>
      <c r="K55" s="1311"/>
      <c r="L55" s="1311"/>
      <c r="M55" s="1311"/>
      <c r="N55" s="1312"/>
      <c r="O55" s="1311"/>
      <c r="P55" s="1311"/>
      <c r="Q55" s="1311"/>
      <c r="R55" s="1313"/>
      <c r="S55" s="1313"/>
      <c r="T55" s="1314"/>
      <c r="U55" s="1311"/>
      <c r="V55" s="1311"/>
      <c r="W55" s="1315"/>
      <c r="X55" s="1311"/>
      <c r="Y55" s="1315"/>
      <c r="Z55" s="1316"/>
      <c r="AA55" s="1271"/>
    </row>
    <row r="56" spans="1:34" ht="28.5" customHeight="1" thickTop="1" thickBot="1">
      <c r="A56" s="1225"/>
      <c r="B56" s="1317"/>
      <c r="C56" s="1318"/>
      <c r="D56" s="1318"/>
      <c r="E56" s="1318"/>
      <c r="F56" s="1318"/>
      <c r="G56" s="1318"/>
      <c r="H56" s="1318"/>
      <c r="I56" s="1318"/>
      <c r="J56" s="1318"/>
      <c r="K56" s="1318"/>
      <c r="L56" s="1318"/>
      <c r="M56" s="1318"/>
      <c r="N56" s="1319"/>
      <c r="O56" s="1320"/>
      <c r="P56" s="1242"/>
      <c r="Q56" s="1242"/>
      <c r="R56" s="1321"/>
      <c r="S56" s="1321"/>
      <c r="T56" s="1322"/>
      <c r="U56" s="1323"/>
      <c r="V56" s="1323"/>
      <c r="W56" s="1324"/>
      <c r="X56" s="1323"/>
      <c r="Y56" s="1324"/>
      <c r="Z56" s="1325"/>
      <c r="AA56" s="1271"/>
    </row>
    <row r="57" spans="1:34" ht="28.5" customHeight="1">
      <c r="A57" s="1225"/>
      <c r="B57" s="1228" t="s">
        <v>1230</v>
      </c>
      <c r="C57" s="1242"/>
      <c r="D57" s="1242"/>
      <c r="E57" s="1242"/>
      <c r="F57" s="1242"/>
      <c r="G57" s="1242"/>
      <c r="H57" s="1242"/>
      <c r="I57" s="1242"/>
      <c r="J57" s="1242"/>
      <c r="K57" s="1242"/>
      <c r="L57" s="1242"/>
      <c r="M57" s="1242"/>
      <c r="N57" s="1273"/>
      <c r="O57" s="1242"/>
      <c r="P57" s="1242"/>
      <c r="Q57" s="1242"/>
      <c r="R57" s="1321"/>
      <c r="S57" s="1321"/>
      <c r="T57" s="1326"/>
      <c r="U57" s="1242"/>
      <c r="V57" s="1242"/>
      <c r="W57" s="1327"/>
      <c r="X57" s="1242"/>
      <c r="Y57" s="1327"/>
      <c r="Z57" s="1328"/>
      <c r="AA57" s="1271"/>
      <c r="AG57" s="1246"/>
      <c r="AH57" s="1246"/>
    </row>
    <row r="58" spans="1:34" ht="28.5" customHeight="1">
      <c r="A58" s="1225"/>
      <c r="B58" s="1230"/>
      <c r="C58" s="1230"/>
      <c r="D58" s="1230"/>
      <c r="E58" s="1230"/>
      <c r="F58" s="1230"/>
      <c r="G58" s="1230"/>
      <c r="H58" s="1230"/>
      <c r="I58" s="1230"/>
      <c r="J58" s="1230"/>
      <c r="K58" s="1230"/>
      <c r="L58" s="1230"/>
      <c r="M58" s="1230"/>
      <c r="N58" s="1230"/>
      <c r="O58" s="1230"/>
      <c r="P58" s="1230"/>
      <c r="Q58" s="1230"/>
      <c r="R58" s="1230"/>
      <c r="S58" s="1230"/>
      <c r="T58" s="1230"/>
      <c r="U58" s="1230"/>
      <c r="V58" s="1230"/>
      <c r="W58" s="1230"/>
      <c r="X58" s="1230"/>
      <c r="Y58" s="1230"/>
      <c r="Z58" s="1230"/>
      <c r="AA58" s="1271"/>
      <c r="AG58" s="1246"/>
      <c r="AH58" s="1246"/>
    </row>
    <row r="59" spans="1:34" ht="28.5" customHeight="1">
      <c r="A59" s="1225"/>
      <c r="B59" s="1228" t="s">
        <v>753</v>
      </c>
      <c r="C59" s="1228"/>
      <c r="D59" s="1228"/>
      <c r="E59" s="1228"/>
      <c r="F59" s="1228"/>
      <c r="G59" s="1228"/>
      <c r="H59" s="1228"/>
      <c r="I59" s="1228"/>
      <c r="J59" s="1228"/>
      <c r="K59" s="1228"/>
      <c r="L59" s="1228"/>
      <c r="M59" s="1228"/>
      <c r="N59" s="1228"/>
      <c r="O59" s="1228"/>
      <c r="P59" s="1293"/>
      <c r="Q59" s="1228"/>
      <c r="R59" s="1228" t="s">
        <v>752</v>
      </c>
      <c r="S59" s="1228"/>
      <c r="T59" s="1228"/>
      <c r="U59" s="1228"/>
      <c r="V59" s="1228"/>
      <c r="W59" s="1228"/>
      <c r="X59" s="1228"/>
      <c r="Y59" s="1228"/>
      <c r="Z59" s="1228"/>
      <c r="AA59" s="1271"/>
      <c r="AG59" s="1246"/>
      <c r="AH59" s="1246"/>
    </row>
    <row r="60" spans="1:34" ht="28.5" customHeight="1">
      <c r="A60" s="1225"/>
      <c r="B60" s="1242" t="str">
        <f>B10</f>
        <v>東映無線株式会社</v>
      </c>
      <c r="C60" s="1228"/>
      <c r="D60" s="1228"/>
      <c r="E60" s="1228"/>
      <c r="F60" s="1228"/>
      <c r="G60" s="1228"/>
      <c r="H60" s="1228"/>
      <c r="I60" s="1228"/>
      <c r="J60" s="1228"/>
      <c r="K60" s="1228"/>
      <c r="L60" s="1228"/>
      <c r="M60" s="1228"/>
      <c r="N60" s="1228"/>
      <c r="O60" s="1228"/>
      <c r="P60" s="1228"/>
      <c r="Q60" s="1228"/>
      <c r="R60" s="1228"/>
      <c r="S60" s="1228"/>
      <c r="T60" s="1228"/>
      <c r="U60" s="1228"/>
      <c r="V60" s="1228"/>
      <c r="W60" s="1228"/>
      <c r="X60" s="1228"/>
      <c r="Y60" s="1228"/>
      <c r="Z60" s="1228"/>
      <c r="AA60" s="1271"/>
      <c r="AG60" s="1246"/>
      <c r="AH60" s="1246"/>
    </row>
    <row r="61" spans="1:34" ht="28.5" customHeight="1">
      <c r="A61" s="1225"/>
      <c r="B61" s="1228"/>
      <c r="C61" s="1228"/>
      <c r="D61" s="1228"/>
      <c r="E61" s="1228"/>
      <c r="F61" s="1228"/>
      <c r="G61" s="1228"/>
      <c r="H61" s="1228"/>
      <c r="I61" s="1228"/>
      <c r="J61" s="1228"/>
      <c r="K61" s="1228"/>
      <c r="L61" s="1228"/>
      <c r="M61" s="1228"/>
      <c r="N61" s="1227"/>
      <c r="O61" s="1228"/>
      <c r="P61" s="1228"/>
      <c r="Q61" s="1228"/>
      <c r="R61" s="1228"/>
      <c r="S61" s="1228"/>
      <c r="T61" s="1228"/>
      <c r="U61" s="1228"/>
      <c r="V61" s="1228"/>
      <c r="W61" s="1228"/>
      <c r="X61" s="1228"/>
      <c r="Y61" s="1228"/>
      <c r="Z61" s="1228"/>
      <c r="AA61" s="1271"/>
      <c r="AG61" s="1246"/>
      <c r="AH61" s="1246"/>
    </row>
    <row r="62" spans="1:34" ht="28.5" customHeight="1">
      <c r="A62" s="1225"/>
      <c r="AA62" s="1271"/>
      <c r="AG62" s="1246"/>
      <c r="AH62" s="1246"/>
    </row>
    <row r="63" spans="1:34" ht="28.5" customHeight="1">
      <c r="A63" s="1225"/>
      <c r="AA63" s="1271"/>
      <c r="AG63" s="1246"/>
      <c r="AH63" s="1246"/>
    </row>
    <row r="64" spans="1:34" ht="28.5" customHeight="1">
      <c r="A64" s="1225"/>
      <c r="AA64" s="1271"/>
      <c r="AG64" s="1246"/>
      <c r="AH64" s="1246"/>
    </row>
    <row r="65" spans="1:34" s="1246" customFormat="1" ht="17.25">
      <c r="A65" s="1228"/>
      <c r="B65" s="1224"/>
      <c r="C65" s="1224"/>
      <c r="D65" s="1224"/>
      <c r="E65" s="1224"/>
      <c r="F65" s="1224"/>
      <c r="G65" s="1224"/>
      <c r="H65" s="1224"/>
      <c r="I65" s="1224"/>
      <c r="J65" s="1224"/>
      <c r="K65" s="1224"/>
      <c r="L65" s="1224"/>
      <c r="M65" s="1224"/>
      <c r="N65" s="1224"/>
      <c r="O65" s="1224"/>
      <c r="P65" s="1224"/>
      <c r="Q65" s="1224"/>
      <c r="R65" s="1224"/>
      <c r="S65" s="1224"/>
      <c r="T65" s="1224"/>
      <c r="U65" s="1224"/>
      <c r="V65" s="1224"/>
      <c r="W65" s="1224"/>
      <c r="X65" s="1224"/>
      <c r="Y65" s="1224"/>
      <c r="Z65" s="1224"/>
      <c r="AG65" s="1224"/>
      <c r="AH65" s="1224"/>
    </row>
    <row r="66" spans="1:34" s="1246" customFormat="1" ht="17.25">
      <c r="A66" s="1228"/>
      <c r="B66" s="1224"/>
      <c r="C66" s="1224"/>
      <c r="D66" s="1224"/>
      <c r="E66" s="1224"/>
      <c r="F66" s="1224"/>
      <c r="G66" s="1224"/>
      <c r="H66" s="1224"/>
      <c r="I66" s="1224"/>
      <c r="J66" s="1224"/>
      <c r="K66" s="1224"/>
      <c r="L66" s="1224"/>
      <c r="M66" s="1224"/>
      <c r="N66" s="1224"/>
      <c r="O66" s="1224"/>
      <c r="P66" s="1224"/>
      <c r="Q66" s="1224"/>
      <c r="R66" s="1224"/>
      <c r="S66" s="1224"/>
      <c r="T66" s="1224"/>
      <c r="U66" s="1224"/>
      <c r="V66" s="1224"/>
      <c r="W66" s="1224"/>
      <c r="X66" s="1224"/>
      <c r="Y66" s="1224"/>
      <c r="Z66" s="1224"/>
      <c r="AG66" s="1224"/>
      <c r="AH66" s="1224"/>
    </row>
    <row r="67" spans="1:34" s="1246" customFormat="1" ht="17.25">
      <c r="A67" s="1228"/>
      <c r="B67" s="1224"/>
      <c r="C67" s="1224"/>
      <c r="D67" s="1224"/>
      <c r="E67" s="1224"/>
      <c r="F67" s="1224"/>
      <c r="G67" s="1224"/>
      <c r="H67" s="1224"/>
      <c r="I67" s="1224"/>
      <c r="J67" s="1224"/>
      <c r="K67" s="1224"/>
      <c r="L67" s="1224"/>
      <c r="M67" s="1224"/>
      <c r="N67" s="1224"/>
      <c r="O67" s="1224"/>
      <c r="P67" s="1224"/>
      <c r="Q67" s="1224"/>
      <c r="R67" s="1224"/>
      <c r="S67" s="1224"/>
      <c r="T67" s="1224"/>
      <c r="U67" s="1224"/>
      <c r="V67" s="1224"/>
      <c r="W67" s="1224"/>
      <c r="X67" s="1224"/>
      <c r="Y67" s="1224"/>
      <c r="Z67" s="1224"/>
      <c r="AG67" s="1224"/>
      <c r="AH67" s="1224"/>
    </row>
    <row r="68" spans="1:34" s="1246" customFormat="1" ht="17.25">
      <c r="A68" s="1228"/>
      <c r="B68" s="1224"/>
      <c r="C68" s="1224"/>
      <c r="D68" s="1224"/>
      <c r="E68" s="1224"/>
      <c r="F68" s="1224"/>
      <c r="G68" s="1224"/>
      <c r="H68" s="1224"/>
      <c r="I68" s="1224"/>
      <c r="J68" s="1224"/>
      <c r="K68" s="1224"/>
      <c r="L68" s="1224"/>
      <c r="M68" s="1224"/>
      <c r="N68" s="1224"/>
      <c r="O68" s="1224"/>
      <c r="P68" s="1224"/>
      <c r="Q68" s="1224"/>
      <c r="R68" s="1224"/>
      <c r="S68" s="1224"/>
      <c r="T68" s="1224"/>
      <c r="U68" s="1224"/>
      <c r="V68" s="1224"/>
      <c r="W68" s="1224"/>
      <c r="X68" s="1224"/>
      <c r="Y68" s="1224"/>
      <c r="Z68" s="1224"/>
      <c r="AG68" s="1224"/>
      <c r="AH68" s="1224"/>
    </row>
  </sheetData>
  <mergeCells count="6">
    <mergeCell ref="B27:Z27"/>
    <mergeCell ref="A1:Z1"/>
    <mergeCell ref="G19:H19"/>
    <mergeCell ref="G20:H20"/>
    <mergeCell ref="G21:H21"/>
    <mergeCell ref="G22:H22"/>
  </mergeCells>
  <phoneticPr fontId="27"/>
  <pageMargins left="0.70866141732283461" right="0.70866141732283461" top="0.74803149606299213" bottom="0.74803149606299213" header="0.31496062992125984" footer="0.31496062992125984"/>
  <pageSetup paperSize="9" scale="46"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71C9E-3CE4-4739-B50A-0CF4437785DB}">
  <sheetPr codeName="Sheet71">
    <pageSetUpPr fitToPage="1"/>
  </sheetPr>
  <dimension ref="A1:O18"/>
  <sheetViews>
    <sheetView workbookViewId="0">
      <selection activeCell="P4" sqref="P4"/>
    </sheetView>
  </sheetViews>
  <sheetFormatPr defaultRowHeight="18.75" customHeight="1"/>
  <cols>
    <col min="1" max="1" width="2.5" style="1330" customWidth="1"/>
    <col min="2" max="2" width="6.1640625" style="1330" customWidth="1"/>
    <col min="3" max="3" width="23.1640625" style="1330" customWidth="1"/>
    <col min="4" max="4" width="24.83203125" style="1330" customWidth="1"/>
    <col min="5" max="5" width="9.33203125" style="1330" customWidth="1"/>
    <col min="6" max="6" width="13.1640625" style="1330" customWidth="1"/>
    <col min="7" max="7" width="7.6640625" style="1330" customWidth="1"/>
    <col min="8" max="8" width="18" style="1330" customWidth="1"/>
    <col min="9" max="9" width="24.33203125" style="1330" customWidth="1"/>
    <col min="10" max="10" width="3" style="1330" customWidth="1"/>
    <col min="11" max="11" width="2.5" style="1330" customWidth="1"/>
    <col min="12" max="16384" width="9.33203125" style="1330"/>
  </cols>
  <sheetData>
    <row r="1" spans="1:15" ht="11.25" customHeight="1">
      <c r="A1" s="1333"/>
      <c r="B1" s="1334"/>
      <c r="C1" s="1334"/>
      <c r="D1" s="1334"/>
      <c r="E1" s="1334"/>
      <c r="F1" s="1334"/>
      <c r="G1" s="1334"/>
      <c r="H1" s="1334"/>
      <c r="I1" s="1334"/>
      <c r="J1" s="1334"/>
      <c r="K1" s="1335"/>
    </row>
    <row r="2" spans="1:15" ht="18.75" customHeight="1">
      <c r="A2" s="1336"/>
      <c r="B2" s="1337" t="s">
        <v>1231</v>
      </c>
      <c r="C2" s="1337" t="s">
        <v>1243</v>
      </c>
      <c r="D2" s="2105" t="s">
        <v>40</v>
      </c>
      <c r="E2" s="2105"/>
      <c r="F2" s="2105"/>
      <c r="G2" s="2105"/>
      <c r="H2" s="2105"/>
      <c r="I2" s="1338" t="str">
        <f>'2_4_請求書JANあり'!G27</f>
        <v>CA03015237</v>
      </c>
      <c r="J2" s="1339"/>
      <c r="K2" s="1340"/>
    </row>
    <row r="3" spans="1:15" ht="48" customHeight="1">
      <c r="A3" s="1341"/>
      <c r="B3" s="1342"/>
      <c r="C3" s="1342"/>
      <c r="D3" s="2105"/>
      <c r="E3" s="2105"/>
      <c r="F3" s="2105"/>
      <c r="G3" s="2105"/>
      <c r="H3" s="2105"/>
      <c r="I3" s="1342"/>
      <c r="J3" s="1343" t="s">
        <v>1235</v>
      </c>
      <c r="K3" s="1344"/>
      <c r="M3" s="1331"/>
      <c r="O3" s="1332"/>
    </row>
    <row r="4" spans="1:15" ht="27" customHeight="1">
      <c r="A4" s="1336"/>
      <c r="B4" s="1339"/>
      <c r="C4" s="1339"/>
      <c r="D4" s="1339"/>
      <c r="E4" s="1339"/>
      <c r="F4" s="1339"/>
      <c r="G4" s="1339"/>
      <c r="H4" s="1345" t="s">
        <v>1236</v>
      </c>
      <c r="I4" s="2106">
        <f>'2_4_請求書JANあり'!V3</f>
        <v>45718</v>
      </c>
      <c r="J4" s="2106"/>
      <c r="K4" s="1340"/>
    </row>
    <row r="5" spans="1:15" ht="27" customHeight="1">
      <c r="A5" s="1336"/>
      <c r="B5" s="1346" t="str">
        <f>'2_4_請求書JANあり'!B10</f>
        <v>東映無線株式会社</v>
      </c>
      <c r="C5" s="1337"/>
      <c r="D5" s="1337"/>
      <c r="E5" s="1337"/>
      <c r="F5" s="1347" t="s">
        <v>1404</v>
      </c>
      <c r="G5" s="1339"/>
      <c r="H5" s="1348" t="s">
        <v>1237</v>
      </c>
      <c r="I5" s="2107">
        <f>'2_4_納品書JANあり '!G21</f>
        <v>45718</v>
      </c>
      <c r="J5" s="2107"/>
      <c r="K5" s="1340"/>
    </row>
    <row r="6" spans="1:15" ht="18.75" customHeight="1">
      <c r="A6" s="1336"/>
      <c r="B6" s="1339"/>
      <c r="C6" s="1339"/>
      <c r="D6" s="1339"/>
      <c r="E6" s="1339"/>
      <c r="F6" s="1339"/>
      <c r="G6" s="1339"/>
      <c r="H6" s="1339"/>
      <c r="I6" s="1339"/>
      <c r="J6" s="1339"/>
      <c r="K6" s="1340"/>
    </row>
    <row r="7" spans="1:15" ht="13.5" customHeight="1">
      <c r="A7" s="1336"/>
      <c r="B7" s="1339"/>
      <c r="C7" s="1339"/>
      <c r="D7" s="1339"/>
      <c r="E7" s="1339"/>
      <c r="F7" s="1339"/>
      <c r="G7" s="1339"/>
      <c r="H7" s="1339"/>
      <c r="I7" s="1339"/>
      <c r="J7" s="1339"/>
      <c r="K7" s="1340"/>
    </row>
    <row r="8" spans="1:15" ht="48.75" customHeight="1">
      <c r="A8" s="1336"/>
      <c r="B8" s="1339"/>
      <c r="C8" s="1349" t="s">
        <v>561</v>
      </c>
      <c r="D8" s="2102">
        <f>'2_4_請求書JANあり'!G29</f>
        <v>36532650</v>
      </c>
      <c r="E8" s="2103"/>
      <c r="F8" s="2103"/>
      <c r="G8" s="1350" t="s">
        <v>1245</v>
      </c>
      <c r="H8" s="1351" t="s">
        <v>1244</v>
      </c>
      <c r="I8" s="1339"/>
      <c r="J8" s="1339"/>
      <c r="K8" s="1340"/>
    </row>
    <row r="9" spans="1:15" ht="18.75" customHeight="1">
      <c r="A9" s="1336"/>
      <c r="B9" s="1339"/>
      <c r="C9" s="1339"/>
      <c r="D9" s="1352" t="s">
        <v>1238</v>
      </c>
      <c r="E9" s="2104">
        <f>'2_4_請求書JANあり'!V74</f>
        <v>33211500</v>
      </c>
      <c r="F9" s="2104"/>
      <c r="G9" s="1352" t="s">
        <v>23</v>
      </c>
      <c r="H9" s="1353">
        <f>'2_4_請求書JANあり'!V75</f>
        <v>3321150</v>
      </c>
      <c r="I9" s="1339"/>
      <c r="J9" s="1339"/>
      <c r="K9" s="1340"/>
    </row>
    <row r="10" spans="1:15" ht="18.75" customHeight="1">
      <c r="A10" s="1336"/>
      <c r="B10" s="1339"/>
      <c r="C10" s="1339"/>
      <c r="D10" s="1339"/>
      <c r="E10" s="1339"/>
      <c r="F10" s="1339"/>
      <c r="G10" s="1339"/>
      <c r="H10" s="1339"/>
      <c r="I10" s="1339"/>
      <c r="J10" s="1339"/>
      <c r="K10" s="1340"/>
    </row>
    <row r="11" spans="1:15" ht="18.75" customHeight="1">
      <c r="A11" s="1336"/>
      <c r="B11" s="1339"/>
      <c r="C11" s="1339"/>
      <c r="D11" s="1339"/>
      <c r="E11" s="1339"/>
      <c r="F11" s="1339"/>
      <c r="G11" s="1339"/>
      <c r="H11" s="1339"/>
      <c r="I11" s="1339"/>
      <c r="J11" s="1339"/>
      <c r="K11" s="1340"/>
    </row>
    <row r="12" spans="1:15" ht="18.75" customHeight="1">
      <c r="A12" s="1336"/>
      <c r="B12" s="1339"/>
      <c r="C12" s="1339"/>
      <c r="D12" s="1337" t="s">
        <v>1239</v>
      </c>
      <c r="E12" s="1337"/>
      <c r="F12" s="1337"/>
      <c r="G12" s="1337"/>
      <c r="H12" s="1337"/>
      <c r="I12" s="1337"/>
      <c r="J12" s="1339"/>
      <c r="K12" s="1340"/>
    </row>
    <row r="13" spans="1:15" ht="18.75" customHeight="1">
      <c r="A13" s="1336"/>
      <c r="B13" s="1339"/>
      <c r="C13" s="1339"/>
      <c r="D13" s="1339"/>
      <c r="E13" s="1339"/>
      <c r="F13" s="1339"/>
      <c r="G13" s="1339"/>
      <c r="H13" s="1339"/>
      <c r="I13" s="1339"/>
      <c r="J13" s="1339"/>
      <c r="K13" s="1340"/>
    </row>
    <row r="14" spans="1:15" ht="18.75" customHeight="1">
      <c r="A14" s="1336"/>
      <c r="B14" s="1339"/>
      <c r="C14" s="1339"/>
      <c r="D14" s="1354" t="s">
        <v>1240</v>
      </c>
      <c r="E14" s="1354"/>
      <c r="F14" s="1339"/>
      <c r="G14" s="1339"/>
      <c r="H14" s="1339"/>
      <c r="I14" s="1339"/>
      <c r="J14" s="1339"/>
      <c r="K14" s="1340"/>
    </row>
    <row r="15" spans="1:15" ht="18.75" customHeight="1">
      <c r="A15" s="1336"/>
      <c r="B15" s="1339"/>
      <c r="C15" s="1339"/>
      <c r="D15" s="1354" t="s">
        <v>1405</v>
      </c>
      <c r="E15" s="1354"/>
      <c r="F15" s="1339"/>
      <c r="G15" s="1339"/>
      <c r="H15" s="1339"/>
      <c r="I15" s="1339"/>
      <c r="J15" s="1339"/>
      <c r="K15" s="1340"/>
    </row>
    <row r="16" spans="1:15" ht="18.75" customHeight="1">
      <c r="A16" s="1336"/>
      <c r="B16" s="1339"/>
      <c r="C16" s="1339"/>
      <c r="D16" s="1339"/>
      <c r="E16" s="1339"/>
      <c r="F16" s="1339"/>
      <c r="G16" s="1358" t="s">
        <v>1241</v>
      </c>
      <c r="H16" s="1339"/>
      <c r="I16" s="1339"/>
      <c r="J16" s="1339"/>
      <c r="K16" s="1340"/>
    </row>
    <row r="17" spans="1:11" ht="18.75" customHeight="1">
      <c r="A17" s="1336"/>
      <c r="B17" s="1339"/>
      <c r="C17" s="1339"/>
      <c r="D17" s="1339"/>
      <c r="E17" s="1339"/>
      <c r="F17" s="1339"/>
      <c r="G17" s="1355" t="s">
        <v>1242</v>
      </c>
      <c r="H17" s="1339"/>
      <c r="I17" s="1339"/>
      <c r="J17" s="1339"/>
      <c r="K17" s="1340"/>
    </row>
    <row r="18" spans="1:11" ht="11.25" customHeight="1">
      <c r="A18" s="1356"/>
      <c r="B18" s="1337"/>
      <c r="C18" s="1337"/>
      <c r="D18" s="1337"/>
      <c r="E18" s="1337"/>
      <c r="F18" s="1337"/>
      <c r="G18" s="1337"/>
      <c r="H18" s="1337"/>
      <c r="I18" s="1337"/>
      <c r="J18" s="1337"/>
      <c r="K18" s="1357"/>
    </row>
  </sheetData>
  <mergeCells count="5">
    <mergeCell ref="D8:F8"/>
    <mergeCell ref="E9:F9"/>
    <mergeCell ref="D2:H3"/>
    <mergeCell ref="I4:J4"/>
    <mergeCell ref="I5:J5"/>
  </mergeCells>
  <phoneticPr fontId="27"/>
  <pageMargins left="0.7" right="0.7" top="0.75" bottom="0.75" header="0.3" footer="0.3"/>
  <pageSetup paperSize="9" scale="72" orientation="portrait" horizontalDpi="0" verticalDpi="0"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3CEE-97DC-41A5-88BF-9F0AE8224679}">
  <sheetPr codeName="Sheet72">
    <pageSetUpPr fitToPage="1"/>
  </sheetPr>
  <dimension ref="A1:AI84"/>
  <sheetViews>
    <sheetView showGridLines="0" zoomScale="70" zoomScaleNormal="70" workbookViewId="0">
      <selection activeCell="AL9" sqref="AL9"/>
    </sheetView>
  </sheetViews>
  <sheetFormatPr defaultRowHeight="13.5"/>
  <cols>
    <col min="1" max="3" width="4.33203125" style="1224" customWidth="1"/>
    <col min="4" max="4" width="6" style="1224" customWidth="1"/>
    <col min="5" max="5" width="22.83203125" style="1224" bestFit="1" customWidth="1"/>
    <col min="6" max="6" width="4.33203125" style="1224" customWidth="1"/>
    <col min="7" max="7" width="60.5" style="1224" customWidth="1"/>
    <col min="8" max="8" width="6.6640625" style="1224" customWidth="1"/>
    <col min="9" max="9" width="7.5" style="1224" customWidth="1"/>
    <col min="10" max="10" width="6.5" style="1224" customWidth="1"/>
    <col min="11" max="11" width="4.33203125" style="1224" customWidth="1"/>
    <col min="12" max="12" width="11" style="1224" customWidth="1"/>
    <col min="13" max="13" width="4.1640625" style="1224" customWidth="1"/>
    <col min="14" max="14" width="18.1640625" style="1224" customWidth="1"/>
    <col min="15" max="15" width="11.33203125" style="1224" customWidth="1"/>
    <col min="16" max="16" width="31.83203125" style="1224" customWidth="1"/>
    <col min="17" max="17" width="25.5" style="1224" customWidth="1"/>
    <col min="18" max="19" width="4.33203125" style="1224" customWidth="1"/>
    <col min="20" max="20" width="16.33203125" style="1224" bestFit="1" customWidth="1"/>
    <col min="21" max="21" width="4.6640625" style="1224" customWidth="1"/>
    <col min="22" max="22" width="27" style="1224" customWidth="1"/>
    <col min="23" max="23" width="4.33203125" style="1224" customWidth="1"/>
    <col min="24" max="24" width="4.1640625" style="1224" customWidth="1"/>
    <col min="25" max="29" width="4.33203125" style="1224" customWidth="1"/>
    <col min="30" max="30" width="5.83203125" style="1224" customWidth="1"/>
    <col min="31" max="31" width="14" style="1224" customWidth="1"/>
    <col min="32" max="32" width="9.33203125" style="1224" customWidth="1"/>
    <col min="33" max="42" width="4.33203125" style="1224" customWidth="1"/>
    <col min="43" max="16384" width="9.33203125" style="1224"/>
  </cols>
  <sheetData>
    <row r="1" spans="1:31" ht="39" customHeight="1">
      <c r="A1" s="2108" t="s">
        <v>1069</v>
      </c>
      <c r="B1" s="2108"/>
      <c r="C1" s="2108"/>
      <c r="D1" s="2108"/>
      <c r="E1" s="2108"/>
      <c r="F1" s="2108"/>
      <c r="G1" s="2108"/>
      <c r="H1" s="2108"/>
      <c r="I1" s="2108"/>
      <c r="J1" s="2108"/>
      <c r="K1" s="2108"/>
      <c r="L1" s="2108"/>
      <c r="M1" s="2108"/>
      <c r="N1" s="2108"/>
      <c r="O1" s="2108"/>
      <c r="P1" s="2108"/>
      <c r="Q1" s="2108"/>
      <c r="R1" s="2108"/>
      <c r="S1" s="2108"/>
      <c r="T1" s="2108"/>
      <c r="U1" s="2108"/>
      <c r="V1" s="2108"/>
      <c r="W1" s="2108"/>
    </row>
    <row r="2" spans="1:31" ht="22.5" customHeight="1">
      <c r="A2" s="1225"/>
      <c r="B2" s="1225"/>
      <c r="C2" s="1225"/>
      <c r="D2" s="1225"/>
      <c r="E2" s="1225"/>
      <c r="F2" s="1225"/>
      <c r="G2" s="1225"/>
      <c r="H2" s="1225"/>
      <c r="I2" s="1225"/>
      <c r="J2" s="1225"/>
      <c r="K2" s="1225"/>
      <c r="L2" s="1226"/>
      <c r="M2" s="1226"/>
      <c r="N2" s="1225"/>
      <c r="O2" s="1225"/>
      <c r="P2" s="1225"/>
      <c r="Q2" s="1225"/>
      <c r="R2" s="1225"/>
      <c r="S2" s="1225"/>
      <c r="T2" s="1227" t="s">
        <v>750</v>
      </c>
      <c r="U2" s="1228" t="s">
        <v>353</v>
      </c>
      <c r="V2" s="1227" t="s">
        <v>749</v>
      </c>
      <c r="W2" s="1225"/>
      <c r="AD2" s="1675"/>
      <c r="AE2" s="1676"/>
    </row>
    <row r="3" spans="1:31" ht="22.5" customHeight="1">
      <c r="A3" s="1229"/>
      <c r="B3" s="1229"/>
      <c r="C3" s="1229"/>
      <c r="D3" s="1229"/>
      <c r="E3" s="1229"/>
      <c r="F3" s="1229"/>
      <c r="G3" s="1229"/>
      <c r="H3" s="1229"/>
      <c r="I3" s="1229"/>
      <c r="J3" s="1229"/>
      <c r="K3" s="1229"/>
      <c r="L3" s="1229"/>
      <c r="M3" s="1229"/>
      <c r="N3" s="1229"/>
      <c r="O3" s="1229"/>
      <c r="P3" s="1229"/>
      <c r="Q3" s="1229"/>
      <c r="R3" s="1229"/>
      <c r="S3" s="1229"/>
      <c r="T3" s="1230"/>
      <c r="U3" s="1230"/>
      <c r="V3" s="1231">
        <v>45691</v>
      </c>
      <c r="W3" s="1229"/>
      <c r="AD3" s="1673"/>
      <c r="AE3" s="1674" t="s">
        <v>1406</v>
      </c>
    </row>
    <row r="4" spans="1:31" ht="20.25" customHeight="1">
      <c r="A4" s="1225"/>
      <c r="B4" s="1225"/>
      <c r="C4" s="1225"/>
      <c r="D4" s="1225"/>
      <c r="E4" s="1225"/>
      <c r="F4" s="1225"/>
      <c r="G4" s="1225"/>
      <c r="H4" s="1225"/>
      <c r="I4" s="1225"/>
      <c r="J4" s="1225"/>
      <c r="K4" s="1225"/>
      <c r="L4" s="1225"/>
      <c r="M4" s="1225"/>
      <c r="N4" s="1225"/>
      <c r="O4" s="1225"/>
      <c r="P4" s="1225"/>
      <c r="Q4" s="1225"/>
      <c r="R4" s="1225"/>
      <c r="S4" s="1225"/>
      <c r="T4" s="1225"/>
      <c r="U4" s="1225"/>
      <c r="V4" s="1225"/>
      <c r="W4" s="1225"/>
      <c r="AD4" s="1236"/>
      <c r="AE4" s="1236">
        <v>105</v>
      </c>
    </row>
    <row r="5" spans="1:31" ht="20.25" customHeight="1">
      <c r="A5" s="1225"/>
      <c r="B5" s="1225"/>
      <c r="C5" s="1225"/>
      <c r="D5" s="1225"/>
      <c r="E5" s="1225"/>
      <c r="F5" s="1225"/>
      <c r="G5" s="1225"/>
      <c r="H5" s="1225"/>
      <c r="I5" s="1225"/>
      <c r="J5" s="1225"/>
      <c r="K5" s="1225"/>
      <c r="L5" s="1225"/>
      <c r="M5" s="1225"/>
      <c r="N5" s="1225"/>
      <c r="O5" s="1225"/>
      <c r="P5" s="1225"/>
      <c r="Q5" s="1225"/>
      <c r="R5" s="1225"/>
      <c r="S5" s="1225"/>
      <c r="T5" s="1225"/>
      <c r="U5" s="1225"/>
      <c r="V5" s="1225"/>
      <c r="W5" s="1225"/>
    </row>
    <row r="6" spans="1:31" ht="9" customHeight="1">
      <c r="A6" s="1225"/>
      <c r="B6" s="1225"/>
      <c r="C6" s="1225"/>
      <c r="D6" s="1225"/>
      <c r="E6" s="1225"/>
      <c r="F6" s="1225"/>
      <c r="G6" s="1225"/>
      <c r="H6" s="1225"/>
      <c r="I6" s="1225"/>
      <c r="J6" s="1225"/>
      <c r="K6" s="1225"/>
      <c r="L6" s="1225"/>
      <c r="M6" s="1225"/>
      <c r="N6" s="1225"/>
      <c r="O6" s="1225"/>
      <c r="P6" s="1225"/>
      <c r="Q6" s="1225"/>
      <c r="R6" s="1225"/>
      <c r="S6" s="1225"/>
      <c r="T6" s="1225"/>
      <c r="U6" s="1225"/>
      <c r="V6" s="1225"/>
      <c r="W6" s="1225"/>
    </row>
    <row r="7" spans="1:31" ht="28.5" customHeight="1">
      <c r="A7" s="1228"/>
      <c r="B7" s="1678" t="s">
        <v>1527</v>
      </c>
      <c r="C7" s="1678"/>
      <c r="D7" s="1678"/>
      <c r="E7" s="1678"/>
      <c r="F7" s="1678"/>
      <c r="G7" s="1678"/>
      <c r="H7" s="1225"/>
      <c r="I7" s="1225"/>
      <c r="J7" s="1225"/>
      <c r="K7" s="1225"/>
      <c r="L7" s="1225"/>
      <c r="M7" s="1225"/>
      <c r="N7" s="1225"/>
      <c r="O7" s="1225"/>
      <c r="P7" s="1225"/>
      <c r="Q7" s="1678" t="s">
        <v>1122</v>
      </c>
      <c r="R7" s="1225"/>
      <c r="S7" s="1225"/>
      <c r="T7" s="1225"/>
      <c r="U7" s="1225"/>
      <c r="V7" s="1225"/>
      <c r="W7" s="1225"/>
      <c r="AD7" s="1234" t="s">
        <v>96</v>
      </c>
      <c r="AE7" s="1235"/>
    </row>
    <row r="8" spans="1:31" ht="28.5" customHeight="1">
      <c r="A8" s="1228"/>
      <c r="B8" s="1678" t="s">
        <v>1522</v>
      </c>
      <c r="C8" s="1678"/>
      <c r="D8" s="1678"/>
      <c r="E8" s="1678"/>
      <c r="F8" s="1678"/>
      <c r="G8" s="1678"/>
      <c r="H8" s="1225"/>
      <c r="I8" s="1225"/>
      <c r="J8" s="1225"/>
      <c r="K8" s="1225"/>
      <c r="L8" s="1225"/>
      <c r="M8" s="1225"/>
      <c r="N8" s="1225"/>
      <c r="O8" s="1225"/>
      <c r="P8" s="1225"/>
      <c r="Q8" s="1225"/>
      <c r="R8" s="1225"/>
      <c r="S8" s="1225"/>
      <c r="T8" s="1225"/>
      <c r="U8" s="1225"/>
      <c r="V8" s="1225"/>
      <c r="W8" s="1225"/>
      <c r="AD8" s="1236">
        <v>1</v>
      </c>
      <c r="AE8" s="1236">
        <v>63</v>
      </c>
    </row>
    <row r="9" spans="1:31" ht="28.5" customHeight="1">
      <c r="A9" s="1228"/>
      <c r="B9" s="1678" t="s">
        <v>1523</v>
      </c>
      <c r="C9" s="1678"/>
      <c r="D9" s="1678"/>
      <c r="E9" s="1678"/>
      <c r="F9" s="1678"/>
      <c r="G9" s="1678"/>
      <c r="H9" s="1225"/>
      <c r="I9" s="1225"/>
      <c r="J9" s="1225"/>
      <c r="K9" s="1225"/>
      <c r="L9" s="1225"/>
      <c r="M9" s="1225"/>
      <c r="N9" s="1225"/>
      <c r="O9" s="1225"/>
      <c r="P9" s="1225"/>
      <c r="Q9" s="1225"/>
      <c r="R9" s="1225"/>
      <c r="S9" s="1225"/>
      <c r="T9" s="1225"/>
      <c r="U9" s="1225"/>
      <c r="V9" s="1225"/>
      <c r="W9" s="1225"/>
      <c r="AD9" s="1236">
        <v>2</v>
      </c>
      <c r="AE9" s="1236">
        <v>90</v>
      </c>
    </row>
    <row r="10" spans="1:31" ht="28.5" customHeight="1">
      <c r="A10" s="1228"/>
      <c r="B10" s="1678" t="s">
        <v>1521</v>
      </c>
      <c r="C10" s="1678"/>
      <c r="D10" s="1678"/>
      <c r="E10" s="1678"/>
      <c r="F10" s="1678"/>
      <c r="G10" s="1678" t="s">
        <v>1404</v>
      </c>
      <c r="H10" s="1225"/>
      <c r="I10" s="1225"/>
      <c r="J10" s="1225"/>
      <c r="K10" s="1225"/>
      <c r="L10" s="1225"/>
      <c r="M10" s="1225"/>
      <c r="N10" s="1225"/>
      <c r="O10" s="1225"/>
      <c r="P10" s="1225"/>
      <c r="Q10" s="1225"/>
      <c r="R10" s="1237"/>
      <c r="S10" s="1237"/>
      <c r="T10" s="1237"/>
      <c r="U10" s="1238"/>
      <c r="V10" s="1225"/>
      <c r="W10" s="1225"/>
      <c r="AD10" s="1236">
        <v>3</v>
      </c>
      <c r="AE10" s="1236">
        <v>115</v>
      </c>
    </row>
    <row r="11" spans="1:31" ht="28.5" customHeight="1">
      <c r="A11" s="1225"/>
      <c r="B11" s="1678" t="s">
        <v>1528</v>
      </c>
      <c r="C11" s="1678"/>
      <c r="D11" s="1678"/>
      <c r="E11" s="1678"/>
      <c r="F11" s="1678"/>
      <c r="G11" s="1678"/>
      <c r="H11" s="1225"/>
      <c r="I11" s="1225"/>
      <c r="J11" s="1225"/>
      <c r="K11" s="1225"/>
      <c r="L11" s="1225"/>
      <c r="M11" s="1225"/>
      <c r="N11" s="1225"/>
      <c r="O11" s="1225"/>
      <c r="P11" s="1225"/>
      <c r="Q11" s="1225"/>
      <c r="R11" s="1679" t="s">
        <v>1233</v>
      </c>
      <c r="S11" s="1240"/>
      <c r="T11" s="1240"/>
      <c r="U11" s="1240"/>
      <c r="V11" s="1228"/>
      <c r="W11" s="1225"/>
      <c r="AD11" s="1236">
        <v>4</v>
      </c>
      <c r="AE11" s="1236">
        <v>138</v>
      </c>
    </row>
    <row r="12" spans="1:31" ht="28.5" customHeight="1">
      <c r="A12" s="1225"/>
      <c r="B12" s="1678" t="s">
        <v>1524</v>
      </c>
      <c r="C12" s="1678"/>
      <c r="D12" s="1678"/>
      <c r="E12" s="1678"/>
      <c r="F12" s="1678"/>
      <c r="G12" s="1678"/>
      <c r="H12" s="1225"/>
      <c r="I12" s="1225"/>
      <c r="J12" s="1225"/>
      <c r="K12" s="1225"/>
      <c r="L12" s="1225"/>
      <c r="M12" s="1225"/>
      <c r="N12" s="1225"/>
      <c r="O12" s="1225"/>
      <c r="P12" s="1225"/>
      <c r="Q12" s="1225"/>
      <c r="R12" s="1679" t="s">
        <v>1141</v>
      </c>
      <c r="S12" s="1240"/>
      <c r="T12" s="1240"/>
      <c r="U12" s="1240"/>
      <c r="V12" s="1228"/>
      <c r="W12" s="1225"/>
      <c r="AD12" s="1236">
        <v>5</v>
      </c>
      <c r="AE12" s="1236">
        <v>168</v>
      </c>
    </row>
    <row r="13" spans="1:31" ht="28.5" customHeight="1">
      <c r="A13" s="1225"/>
      <c r="B13" s="1678" t="s">
        <v>1525</v>
      </c>
      <c r="C13" s="1678"/>
      <c r="D13" s="1678"/>
      <c r="E13" s="1678"/>
      <c r="F13" s="1678"/>
      <c r="G13" s="1678"/>
      <c r="H13" s="1225"/>
      <c r="I13" s="1225"/>
      <c r="J13" s="1225"/>
      <c r="K13" s="1225"/>
      <c r="L13" s="1225"/>
      <c r="M13" s="1225"/>
      <c r="N13" s="1225"/>
      <c r="O13" s="1225"/>
      <c r="P13" s="1225"/>
      <c r="Q13" s="1225"/>
      <c r="R13" s="1679" t="s">
        <v>1122</v>
      </c>
      <c r="S13" s="1240"/>
      <c r="T13" s="1240"/>
      <c r="U13" s="1240"/>
      <c r="V13" s="1228"/>
      <c r="W13" s="1241"/>
      <c r="AD13" s="1236">
        <v>6</v>
      </c>
      <c r="AE13" s="1236">
        <v>180</v>
      </c>
    </row>
    <row r="14" spans="1:31" ht="28.5" customHeight="1">
      <c r="A14" s="1225"/>
      <c r="B14" s="1678" t="s">
        <v>1528</v>
      </c>
      <c r="C14" s="1678"/>
      <c r="D14" s="1678"/>
      <c r="E14" s="1678"/>
      <c r="F14" s="1678"/>
      <c r="G14" s="1678"/>
      <c r="H14" s="1225"/>
      <c r="I14" s="1225"/>
      <c r="J14" s="1225"/>
      <c r="K14" s="1225"/>
      <c r="L14" s="1225"/>
      <c r="M14" s="1225"/>
      <c r="N14" s="1225"/>
      <c r="O14" s="1225"/>
      <c r="P14" s="1225"/>
      <c r="Q14" s="1225"/>
      <c r="R14" s="1679" t="s">
        <v>1075</v>
      </c>
      <c r="S14" s="1240"/>
      <c r="T14" s="1240"/>
      <c r="U14" s="1240"/>
      <c r="V14" s="1228"/>
      <c r="W14" s="1225"/>
      <c r="AD14" s="1236">
        <v>7</v>
      </c>
      <c r="AE14" s="1236">
        <v>199</v>
      </c>
    </row>
    <row r="15" spans="1:31" ht="28.5" customHeight="1">
      <c r="A15" s="1225"/>
      <c r="B15" s="1242"/>
      <c r="C15" s="1225"/>
      <c r="D15" s="1225"/>
      <c r="E15" s="1225"/>
      <c r="F15" s="1225"/>
      <c r="G15" s="1225"/>
      <c r="H15" s="1225"/>
      <c r="I15" s="1225"/>
      <c r="J15" s="1225"/>
      <c r="K15" s="1225"/>
      <c r="L15" s="1225"/>
      <c r="M15" s="1225"/>
      <c r="N15" s="1225"/>
      <c r="O15" s="1225"/>
      <c r="P15" s="1225"/>
      <c r="Q15" s="1225"/>
      <c r="R15" s="1240"/>
      <c r="S15" s="1240"/>
      <c r="T15" s="1240"/>
      <c r="U15" s="1240"/>
      <c r="V15" s="1228"/>
      <c r="W15" s="1225"/>
      <c r="AD15" s="1236">
        <v>8</v>
      </c>
      <c r="AE15" s="1236">
        <v>214</v>
      </c>
    </row>
    <row r="16" spans="1:31" ht="18.75">
      <c r="A16" s="1225"/>
      <c r="B16" s="1242"/>
      <c r="C16" s="1225"/>
      <c r="D16" s="1225"/>
      <c r="E16" s="1225"/>
      <c r="F16" s="1225"/>
      <c r="G16" s="1225"/>
      <c r="H16" s="1225"/>
      <c r="I16" s="1225"/>
      <c r="J16" s="1225"/>
      <c r="K16" s="1225"/>
      <c r="L16" s="1225"/>
      <c r="M16" s="1225"/>
      <c r="N16" s="1225"/>
      <c r="O16" s="1225"/>
      <c r="P16" s="1225"/>
      <c r="Q16" s="1225"/>
      <c r="R16" s="1240"/>
      <c r="S16" s="1240"/>
      <c r="T16" s="1240"/>
      <c r="U16" s="1240"/>
      <c r="V16" s="1228"/>
      <c r="W16" s="1225"/>
      <c r="AD16" s="1236">
        <v>9</v>
      </c>
      <c r="AE16" s="1236">
        <v>195</v>
      </c>
    </row>
    <row r="17" spans="1:31" ht="19.5" customHeight="1">
      <c r="A17" s="1225"/>
      <c r="B17" s="1233" t="str">
        <f>G26</f>
        <v>95698-8646-2881</v>
      </c>
      <c r="C17" s="1225"/>
      <c r="D17" s="1225"/>
      <c r="E17" s="1225"/>
      <c r="F17" s="1225"/>
      <c r="G17" s="1225"/>
      <c r="H17" s="1225"/>
      <c r="I17" s="1225"/>
      <c r="J17" s="1225"/>
      <c r="K17" s="1225"/>
      <c r="L17" s="1225"/>
      <c r="M17" s="1225"/>
      <c r="N17" s="1225"/>
      <c r="O17" s="1225"/>
      <c r="P17" s="1225"/>
      <c r="Q17" s="1225"/>
      <c r="R17" s="1240"/>
      <c r="S17" s="1240"/>
      <c r="T17" s="1240"/>
      <c r="U17" s="1240"/>
      <c r="V17" s="1228"/>
      <c r="W17" s="1225"/>
      <c r="AD17" s="1236">
        <v>10</v>
      </c>
      <c r="AE17" s="1236">
        <v>198</v>
      </c>
    </row>
    <row r="18" spans="1:31" ht="14.25" customHeight="1">
      <c r="A18" s="1243"/>
      <c r="B18" s="1243"/>
      <c r="C18" s="1243"/>
      <c r="D18" s="1243"/>
      <c r="E18" s="1243"/>
      <c r="F18" s="1243"/>
      <c r="G18" s="1243"/>
      <c r="H18" s="1243"/>
      <c r="I18" s="1243"/>
      <c r="J18" s="1243"/>
      <c r="K18" s="1243"/>
      <c r="L18" s="1243"/>
      <c r="M18" s="1243"/>
      <c r="N18" s="1243"/>
      <c r="O18" s="1243"/>
      <c r="P18" s="1243"/>
      <c r="Q18" s="1243"/>
      <c r="R18" s="1244"/>
      <c r="S18" s="1244"/>
      <c r="T18" s="1244"/>
      <c r="U18" s="1245"/>
      <c r="V18" s="1243"/>
      <c r="W18" s="1243"/>
      <c r="AD18" s="1236">
        <v>11</v>
      </c>
      <c r="AE18" s="1236">
        <v>213</v>
      </c>
    </row>
    <row r="19" spans="1:31">
      <c r="A19" s="1225"/>
      <c r="B19" s="1225"/>
      <c r="C19" s="1225"/>
      <c r="D19" s="1225"/>
      <c r="E19" s="1225"/>
      <c r="F19" s="1225"/>
      <c r="G19" s="1225"/>
      <c r="H19" s="1225"/>
      <c r="I19" s="1225"/>
      <c r="J19" s="1225"/>
      <c r="K19" s="1225"/>
      <c r="L19" s="1225"/>
      <c r="M19" s="1225"/>
      <c r="N19" s="1225"/>
      <c r="O19" s="1225"/>
      <c r="P19" s="1225"/>
      <c r="Q19" s="1225"/>
      <c r="R19" s="1225"/>
      <c r="S19" s="1225"/>
      <c r="T19" s="1225"/>
      <c r="U19" s="1225"/>
      <c r="V19" s="1225"/>
      <c r="W19" s="1225"/>
      <c r="AD19" s="1236">
        <v>12</v>
      </c>
      <c r="AE19" s="1236">
        <v>230</v>
      </c>
    </row>
    <row r="20" spans="1:31" ht="48.75" customHeight="1">
      <c r="A20" s="1225"/>
      <c r="B20" s="1678" t="str">
        <f>B10</f>
        <v>東葛電子販売</v>
      </c>
      <c r="C20" s="1225"/>
      <c r="D20" s="1225"/>
      <c r="E20" s="1225"/>
      <c r="F20" s="1233" t="str">
        <f>G10</f>
        <v>御中</v>
      </c>
      <c r="G20" s="1225"/>
      <c r="H20" s="1233"/>
      <c r="I20" s="1225"/>
      <c r="J20" s="1225"/>
      <c r="K20" s="1225"/>
      <c r="L20" s="1225"/>
      <c r="M20" s="1225"/>
      <c r="N20" s="1225"/>
      <c r="O20" s="1225"/>
      <c r="P20" s="1225"/>
      <c r="Q20" s="1225"/>
      <c r="R20" s="1225"/>
      <c r="S20" s="1225"/>
      <c r="T20" s="1225"/>
      <c r="U20" s="1225"/>
      <c r="V20" s="1225"/>
      <c r="W20" s="1225"/>
      <c r="AD20" s="1236">
        <v>13</v>
      </c>
      <c r="AE20" s="1236">
        <v>330</v>
      </c>
    </row>
    <row r="21" spans="1:31" ht="9" customHeight="1">
      <c r="A21" s="1225"/>
      <c r="B21" s="1225"/>
      <c r="C21" s="1225"/>
      <c r="D21" s="1225"/>
      <c r="E21" s="1225"/>
      <c r="F21" s="1225"/>
      <c r="G21" s="1225"/>
      <c r="H21" s="1225"/>
      <c r="I21" s="1225"/>
      <c r="J21" s="1225"/>
      <c r="K21" s="1225"/>
      <c r="L21" s="1225"/>
      <c r="M21" s="1225"/>
      <c r="N21" s="1225"/>
      <c r="O21" s="1225"/>
      <c r="P21" s="1225"/>
      <c r="Q21" s="1225"/>
      <c r="R21" s="1225"/>
      <c r="S21" s="1225"/>
      <c r="T21" s="1225"/>
      <c r="U21" s="1225"/>
      <c r="V21" s="1225"/>
      <c r="W21" s="1225"/>
      <c r="AD21" s="1236">
        <v>14</v>
      </c>
      <c r="AE21" s="1236">
        <v>340</v>
      </c>
    </row>
    <row r="22" spans="1:31" ht="24" customHeight="1">
      <c r="A22" s="1225"/>
      <c r="B22" s="1242" t="s">
        <v>739</v>
      </c>
      <c r="C22" s="1228"/>
      <c r="D22" s="1228"/>
      <c r="E22" s="1228"/>
      <c r="F22" s="1228"/>
      <c r="G22" s="1228"/>
      <c r="H22" s="1228"/>
      <c r="I22" s="1228"/>
      <c r="J22" s="1228"/>
      <c r="K22" s="1228"/>
      <c r="L22" s="1228"/>
      <c r="M22" s="1228"/>
      <c r="N22" s="1228"/>
      <c r="O22" s="1228"/>
      <c r="P22" s="1228"/>
      <c r="Q22" s="1228"/>
      <c r="R22" s="1228"/>
      <c r="S22" s="1228"/>
      <c r="T22" s="1228"/>
      <c r="U22" s="1228"/>
      <c r="V22" s="1228"/>
      <c r="W22" s="1228"/>
      <c r="X22" s="1246"/>
      <c r="AD22" s="1236">
        <v>15</v>
      </c>
      <c r="AE22" s="1236">
        <v>350</v>
      </c>
    </row>
    <row r="23" spans="1:31" ht="24" customHeight="1">
      <c r="A23" s="1225"/>
      <c r="B23" s="1242" t="s">
        <v>334</v>
      </c>
      <c r="C23" s="1228"/>
      <c r="D23" s="1228"/>
      <c r="E23" s="1228"/>
      <c r="F23" s="1228"/>
      <c r="G23" s="1228"/>
      <c r="H23" s="1228"/>
      <c r="I23" s="1228"/>
      <c r="J23" s="1228"/>
      <c r="K23" s="1228"/>
      <c r="L23" s="1228"/>
      <c r="M23" s="1228"/>
      <c r="N23" s="1228"/>
      <c r="O23" s="1228"/>
      <c r="P23" s="1228"/>
      <c r="Q23" s="1228"/>
      <c r="R23" s="1228"/>
      <c r="S23" s="1228"/>
      <c r="T23" s="1228"/>
      <c r="U23" s="1228"/>
      <c r="V23" s="1228"/>
      <c r="W23" s="1228"/>
      <c r="X23" s="1246"/>
      <c r="AD23" s="1236">
        <v>16</v>
      </c>
      <c r="AE23" s="1236">
        <v>390</v>
      </c>
    </row>
    <row r="24" spans="1:31" ht="8.25" customHeight="1">
      <c r="A24" s="1225"/>
      <c r="B24" s="1228"/>
      <c r="C24" s="1228"/>
      <c r="D24" s="1228"/>
      <c r="E24" s="1228"/>
      <c r="F24" s="1228"/>
      <c r="G24" s="1228"/>
      <c r="H24" s="1228"/>
      <c r="I24" s="1228"/>
      <c r="J24" s="1228"/>
      <c r="K24" s="1228"/>
      <c r="L24" s="1228"/>
      <c r="M24" s="1228"/>
      <c r="N24" s="1228"/>
      <c r="O24" s="1228"/>
      <c r="P24" s="1228"/>
      <c r="Q24" s="1228"/>
      <c r="R24" s="1228"/>
      <c r="S24" s="1228"/>
      <c r="T24" s="1228"/>
      <c r="U24" s="1228"/>
      <c r="V24" s="1228"/>
      <c r="W24" s="1228"/>
      <c r="X24" s="1246"/>
      <c r="AD24" s="1236">
        <v>17</v>
      </c>
      <c r="AE24" s="1236">
        <v>399</v>
      </c>
    </row>
    <row r="25" spans="1:31" ht="22.5" customHeight="1">
      <c r="A25" s="1225"/>
      <c r="B25" s="1228"/>
      <c r="C25" s="1228"/>
      <c r="D25" s="1228"/>
      <c r="E25" s="1228"/>
      <c r="F25" s="1228"/>
      <c r="G25" s="1228"/>
      <c r="H25" s="1228"/>
      <c r="I25" s="1228"/>
      <c r="J25" s="1228"/>
      <c r="K25" s="1228"/>
      <c r="L25" s="1228"/>
      <c r="M25" s="1228"/>
      <c r="N25" s="1228"/>
      <c r="O25" s="1228"/>
      <c r="P25" s="1242" t="s">
        <v>1142</v>
      </c>
      <c r="Q25" s="1242" t="s">
        <v>737</v>
      </c>
      <c r="R25" s="1228"/>
      <c r="S25" s="1228"/>
      <c r="T25" s="1228"/>
      <c r="U25" s="1228"/>
      <c r="V25" s="1228"/>
      <c r="W25" s="1230"/>
      <c r="X25" s="1246"/>
      <c r="AD25" s="1236">
        <v>18</v>
      </c>
      <c r="AE25" s="1236">
        <v>407</v>
      </c>
    </row>
    <row r="26" spans="1:31" ht="22.5" customHeight="1">
      <c r="A26" s="1225"/>
      <c r="B26" s="1680" t="s">
        <v>736</v>
      </c>
      <c r="C26" s="1230"/>
      <c r="D26" s="1230"/>
      <c r="E26" s="1230"/>
      <c r="F26" s="1230" t="s">
        <v>353</v>
      </c>
      <c r="G26" s="1680" t="s">
        <v>1427</v>
      </c>
      <c r="H26" s="1230"/>
      <c r="I26" s="1228"/>
      <c r="J26" s="1228"/>
      <c r="K26" s="1228"/>
      <c r="L26" s="1228"/>
      <c r="M26" s="1228"/>
      <c r="N26" s="1228"/>
      <c r="O26" s="1228"/>
      <c r="P26" s="1681" t="s">
        <v>1143</v>
      </c>
      <c r="Q26" s="1684">
        <f>G28</f>
        <v>45695</v>
      </c>
      <c r="R26" s="1249"/>
      <c r="S26" s="1247"/>
      <c r="T26" s="1247"/>
      <c r="U26" s="1247"/>
      <c r="V26" s="1247"/>
      <c r="W26" s="1247"/>
      <c r="X26" s="1246"/>
      <c r="AD26" s="1236">
        <v>19</v>
      </c>
      <c r="AE26" s="1236">
        <v>419</v>
      </c>
    </row>
    <row r="27" spans="1:31" ht="22.5" customHeight="1">
      <c r="A27" s="1225"/>
      <c r="B27" s="1242" t="s">
        <v>733</v>
      </c>
      <c r="C27" s="1228"/>
      <c r="D27" s="1228"/>
      <c r="E27" s="1228"/>
      <c r="F27" s="1228" t="s">
        <v>353</v>
      </c>
      <c r="G27" s="1242" t="s">
        <v>1428</v>
      </c>
      <c r="H27" s="1228"/>
      <c r="I27" s="1228"/>
      <c r="J27" s="1228"/>
      <c r="K27" s="1228"/>
      <c r="L27" s="1228"/>
      <c r="M27" s="1228"/>
      <c r="N27" s="1228"/>
      <c r="O27" s="1228"/>
      <c r="P27" s="1242" t="s">
        <v>1144</v>
      </c>
      <c r="Q27" s="1242" t="s">
        <v>1127</v>
      </c>
      <c r="R27" s="1228"/>
      <c r="S27" s="1228"/>
      <c r="T27" s="1228"/>
      <c r="U27" s="1228"/>
      <c r="V27" s="1228"/>
      <c r="W27" s="1228"/>
      <c r="X27" s="1246"/>
      <c r="AD27" s="1236">
        <v>20</v>
      </c>
      <c r="AE27" s="1236"/>
    </row>
    <row r="28" spans="1:31" ht="22.5" customHeight="1">
      <c r="A28" s="1225"/>
      <c r="B28" s="1681" t="s">
        <v>730</v>
      </c>
      <c r="C28" s="1247"/>
      <c r="D28" s="1247"/>
      <c r="E28" s="1247"/>
      <c r="F28" s="1247" t="s">
        <v>353</v>
      </c>
      <c r="G28" s="1682">
        <v>45695</v>
      </c>
      <c r="H28" s="1247"/>
      <c r="I28" s="1228"/>
      <c r="J28" s="1228"/>
      <c r="K28" s="1228"/>
      <c r="L28" s="1228"/>
      <c r="M28" s="1228"/>
      <c r="N28" s="1228"/>
      <c r="O28" s="1228"/>
      <c r="P28" s="1228"/>
      <c r="Q28" s="1242" t="s">
        <v>1128</v>
      </c>
      <c r="R28" s="1228"/>
      <c r="S28" s="1228"/>
      <c r="T28" s="1228"/>
      <c r="U28" s="1228"/>
      <c r="V28" s="1228"/>
      <c r="W28" s="1228"/>
      <c r="X28" s="1246"/>
      <c r="AD28" s="1236">
        <v>21</v>
      </c>
      <c r="AE28" s="1236"/>
    </row>
    <row r="29" spans="1:31" ht="22.5" customHeight="1">
      <c r="A29" s="1225"/>
      <c r="B29" s="1681" t="s">
        <v>706</v>
      </c>
      <c r="C29" s="1247"/>
      <c r="D29" s="1247"/>
      <c r="E29" s="1247"/>
      <c r="F29" s="1247" t="s">
        <v>353</v>
      </c>
      <c r="G29" s="1683">
        <f>V75</f>
        <v>36532650</v>
      </c>
      <c r="H29" s="1247"/>
      <c r="I29" s="1228"/>
      <c r="J29" s="1228"/>
      <c r="K29" s="1228"/>
      <c r="L29" s="1228"/>
      <c r="M29" s="1228"/>
      <c r="N29" s="1228"/>
      <c r="O29" s="1228"/>
      <c r="P29" s="1228"/>
      <c r="Q29" s="1242" t="s">
        <v>1129</v>
      </c>
      <c r="R29" s="1228"/>
      <c r="S29" s="1228"/>
      <c r="T29" s="1228"/>
      <c r="U29" s="1228"/>
      <c r="V29" s="1228"/>
      <c r="W29" s="1228"/>
      <c r="X29" s="1246"/>
      <c r="AD29" s="1236">
        <v>22</v>
      </c>
      <c r="AE29" s="1236"/>
    </row>
    <row r="30" spans="1:31" ht="22.5" customHeight="1">
      <c r="A30" s="1225"/>
      <c r="B30" s="1228"/>
      <c r="C30" s="1228"/>
      <c r="D30" s="1228"/>
      <c r="E30" s="1228"/>
      <c r="F30" s="1228"/>
      <c r="G30" s="1228"/>
      <c r="H30" s="1228"/>
      <c r="I30" s="1228"/>
      <c r="J30" s="1228"/>
      <c r="K30" s="1228"/>
      <c r="L30" s="1228"/>
      <c r="M30" s="1228"/>
      <c r="N30" s="1230"/>
      <c r="O30" s="1230"/>
      <c r="P30" s="1230"/>
      <c r="Q30" s="1680" t="s">
        <v>1130</v>
      </c>
      <c r="R30" s="1230"/>
      <c r="S30" s="1230"/>
      <c r="T30" s="1230"/>
      <c r="U30" s="1230"/>
      <c r="V30" s="1230"/>
      <c r="W30" s="1230"/>
      <c r="X30" s="1246"/>
      <c r="AD30" s="1236">
        <v>23</v>
      </c>
      <c r="AE30" s="1236"/>
    </row>
    <row r="31" spans="1:31" ht="27" customHeight="1" thickBot="1">
      <c r="A31" s="1225"/>
      <c r="B31" s="1252"/>
      <c r="C31" s="1252"/>
      <c r="D31" s="1252"/>
      <c r="E31" s="1252"/>
      <c r="F31" s="1252"/>
      <c r="G31" s="1252"/>
      <c r="H31" s="1252"/>
      <c r="I31" s="1252"/>
      <c r="J31" s="1252"/>
      <c r="K31" s="1252"/>
      <c r="L31" s="1252"/>
      <c r="M31" s="1252"/>
      <c r="N31" s="1252"/>
      <c r="O31" s="1252"/>
      <c r="P31" s="1252"/>
      <c r="Q31" s="1252"/>
      <c r="R31" s="1252"/>
      <c r="S31" s="1252"/>
      <c r="T31" s="1252"/>
      <c r="U31" s="1252"/>
      <c r="V31" s="1252"/>
      <c r="W31" s="1252"/>
      <c r="X31" s="1246"/>
      <c r="AD31" s="1236">
        <v>24</v>
      </c>
      <c r="AE31" s="1236"/>
    </row>
    <row r="32" spans="1:31" ht="27.75" customHeight="1">
      <c r="A32" s="1225"/>
      <c r="B32" s="2109" t="s">
        <v>725</v>
      </c>
      <c r="C32" s="2109"/>
      <c r="D32" s="2109"/>
      <c r="E32" s="2109"/>
      <c r="F32" s="2109"/>
      <c r="G32" s="2109"/>
      <c r="H32" s="2109"/>
      <c r="I32" s="2109"/>
      <c r="J32" s="2109"/>
      <c r="K32" s="2109"/>
      <c r="L32" s="2109"/>
      <c r="M32" s="2109"/>
      <c r="N32" s="2109"/>
      <c r="O32" s="2109"/>
      <c r="P32" s="2109"/>
      <c r="Q32" s="2109"/>
      <c r="R32" s="2109"/>
      <c r="S32" s="2109"/>
      <c r="T32" s="2109"/>
      <c r="U32" s="2109"/>
      <c r="V32" s="2109"/>
      <c r="W32" s="2109"/>
      <c r="AD32" s="1236">
        <v>25</v>
      </c>
      <c r="AE32" s="1236"/>
    </row>
    <row r="33" spans="1:35" ht="25.5" customHeight="1">
      <c r="A33" s="1225"/>
      <c r="B33" s="1253" t="s">
        <v>406</v>
      </c>
      <c r="C33" s="1253"/>
      <c r="D33" s="1253"/>
      <c r="E33" s="1254">
        <f>V3</f>
        <v>45691</v>
      </c>
      <c r="F33" s="1253"/>
      <c r="G33" s="1253"/>
      <c r="H33" s="1253"/>
      <c r="I33" s="1253"/>
      <c r="J33" s="1253"/>
      <c r="K33" s="1253"/>
      <c r="L33" s="1253"/>
      <c r="M33" s="1253"/>
      <c r="N33" s="1253"/>
      <c r="O33" s="1253"/>
      <c r="P33" s="1253"/>
      <c r="Q33" s="1253"/>
      <c r="R33" s="1253"/>
      <c r="S33" s="1253"/>
      <c r="T33" s="1253"/>
      <c r="U33" s="1253"/>
      <c r="V33" s="1253"/>
      <c r="W33" s="1255"/>
      <c r="AD33" s="1236">
        <v>26</v>
      </c>
      <c r="AE33" s="1236"/>
    </row>
    <row r="34" spans="1:35" ht="25.5" customHeight="1">
      <c r="A34" s="1225"/>
      <c r="B34" s="1253" t="s">
        <v>723</v>
      </c>
      <c r="C34" s="1253"/>
      <c r="D34" s="1253"/>
      <c r="E34" s="1256" t="s">
        <v>1429</v>
      </c>
      <c r="G34" s="1253"/>
      <c r="H34" s="1253"/>
      <c r="I34" s="1253"/>
      <c r="J34" s="1253"/>
      <c r="K34" s="1253"/>
      <c r="L34" s="1253"/>
      <c r="M34" s="1253"/>
      <c r="N34" s="1253"/>
      <c r="O34" s="1253"/>
      <c r="P34" s="1253"/>
      <c r="Q34" s="1253"/>
      <c r="R34" s="1253"/>
      <c r="S34" s="1253"/>
      <c r="T34" s="1253"/>
      <c r="U34" s="1253"/>
      <c r="V34" s="1253"/>
      <c r="W34" s="1257"/>
      <c r="AD34" s="1236">
        <v>27</v>
      </c>
      <c r="AE34" s="1236"/>
    </row>
    <row r="35" spans="1:35" ht="32.25" customHeight="1">
      <c r="A35" s="1225"/>
      <c r="B35" s="1253"/>
      <c r="C35" s="1253" t="s">
        <v>720</v>
      </c>
      <c r="D35" s="1253"/>
      <c r="E35" s="1253"/>
      <c r="F35" s="1253"/>
      <c r="G35" s="1253"/>
      <c r="H35" s="1253"/>
      <c r="I35" s="1253"/>
      <c r="J35" s="1253"/>
      <c r="K35" s="1253" t="s">
        <v>719</v>
      </c>
      <c r="L35" s="1258"/>
      <c r="M35" s="1253"/>
      <c r="N35" s="1253"/>
      <c r="O35" s="1259"/>
      <c r="P35" s="1260" t="s">
        <v>759</v>
      </c>
      <c r="Q35" s="1259" t="s">
        <v>170</v>
      </c>
      <c r="R35" s="1253"/>
      <c r="S35" s="1253"/>
      <c r="T35" s="1259" t="s">
        <v>1078</v>
      </c>
      <c r="U35" s="1253"/>
      <c r="V35" s="1259" t="s">
        <v>1079</v>
      </c>
      <c r="W35" s="1255"/>
      <c r="AD35" s="1236">
        <v>28</v>
      </c>
      <c r="AE35" s="1236"/>
    </row>
    <row r="36" spans="1:35" ht="32.25" customHeight="1">
      <c r="A36" s="1225"/>
      <c r="B36" s="1261"/>
      <c r="C36" s="1253" t="s">
        <v>1608</v>
      </c>
      <c r="D36" s="1262"/>
      <c r="E36" s="1262"/>
      <c r="F36" s="1262"/>
      <c r="G36" s="1262"/>
      <c r="H36" s="1262"/>
      <c r="I36" s="1262"/>
      <c r="J36" s="1253"/>
      <c r="K36" s="1253" t="s">
        <v>1558</v>
      </c>
      <c r="L36" s="1258"/>
      <c r="M36" s="1253"/>
      <c r="N36" s="1253"/>
      <c r="O36" s="1253"/>
      <c r="P36" s="1260">
        <v>619659200473</v>
      </c>
      <c r="Q36" s="1685">
        <v>500</v>
      </c>
      <c r="R36" s="1253" t="s">
        <v>372</v>
      </c>
      <c r="S36" s="1686"/>
      <c r="T36" s="1687">
        <v>1715</v>
      </c>
      <c r="U36" s="1253"/>
      <c r="V36" s="1687">
        <f>T36*Q36</f>
        <v>857500</v>
      </c>
      <c r="W36" s="1268"/>
      <c r="AD36" s="1236">
        <v>29</v>
      </c>
      <c r="AE36" s="1236"/>
    </row>
    <row r="37" spans="1:35" ht="32.25" customHeight="1">
      <c r="A37" s="1225"/>
      <c r="B37" s="1261"/>
      <c r="C37" s="1253" t="s">
        <v>1609</v>
      </c>
      <c r="D37" s="1262"/>
      <c r="E37" s="1269"/>
      <c r="F37" s="1262"/>
      <c r="G37" s="1262"/>
      <c r="H37" s="1262"/>
      <c r="I37" s="1262"/>
      <c r="J37" s="1253"/>
      <c r="K37" s="1253" t="s">
        <v>1559</v>
      </c>
      <c r="L37" s="1258"/>
      <c r="M37" s="1253"/>
      <c r="N37" s="1253"/>
      <c r="O37" s="1253"/>
      <c r="P37" s="1260">
        <v>619659200480</v>
      </c>
      <c r="Q37" s="1685">
        <v>500</v>
      </c>
      <c r="R37" s="1253" t="s">
        <v>372</v>
      </c>
      <c r="S37" s="1253"/>
      <c r="T37" s="1687">
        <v>2555</v>
      </c>
      <c r="U37" s="1253"/>
      <c r="V37" s="1687">
        <f t="shared" ref="V37:V54" si="0">T37*Q37</f>
        <v>1277500</v>
      </c>
      <c r="W37" s="1268"/>
      <c r="AD37" s="1236">
        <v>30</v>
      </c>
      <c r="AE37" s="1236"/>
    </row>
    <row r="38" spans="1:35" ht="32.25" customHeight="1">
      <c r="A38" s="1225"/>
      <c r="B38" s="1261"/>
      <c r="C38" s="1253" t="s">
        <v>1610</v>
      </c>
      <c r="D38" s="1262"/>
      <c r="E38" s="1262"/>
      <c r="F38" s="1262"/>
      <c r="G38" s="1262"/>
      <c r="H38" s="1262"/>
      <c r="I38" s="1262"/>
      <c r="J38" s="1253"/>
      <c r="K38" s="1253" t="s">
        <v>1560</v>
      </c>
      <c r="L38" s="1258"/>
      <c r="M38" s="1253"/>
      <c r="N38" s="1253"/>
      <c r="O38" s="1253"/>
      <c r="P38" s="1688">
        <v>619659200497</v>
      </c>
      <c r="Q38" s="1685">
        <v>500</v>
      </c>
      <c r="R38" s="1253" t="s">
        <v>372</v>
      </c>
      <c r="S38" s="1253"/>
      <c r="T38" s="1687">
        <v>4445</v>
      </c>
      <c r="U38" s="1253"/>
      <c r="V38" s="1687">
        <f t="shared" si="0"/>
        <v>2222500</v>
      </c>
      <c r="W38" s="1268"/>
      <c r="AD38" s="1236">
        <v>31</v>
      </c>
      <c r="AE38" s="1236"/>
    </row>
    <row r="39" spans="1:35" ht="32.25" customHeight="1">
      <c r="A39" s="1225"/>
      <c r="B39" s="1261"/>
      <c r="C39" s="1253" t="s">
        <v>1611</v>
      </c>
      <c r="D39" s="1262"/>
      <c r="E39" s="1262"/>
      <c r="F39" s="1262"/>
      <c r="G39" s="1262"/>
      <c r="H39" s="1262"/>
      <c r="I39" s="1262"/>
      <c r="J39" s="1253"/>
      <c r="K39" s="1253" t="s">
        <v>1561</v>
      </c>
      <c r="L39" s="1258"/>
      <c r="M39" s="1253"/>
      <c r="N39" s="1253"/>
      <c r="O39" s="1253"/>
      <c r="P39" s="1688">
        <v>619659200503</v>
      </c>
      <c r="Q39" s="1685">
        <v>500</v>
      </c>
      <c r="R39" s="1253" t="s">
        <v>372</v>
      </c>
      <c r="S39" s="1253"/>
      <c r="T39" s="1687">
        <v>8049.9999999999991</v>
      </c>
      <c r="U39" s="1253"/>
      <c r="V39" s="1687">
        <f t="shared" si="0"/>
        <v>4024999.9999999995</v>
      </c>
      <c r="W39" s="1268"/>
      <c r="X39" s="1271"/>
      <c r="AD39" s="1236">
        <v>32</v>
      </c>
      <c r="AE39" s="1236"/>
    </row>
    <row r="40" spans="1:35" ht="32.25" customHeight="1">
      <c r="A40" s="1225"/>
      <c r="B40" s="1261"/>
      <c r="C40" s="1253" t="s">
        <v>1612</v>
      </c>
      <c r="D40" s="1262"/>
      <c r="E40" s="1262"/>
      <c r="F40" s="1262"/>
      <c r="G40" s="1262"/>
      <c r="H40" s="1262"/>
      <c r="I40" s="1262"/>
      <c r="J40" s="1253"/>
      <c r="K40" s="1253" t="s">
        <v>1562</v>
      </c>
      <c r="L40" s="1258"/>
      <c r="M40" s="1253"/>
      <c r="N40" s="1253"/>
      <c r="O40" s="1253"/>
      <c r="P40" s="1688">
        <v>619659177416</v>
      </c>
      <c r="Q40" s="1685">
        <v>500</v>
      </c>
      <c r="R40" s="1253" t="s">
        <v>372</v>
      </c>
      <c r="S40" s="1253"/>
      <c r="T40" s="1687">
        <v>1785</v>
      </c>
      <c r="U40" s="1253"/>
      <c r="V40" s="1687">
        <f t="shared" si="0"/>
        <v>892500</v>
      </c>
      <c r="W40" s="1268"/>
    </row>
    <row r="41" spans="1:35" ht="32.25" customHeight="1">
      <c r="A41" s="1225"/>
      <c r="B41" s="1261"/>
      <c r="C41" s="1253" t="s">
        <v>1613</v>
      </c>
      <c r="D41" s="1262"/>
      <c r="E41" s="1262"/>
      <c r="F41" s="1262"/>
      <c r="G41" s="1262"/>
      <c r="H41" s="1262"/>
      <c r="I41" s="1262"/>
      <c r="J41" s="1253"/>
      <c r="K41" s="1253" t="s">
        <v>1530</v>
      </c>
      <c r="L41" s="1258"/>
      <c r="M41" s="1253"/>
      <c r="N41" s="1253"/>
      <c r="O41" s="1253"/>
      <c r="P41" s="1688">
        <v>619659169770</v>
      </c>
      <c r="Q41" s="1685">
        <v>500</v>
      </c>
      <c r="R41" s="1253" t="s">
        <v>372</v>
      </c>
      <c r="S41" s="1253"/>
      <c r="T41" s="1687">
        <v>2093</v>
      </c>
      <c r="U41" s="1253"/>
      <c r="V41" s="1687">
        <f t="shared" si="0"/>
        <v>1046500</v>
      </c>
      <c r="W41" s="1268"/>
      <c r="X41" s="1271"/>
    </row>
    <row r="42" spans="1:35" ht="32.25" customHeight="1">
      <c r="A42" s="1225"/>
      <c r="B42" s="1261"/>
      <c r="C42" s="1253" t="s">
        <v>1614</v>
      </c>
      <c r="D42" s="1262"/>
      <c r="E42" s="1262"/>
      <c r="F42" s="1262"/>
      <c r="G42" s="1262"/>
      <c r="H42" s="1262"/>
      <c r="I42" s="1262"/>
      <c r="J42" s="1253"/>
      <c r="K42" s="1253" t="s">
        <v>1192</v>
      </c>
      <c r="L42" s="1258"/>
      <c r="M42" s="1253"/>
      <c r="N42" s="1253"/>
      <c r="O42" s="1253"/>
      <c r="P42" s="1688">
        <v>619659180034</v>
      </c>
      <c r="Q42" s="1685">
        <v>500</v>
      </c>
      <c r="R42" s="1253" t="s">
        <v>372</v>
      </c>
      <c r="S42" s="1253"/>
      <c r="T42" s="1687">
        <v>2926</v>
      </c>
      <c r="U42" s="1253"/>
      <c r="V42" s="1687">
        <f t="shared" si="0"/>
        <v>1463000</v>
      </c>
      <c r="W42" s="1268"/>
      <c r="X42" s="1271"/>
    </row>
    <row r="43" spans="1:35" ht="32.25" customHeight="1">
      <c r="A43" s="1225"/>
      <c r="B43" s="1261"/>
      <c r="C43" s="1253" t="s">
        <v>1615</v>
      </c>
      <c r="D43" s="1262"/>
      <c r="E43" s="1262"/>
      <c r="F43" s="1262"/>
      <c r="G43" s="1262"/>
      <c r="H43" s="1262"/>
      <c r="I43" s="1262"/>
      <c r="J43" s="1253"/>
      <c r="K43" s="1253" t="s">
        <v>1131</v>
      </c>
      <c r="L43" s="1258"/>
      <c r="M43" s="1253"/>
      <c r="N43" s="1253"/>
      <c r="O43" s="1253"/>
      <c r="P43" s="1688">
        <v>619659180041</v>
      </c>
      <c r="Q43" s="1685">
        <v>500</v>
      </c>
      <c r="R43" s="1253" t="s">
        <v>372</v>
      </c>
      <c r="S43" s="1253"/>
      <c r="T43" s="1687">
        <v>5530</v>
      </c>
      <c r="U43" s="1253"/>
      <c r="V43" s="1687">
        <f t="shared" si="0"/>
        <v>2765000</v>
      </c>
      <c r="W43" s="1268"/>
      <c r="X43" s="1271"/>
      <c r="AI43" s="1272"/>
    </row>
    <row r="44" spans="1:35" ht="32.25" customHeight="1">
      <c r="A44" s="1225"/>
      <c r="B44" s="1261"/>
      <c r="C44" s="1253" t="s">
        <v>1616</v>
      </c>
      <c r="D44" s="1262"/>
      <c r="E44" s="1262"/>
      <c r="F44" s="1262"/>
      <c r="G44" s="1262"/>
      <c r="H44" s="1262"/>
      <c r="I44" s="1262"/>
      <c r="J44" s="1253"/>
      <c r="K44" s="1253" t="s">
        <v>1193</v>
      </c>
      <c r="L44" s="1258"/>
      <c r="M44" s="1253"/>
      <c r="N44" s="1253"/>
      <c r="O44" s="1253"/>
      <c r="P44" s="1688">
        <v>619659193416</v>
      </c>
      <c r="Q44" s="1685">
        <v>500</v>
      </c>
      <c r="R44" s="1253" t="s">
        <v>372</v>
      </c>
      <c r="S44" s="1253"/>
      <c r="T44" s="1687">
        <v>2093</v>
      </c>
      <c r="U44" s="1253"/>
      <c r="V44" s="1687">
        <f t="shared" si="0"/>
        <v>1046500</v>
      </c>
      <c r="W44" s="1268"/>
      <c r="X44" s="1271"/>
    </row>
    <row r="45" spans="1:35" ht="32.25" customHeight="1">
      <c r="A45" s="1225"/>
      <c r="B45" s="1261"/>
      <c r="C45" s="1253" t="s">
        <v>1617</v>
      </c>
      <c r="D45" s="1262"/>
      <c r="E45" s="1262"/>
      <c r="F45" s="1262"/>
      <c r="G45" s="1262"/>
      <c r="H45" s="1262"/>
      <c r="I45" s="1262"/>
      <c r="J45" s="1253"/>
      <c r="K45" s="1253" t="s">
        <v>1133</v>
      </c>
      <c r="L45" s="1258"/>
      <c r="M45" s="1253"/>
      <c r="N45" s="1253"/>
      <c r="O45" s="1253"/>
      <c r="P45" s="1688">
        <v>619659188467</v>
      </c>
      <c r="Q45" s="1685">
        <v>500</v>
      </c>
      <c r="R45" s="1253" t="s">
        <v>372</v>
      </c>
      <c r="S45" s="1253"/>
      <c r="T45" s="1687">
        <v>2926</v>
      </c>
      <c r="U45" s="1253"/>
      <c r="V45" s="1687">
        <f t="shared" si="0"/>
        <v>1463000</v>
      </c>
      <c r="W45" s="1268"/>
      <c r="X45" s="1271"/>
    </row>
    <row r="46" spans="1:35" ht="32.25" customHeight="1">
      <c r="A46" s="1225"/>
      <c r="B46" s="1261"/>
      <c r="C46" s="1253" t="s">
        <v>1618</v>
      </c>
      <c r="D46" s="1262"/>
      <c r="E46" s="1262"/>
      <c r="F46" s="1262"/>
      <c r="G46" s="1262"/>
      <c r="H46" s="1262"/>
      <c r="I46" s="1262"/>
      <c r="J46" s="1253"/>
      <c r="K46" s="1253" t="s">
        <v>1134</v>
      </c>
      <c r="L46" s="1258"/>
      <c r="M46" s="1253"/>
      <c r="N46" s="1253"/>
      <c r="O46" s="1253"/>
      <c r="P46" s="1688">
        <v>619659188511</v>
      </c>
      <c r="Q46" s="1685">
        <v>500</v>
      </c>
      <c r="R46" s="1253" t="s">
        <v>372</v>
      </c>
      <c r="S46" s="1253"/>
      <c r="T46" s="1687">
        <v>5530</v>
      </c>
      <c r="U46" s="1253"/>
      <c r="V46" s="1687">
        <f t="shared" si="0"/>
        <v>2765000</v>
      </c>
      <c r="W46" s="1268"/>
      <c r="X46" s="1271"/>
    </row>
    <row r="47" spans="1:35" ht="32.25" customHeight="1">
      <c r="A47" s="1225"/>
      <c r="B47" s="1261"/>
      <c r="C47" s="1253" t="s">
        <v>1619</v>
      </c>
      <c r="D47" s="1262"/>
      <c r="E47" s="1262"/>
      <c r="F47" s="1262"/>
      <c r="G47" s="1262"/>
      <c r="H47" s="1262"/>
      <c r="I47" s="1262"/>
      <c r="J47" s="1253"/>
      <c r="K47" s="1253" t="s">
        <v>1564</v>
      </c>
      <c r="L47" s="1258"/>
      <c r="M47" s="1253"/>
      <c r="N47" s="1253"/>
      <c r="O47" s="1253"/>
      <c r="P47" s="1688">
        <v>619659189655</v>
      </c>
      <c r="Q47" s="1685">
        <v>500</v>
      </c>
      <c r="R47" s="1253" t="s">
        <v>372</v>
      </c>
      <c r="S47" s="1253"/>
      <c r="T47" s="1687">
        <v>8820</v>
      </c>
      <c r="U47" s="1253"/>
      <c r="V47" s="1687">
        <f t="shared" si="0"/>
        <v>4410000</v>
      </c>
      <c r="W47" s="1268"/>
      <c r="X47" s="1271"/>
    </row>
    <row r="48" spans="1:35" ht="32.25" customHeight="1">
      <c r="A48" s="1225"/>
      <c r="B48" s="1261"/>
      <c r="C48" s="1253" t="s">
        <v>1620</v>
      </c>
      <c r="D48" s="1262"/>
      <c r="E48" s="1262"/>
      <c r="F48" s="1262"/>
      <c r="G48" s="1262"/>
      <c r="H48" s="1262"/>
      <c r="I48" s="1262"/>
      <c r="J48" s="1253"/>
      <c r="K48" s="1253" t="s">
        <v>1566</v>
      </c>
      <c r="L48" s="1258"/>
      <c r="M48" s="1253"/>
      <c r="N48" s="1253"/>
      <c r="O48" s="1253"/>
      <c r="P48" s="1688">
        <v>619659200671</v>
      </c>
      <c r="Q48" s="1685">
        <v>500</v>
      </c>
      <c r="R48" s="1253" t="s">
        <v>372</v>
      </c>
      <c r="S48" s="1253"/>
      <c r="T48" s="1687">
        <v>1875.9999999999998</v>
      </c>
      <c r="U48" s="1253"/>
      <c r="V48" s="1687">
        <f t="shared" si="0"/>
        <v>937999.99999999988</v>
      </c>
      <c r="W48" s="1268"/>
      <c r="X48" s="1271"/>
    </row>
    <row r="49" spans="1:31" ht="32.25" customHeight="1">
      <c r="A49" s="1225"/>
      <c r="B49" s="1261"/>
      <c r="C49" s="1253" t="s">
        <v>1621</v>
      </c>
      <c r="D49" s="1262"/>
      <c r="E49" s="1262"/>
      <c r="F49" s="1262"/>
      <c r="G49" s="1262"/>
      <c r="H49" s="1262"/>
      <c r="I49" s="1262"/>
      <c r="J49" s="1253"/>
      <c r="K49" s="1253" t="s">
        <v>1567</v>
      </c>
      <c r="L49" s="1258"/>
      <c r="M49" s="1253"/>
      <c r="N49" s="1253"/>
      <c r="O49" s="1253"/>
      <c r="P49" s="1688">
        <v>619659200107</v>
      </c>
      <c r="Q49" s="1685">
        <v>500</v>
      </c>
      <c r="R49" s="1253" t="s">
        <v>372</v>
      </c>
      <c r="S49" s="1253"/>
      <c r="T49" s="1687">
        <v>2590</v>
      </c>
      <c r="U49" s="1253"/>
      <c r="V49" s="1687">
        <f t="shared" si="0"/>
        <v>1295000</v>
      </c>
      <c r="W49" s="1268"/>
      <c r="X49" s="1271"/>
    </row>
    <row r="50" spans="1:31" ht="32.25" customHeight="1">
      <c r="A50" s="1225"/>
      <c r="B50" s="1261"/>
      <c r="C50" s="1253" t="s">
        <v>1622</v>
      </c>
      <c r="D50" s="1262"/>
      <c r="E50" s="1262"/>
      <c r="F50" s="1262"/>
      <c r="G50" s="1262"/>
      <c r="H50" s="1262"/>
      <c r="I50" s="1262"/>
      <c r="J50" s="1253"/>
      <c r="K50" s="1253" t="s">
        <v>940</v>
      </c>
      <c r="L50" s="1258"/>
      <c r="M50" s="1253"/>
      <c r="N50" s="1253"/>
      <c r="O50" s="1253"/>
      <c r="P50" s="1688">
        <v>619659200701</v>
      </c>
      <c r="Q50" s="1685">
        <v>500</v>
      </c>
      <c r="R50" s="1253" t="s">
        <v>372</v>
      </c>
      <c r="S50" s="1253"/>
      <c r="T50" s="1687">
        <v>4193</v>
      </c>
      <c r="U50" s="1253"/>
      <c r="V50" s="1687">
        <f t="shared" si="0"/>
        <v>2096500</v>
      </c>
      <c r="W50" s="1268"/>
      <c r="X50" s="1271"/>
    </row>
    <row r="51" spans="1:31" ht="32.25" customHeight="1">
      <c r="A51" s="1225"/>
      <c r="B51" s="1261"/>
      <c r="C51" s="1253" t="s">
        <v>1623</v>
      </c>
      <c r="D51" s="1262"/>
      <c r="E51" s="1262"/>
      <c r="F51" s="1262"/>
      <c r="G51" s="1262"/>
      <c r="H51" s="1262"/>
      <c r="I51" s="1262"/>
      <c r="J51" s="1253"/>
      <c r="K51" s="1253" t="s">
        <v>1568</v>
      </c>
      <c r="L51" s="1258"/>
      <c r="M51" s="1253"/>
      <c r="N51" s="1253"/>
      <c r="O51" s="1253"/>
      <c r="P51" s="1688">
        <v>619659188689</v>
      </c>
      <c r="Q51" s="1685">
        <v>500</v>
      </c>
      <c r="R51" s="1253" t="s">
        <v>372</v>
      </c>
      <c r="S51" s="1253"/>
      <c r="T51" s="1687">
        <v>2310</v>
      </c>
      <c r="U51" s="1253"/>
      <c r="V51" s="1687">
        <f t="shared" si="0"/>
        <v>1155000</v>
      </c>
      <c r="W51" s="1268"/>
      <c r="X51" s="1271"/>
    </row>
    <row r="52" spans="1:31" ht="32.25" customHeight="1">
      <c r="A52" s="1225"/>
      <c r="B52" s="1261"/>
      <c r="C52" s="1253" t="s">
        <v>1624</v>
      </c>
      <c r="D52" s="1262"/>
      <c r="E52" s="1262"/>
      <c r="F52" s="1262"/>
      <c r="G52" s="1262"/>
      <c r="H52" s="1262"/>
      <c r="I52" s="1262"/>
      <c r="J52" s="1253"/>
      <c r="K52" s="1253" t="s">
        <v>956</v>
      </c>
      <c r="L52" s="1258"/>
      <c r="M52" s="1253"/>
      <c r="N52" s="1253"/>
      <c r="O52" s="1253"/>
      <c r="P52" s="1688">
        <v>619659197872</v>
      </c>
      <c r="Q52" s="1685">
        <v>500</v>
      </c>
      <c r="R52" s="1253" t="s">
        <v>372</v>
      </c>
      <c r="S52" s="1253"/>
      <c r="T52" s="1687">
        <v>2856</v>
      </c>
      <c r="U52" s="1253"/>
      <c r="V52" s="1687">
        <f t="shared" si="0"/>
        <v>1428000</v>
      </c>
      <c r="W52" s="1268"/>
      <c r="X52" s="1271"/>
    </row>
    <row r="53" spans="1:31" ht="32.25" customHeight="1">
      <c r="A53" s="1225"/>
      <c r="B53" s="1261"/>
      <c r="C53" s="1253" t="s">
        <v>1625</v>
      </c>
      <c r="D53" s="1262"/>
      <c r="E53" s="1262"/>
      <c r="F53" s="1262"/>
      <c r="G53" s="1262"/>
      <c r="H53" s="1262"/>
      <c r="I53" s="1262"/>
      <c r="J53" s="1253"/>
      <c r="K53" s="1253" t="s">
        <v>958</v>
      </c>
      <c r="L53" s="1258"/>
      <c r="M53" s="1253"/>
      <c r="N53" s="1253"/>
      <c r="O53" s="1253"/>
      <c r="P53" s="1688">
        <v>619659197889</v>
      </c>
      <c r="Q53" s="1685">
        <v>500</v>
      </c>
      <c r="R53" s="1253" t="s">
        <v>372</v>
      </c>
      <c r="S53" s="1253"/>
      <c r="T53" s="1687">
        <v>4130</v>
      </c>
      <c r="U53" s="1253"/>
      <c r="V53" s="1687">
        <f t="shared" si="0"/>
        <v>2065000</v>
      </c>
      <c r="W53" s="1268"/>
      <c r="X53" s="1271"/>
    </row>
    <row r="54" spans="1:31" ht="32.25" customHeight="1">
      <c r="A54" s="1225"/>
      <c r="B54" s="1261"/>
      <c r="C54" s="1253" t="s">
        <v>1626</v>
      </c>
      <c r="D54" s="1262"/>
      <c r="E54" s="1262"/>
      <c r="F54" s="1262"/>
      <c r="G54" s="1262"/>
      <c r="H54" s="1262"/>
      <c r="I54" s="1262"/>
      <c r="J54" s="1253"/>
      <c r="K54" s="1253" t="s">
        <v>960</v>
      </c>
      <c r="L54" s="1258"/>
      <c r="M54" s="1253"/>
      <c r="N54" s="1253"/>
      <c r="O54" s="1253"/>
      <c r="P54" s="1688">
        <v>619659197896</v>
      </c>
      <c r="Q54" s="1685">
        <v>500</v>
      </c>
      <c r="R54" s="1253" t="s">
        <v>372</v>
      </c>
      <c r="S54" s="1253"/>
      <c r="T54" s="1687">
        <v>0</v>
      </c>
      <c r="U54" s="1253"/>
      <c r="V54" s="1687">
        <f t="shared" si="0"/>
        <v>0</v>
      </c>
      <c r="W54" s="1268"/>
      <c r="X54" s="1271"/>
    </row>
    <row r="55" spans="1:31" ht="32.25" customHeight="1">
      <c r="A55" s="1225"/>
      <c r="B55" s="1261"/>
      <c r="C55" s="1262"/>
      <c r="D55" s="1262"/>
      <c r="E55" s="1262"/>
      <c r="F55" s="1262"/>
      <c r="G55" s="1262"/>
      <c r="H55" s="1262"/>
      <c r="I55" s="1262"/>
      <c r="J55" s="1262"/>
      <c r="K55" s="1253"/>
      <c r="L55" s="1258"/>
      <c r="M55" s="1253"/>
      <c r="N55" s="1253"/>
      <c r="O55" s="1253"/>
      <c r="P55" s="1688"/>
      <c r="Q55" s="1685"/>
      <c r="R55" s="1253"/>
      <c r="S55" s="1253"/>
      <c r="T55" s="1687"/>
      <c r="U55" s="1253"/>
      <c r="V55" s="1687"/>
      <c r="W55" s="1268"/>
      <c r="X55" s="1271"/>
    </row>
    <row r="56" spans="1:31" ht="32.25" customHeight="1">
      <c r="A56" s="1225"/>
      <c r="B56" s="1261"/>
      <c r="C56" s="1262"/>
      <c r="D56" s="1262"/>
      <c r="E56" s="1262"/>
      <c r="F56" s="1262"/>
      <c r="G56" s="1262"/>
      <c r="H56" s="1262"/>
      <c r="I56" s="1262"/>
      <c r="J56" s="1262"/>
      <c r="K56" s="1253"/>
      <c r="L56" s="1258"/>
      <c r="M56" s="1253"/>
      <c r="N56" s="1253"/>
      <c r="O56" s="1253"/>
      <c r="P56" s="1688"/>
      <c r="Q56" s="1685"/>
      <c r="R56" s="1253"/>
      <c r="S56" s="1253"/>
      <c r="T56" s="1687"/>
      <c r="U56" s="1253"/>
      <c r="V56" s="1687"/>
      <c r="W56" s="1268"/>
      <c r="X56" s="1271"/>
    </row>
    <row r="57" spans="1:31" ht="32.25" customHeight="1">
      <c r="A57" s="1225"/>
      <c r="B57" s="1261"/>
      <c r="C57" s="1262"/>
      <c r="D57" s="1262"/>
      <c r="E57" s="1262"/>
      <c r="F57" s="1262"/>
      <c r="G57" s="1262"/>
      <c r="H57" s="1262"/>
      <c r="I57" s="1262"/>
      <c r="J57" s="1262"/>
      <c r="K57" s="1253"/>
      <c r="L57" s="1258"/>
      <c r="M57" s="1253"/>
      <c r="N57" s="1253"/>
      <c r="O57" s="1253"/>
      <c r="P57" s="1688"/>
      <c r="Q57" s="1685"/>
      <c r="R57" s="1253"/>
      <c r="S57" s="1253"/>
      <c r="T57" s="1687"/>
      <c r="U57" s="1253"/>
      <c r="V57" s="1687"/>
      <c r="W57" s="1268"/>
      <c r="X57" s="1271"/>
      <c r="AD57" s="1246"/>
      <c r="AE57" s="1246"/>
    </row>
    <row r="58" spans="1:31" ht="32.25" customHeight="1">
      <c r="A58" s="1225"/>
      <c r="B58" s="1261"/>
      <c r="C58" s="1262"/>
      <c r="D58" s="1262"/>
      <c r="E58" s="1262"/>
      <c r="F58" s="1262"/>
      <c r="G58" s="1262"/>
      <c r="H58" s="1262"/>
      <c r="I58" s="1262"/>
      <c r="J58" s="1262"/>
      <c r="K58" s="1253"/>
      <c r="L58" s="1258"/>
      <c r="M58" s="1253"/>
      <c r="N58" s="1253"/>
      <c r="O58" s="1253"/>
      <c r="P58" s="1688"/>
      <c r="Q58" s="1685"/>
      <c r="R58" s="1253"/>
      <c r="S58" s="1253"/>
      <c r="T58" s="1687"/>
      <c r="U58" s="1253"/>
      <c r="V58" s="1687"/>
      <c r="W58" s="1268"/>
      <c r="X58" s="1271"/>
      <c r="AD58" s="1246"/>
      <c r="AE58" s="1246"/>
    </row>
    <row r="59" spans="1:31" ht="32.25" customHeight="1">
      <c r="A59" s="1225"/>
      <c r="B59" s="1261"/>
      <c r="C59" s="1262"/>
      <c r="D59" s="1262"/>
      <c r="E59" s="1262"/>
      <c r="F59" s="1262"/>
      <c r="G59" s="1262"/>
      <c r="H59" s="1262"/>
      <c r="I59" s="1262"/>
      <c r="J59" s="1262"/>
      <c r="K59" s="1253"/>
      <c r="L59" s="1258"/>
      <c r="M59" s="1253"/>
      <c r="N59" s="1253"/>
      <c r="O59" s="1253"/>
      <c r="P59" s="1688"/>
      <c r="Q59" s="1685"/>
      <c r="R59" s="1253"/>
      <c r="S59" s="1253"/>
      <c r="T59" s="1687"/>
      <c r="U59" s="1253"/>
      <c r="V59" s="1687"/>
      <c r="W59" s="1268"/>
      <c r="X59" s="1271"/>
      <c r="AD59" s="1246"/>
      <c r="AE59" s="1246"/>
    </row>
    <row r="60" spans="1:31" ht="32.25" customHeight="1">
      <c r="A60" s="1225"/>
      <c r="B60" s="1261"/>
      <c r="C60" s="1262"/>
      <c r="D60" s="1262"/>
      <c r="E60" s="1262"/>
      <c r="F60" s="1262"/>
      <c r="G60" s="1262"/>
      <c r="H60" s="1262"/>
      <c r="I60" s="1262"/>
      <c r="J60" s="1262"/>
      <c r="K60" s="1253"/>
      <c r="L60" s="1258"/>
      <c r="M60" s="1253"/>
      <c r="N60" s="1253"/>
      <c r="O60" s="1253"/>
      <c r="P60" s="1688"/>
      <c r="Q60" s="1685"/>
      <c r="R60" s="1253"/>
      <c r="S60" s="1253"/>
      <c r="T60" s="1687"/>
      <c r="U60" s="1253"/>
      <c r="V60" s="1687"/>
      <c r="W60" s="1268"/>
      <c r="X60" s="1271"/>
      <c r="AD60" s="1246"/>
      <c r="AE60" s="1246"/>
    </row>
    <row r="61" spans="1:31" ht="32.25" customHeight="1">
      <c r="A61" s="1225"/>
      <c r="B61" s="1261"/>
      <c r="C61" s="1262"/>
      <c r="D61" s="1262"/>
      <c r="E61" s="1262"/>
      <c r="F61" s="1262"/>
      <c r="G61" s="1262"/>
      <c r="H61" s="1262"/>
      <c r="I61" s="1262"/>
      <c r="J61" s="1262"/>
      <c r="K61" s="1253"/>
      <c r="L61" s="1232"/>
      <c r="M61" s="1253"/>
      <c r="N61" s="1253"/>
      <c r="O61" s="1253"/>
      <c r="P61" s="1260"/>
      <c r="Q61" s="1685"/>
      <c r="R61" s="1253"/>
      <c r="S61" s="1253"/>
      <c r="T61" s="1685"/>
      <c r="U61" s="1253"/>
      <c r="V61" s="1689"/>
      <c r="W61" s="1255"/>
      <c r="X61" s="1271"/>
      <c r="AD61" s="1246"/>
      <c r="AE61" s="1246"/>
    </row>
    <row r="62" spans="1:31" ht="32.25" customHeight="1">
      <c r="A62" s="1225"/>
      <c r="B62" s="1261"/>
      <c r="C62" s="1262"/>
      <c r="D62" s="1262"/>
      <c r="E62" s="1262"/>
      <c r="F62" s="1262"/>
      <c r="G62" s="1262"/>
      <c r="H62" s="1262"/>
      <c r="I62" s="1262"/>
      <c r="J62" s="1262"/>
      <c r="K62" s="1253"/>
      <c r="L62" s="1253"/>
      <c r="M62" s="1253"/>
      <c r="N62" s="1253"/>
      <c r="O62" s="1253"/>
      <c r="P62" s="1260"/>
      <c r="Q62" s="1253"/>
      <c r="R62" s="1253"/>
      <c r="S62" s="1253"/>
      <c r="T62" s="1685"/>
      <c r="U62" s="1253"/>
      <c r="V62" s="1253"/>
      <c r="W62" s="1255"/>
      <c r="X62" s="1271"/>
      <c r="AD62" s="1246"/>
      <c r="AE62" s="1246"/>
    </row>
    <row r="63" spans="1:31" ht="27.75" customHeight="1">
      <c r="A63" s="1225"/>
      <c r="B63" s="1261"/>
      <c r="C63" s="1262" t="s">
        <v>716</v>
      </c>
      <c r="D63" s="1262"/>
      <c r="E63" s="1262"/>
      <c r="F63" s="1262"/>
      <c r="G63" s="1262" t="s">
        <v>1430</v>
      </c>
      <c r="H63" s="1262"/>
      <c r="I63" s="1261"/>
      <c r="J63" s="1261"/>
      <c r="K63" s="1261"/>
      <c r="L63" s="1261"/>
      <c r="M63" s="1261"/>
      <c r="N63" s="1261"/>
      <c r="O63" s="1261"/>
      <c r="P63" s="1261"/>
      <c r="Q63" s="1261"/>
      <c r="R63" s="1261"/>
      <c r="S63" s="1261"/>
      <c r="T63" s="1275"/>
      <c r="U63" s="1261"/>
      <c r="V63" s="1261"/>
      <c r="W63" s="1261"/>
      <c r="X63" s="1271"/>
      <c r="AD63" s="1246"/>
      <c r="AE63" s="1246"/>
    </row>
    <row r="64" spans="1:31" ht="27.75" customHeight="1">
      <c r="A64" s="1225"/>
      <c r="B64" s="1261"/>
      <c r="C64" s="1262" t="s">
        <v>715</v>
      </c>
      <c r="D64" s="1262"/>
      <c r="E64" s="1262"/>
      <c r="F64" s="1262"/>
      <c r="G64" s="1262" t="str">
        <f>B10</f>
        <v>東葛電子販売</v>
      </c>
      <c r="H64" s="1262"/>
      <c r="I64" s="1261"/>
      <c r="J64" s="1261"/>
      <c r="K64" s="1261"/>
      <c r="L64" s="1261"/>
      <c r="M64" s="1261"/>
      <c r="N64" s="1261"/>
      <c r="O64" s="1261"/>
      <c r="P64" s="1261"/>
      <c r="Q64" s="1261"/>
      <c r="R64" s="1261"/>
      <c r="S64" s="1261"/>
      <c r="T64" s="1275"/>
      <c r="U64" s="1261"/>
      <c r="V64" s="1261"/>
      <c r="W64" s="1261"/>
      <c r="X64" s="1271"/>
      <c r="AD64" s="1246"/>
      <c r="AE64" s="1246"/>
    </row>
    <row r="65" spans="1:31" ht="18" thickBot="1">
      <c r="A65" s="1225"/>
      <c r="B65" s="1277"/>
      <c r="C65" s="1277"/>
      <c r="D65" s="1277"/>
      <c r="E65" s="1277"/>
      <c r="F65" s="1277"/>
      <c r="G65" s="1277"/>
      <c r="H65" s="1277"/>
      <c r="I65" s="1277"/>
      <c r="J65" s="1277"/>
      <c r="K65" s="1277"/>
      <c r="L65" s="1277"/>
      <c r="M65" s="1277"/>
      <c r="N65" s="1277"/>
      <c r="O65" s="1277"/>
      <c r="P65" s="1277"/>
      <c r="Q65" s="1277"/>
      <c r="R65" s="1277"/>
      <c r="S65" s="1277"/>
      <c r="T65" s="1278"/>
      <c r="U65" s="1277"/>
      <c r="V65" s="1277"/>
      <c r="W65" s="1277"/>
      <c r="X65" s="1271"/>
      <c r="AD65" s="1246"/>
      <c r="AE65" s="1246"/>
    </row>
    <row r="66" spans="1:31" s="1246" customFormat="1" ht="21.75" customHeight="1" thickBot="1">
      <c r="A66" s="1228"/>
      <c r="B66" s="1228"/>
      <c r="C66" s="1228"/>
      <c r="D66" s="1228"/>
      <c r="E66" s="1228"/>
      <c r="F66" s="1228"/>
      <c r="G66" s="1228"/>
      <c r="H66" s="1228"/>
      <c r="I66" s="1228"/>
      <c r="J66" s="1228"/>
      <c r="K66" s="1228"/>
      <c r="L66" s="1228"/>
      <c r="M66" s="1228"/>
      <c r="N66" s="1279"/>
      <c r="O66" s="1279"/>
      <c r="P66" s="1279"/>
      <c r="Q66" s="1279"/>
      <c r="R66" s="1280"/>
      <c r="S66" s="1279"/>
      <c r="T66" s="1279"/>
      <c r="U66" s="1279"/>
      <c r="V66" s="1281"/>
      <c r="W66" s="1280"/>
      <c r="X66" s="1276"/>
    </row>
    <row r="67" spans="1:31" s="1246" customFormat="1" ht="21.75" customHeight="1">
      <c r="A67" s="1228"/>
      <c r="B67" s="1228"/>
      <c r="C67" s="1228"/>
      <c r="D67" s="1228"/>
      <c r="E67" s="1228"/>
      <c r="F67" s="1228"/>
      <c r="G67" s="1228"/>
      <c r="H67" s="1228"/>
      <c r="I67" s="1228"/>
      <c r="J67" s="1242"/>
      <c r="K67" s="1242"/>
      <c r="L67" s="1242"/>
      <c r="M67" s="1241" t="s">
        <v>713</v>
      </c>
      <c r="N67" s="1242" t="s">
        <v>712</v>
      </c>
      <c r="O67" s="1242"/>
      <c r="P67" s="1242"/>
      <c r="Q67" s="1242"/>
      <c r="R67" s="1242"/>
      <c r="S67" s="1242"/>
      <c r="T67" s="1242"/>
      <c r="U67" s="1242"/>
      <c r="V67" s="1282">
        <f>SUM(V36:V64)</f>
        <v>33211500</v>
      </c>
      <c r="W67" s="1228"/>
      <c r="X67" s="1276"/>
    </row>
    <row r="68" spans="1:31" s="1246" customFormat="1" ht="19.5" thickBot="1">
      <c r="A68" s="1228"/>
      <c r="B68" s="1283"/>
      <c r="C68" s="1283"/>
      <c r="D68" s="1283"/>
      <c r="E68" s="1283"/>
      <c r="F68" s="1283"/>
      <c r="G68" s="1283"/>
      <c r="H68" s="1283"/>
      <c r="I68" s="1283"/>
      <c r="J68" s="1284"/>
      <c r="K68" s="1284"/>
      <c r="L68" s="1284"/>
      <c r="M68" s="1284"/>
      <c r="N68" s="1284"/>
      <c r="O68" s="1284"/>
      <c r="P68" s="1284"/>
      <c r="Q68" s="1284"/>
      <c r="R68" s="1284"/>
      <c r="S68" s="1284"/>
      <c r="T68" s="1284"/>
      <c r="U68" s="1284"/>
      <c r="V68" s="1285"/>
      <c r="W68" s="1283"/>
      <c r="X68" s="1276"/>
    </row>
    <row r="69" spans="1:31" s="1246" customFormat="1" ht="3.75" customHeight="1" thickBot="1">
      <c r="A69" s="1228"/>
      <c r="B69" s="1279"/>
      <c r="C69" s="1279"/>
      <c r="D69" s="1279"/>
      <c r="E69" s="1279"/>
      <c r="F69" s="1279"/>
      <c r="G69" s="1279"/>
      <c r="H69" s="1279"/>
      <c r="I69" s="1279"/>
      <c r="J69" s="1286"/>
      <c r="K69" s="1286"/>
      <c r="L69" s="1286"/>
      <c r="M69" s="1286"/>
      <c r="N69" s="1286"/>
      <c r="O69" s="1286"/>
      <c r="P69" s="1286"/>
      <c r="Q69" s="1286"/>
      <c r="R69" s="1286"/>
      <c r="S69" s="1286"/>
      <c r="T69" s="1286"/>
      <c r="U69" s="1286"/>
      <c r="V69" s="1287"/>
      <c r="W69" s="1279"/>
    </row>
    <row r="70" spans="1:31" s="1246" customFormat="1" ht="30" customHeight="1">
      <c r="A70" s="1228"/>
      <c r="B70" s="1228"/>
      <c r="C70" s="1228"/>
      <c r="D70" s="1228"/>
      <c r="E70" s="1228"/>
      <c r="F70" s="1228"/>
      <c r="G70" s="1228"/>
      <c r="H70" s="1228"/>
      <c r="I70" s="1228"/>
      <c r="J70" s="1242"/>
      <c r="K70" s="1242"/>
      <c r="L70" s="1242"/>
      <c r="M70" s="1242"/>
      <c r="N70" s="1242" t="s">
        <v>711</v>
      </c>
      <c r="O70" s="1242"/>
      <c r="P70" s="1242"/>
      <c r="Q70" s="1242"/>
      <c r="R70" s="1242"/>
      <c r="S70" s="1242"/>
      <c r="T70" s="1242"/>
      <c r="U70" s="1242"/>
      <c r="V70" s="1288">
        <f>V67</f>
        <v>33211500</v>
      </c>
      <c r="W70" s="1228"/>
    </row>
    <row r="71" spans="1:31" s="1246" customFormat="1" ht="7.5" customHeight="1">
      <c r="A71" s="1228"/>
      <c r="B71" s="1261"/>
      <c r="C71" s="1261"/>
      <c r="D71" s="1261"/>
      <c r="E71" s="1261"/>
      <c r="F71" s="1261"/>
      <c r="G71" s="1261"/>
      <c r="H71" s="1261"/>
      <c r="I71" s="1261"/>
      <c r="J71" s="1262"/>
      <c r="K71" s="1262"/>
      <c r="L71" s="1262"/>
      <c r="M71" s="1262"/>
      <c r="N71" s="1262" t="s">
        <v>710</v>
      </c>
      <c r="O71" s="1262"/>
      <c r="P71" s="1262"/>
      <c r="Q71" s="1262"/>
      <c r="R71" s="1262"/>
      <c r="S71" s="1262"/>
      <c r="T71" s="1262"/>
      <c r="U71" s="1262"/>
      <c r="V71" s="1274">
        <f>V70</f>
        <v>33211500</v>
      </c>
      <c r="W71" s="1277"/>
    </row>
    <row r="72" spans="1:31" s="1246" customFormat="1" ht="3.75" customHeight="1">
      <c r="A72" s="1228"/>
      <c r="B72" s="1261"/>
      <c r="C72" s="1261"/>
      <c r="D72" s="1261"/>
      <c r="E72" s="1261"/>
      <c r="F72" s="1261"/>
      <c r="G72" s="1261"/>
      <c r="H72" s="1261"/>
      <c r="I72" s="1261"/>
      <c r="J72" s="1262"/>
      <c r="K72" s="1262"/>
      <c r="L72" s="1262"/>
      <c r="M72" s="1262"/>
      <c r="N72" s="1262"/>
      <c r="O72" s="1262" t="s">
        <v>708</v>
      </c>
      <c r="P72" s="1262"/>
      <c r="Q72" s="1262"/>
      <c r="R72" s="1262"/>
      <c r="S72" s="1262"/>
      <c r="T72" s="1262"/>
      <c r="U72" s="1262"/>
      <c r="V72" s="1274">
        <f>V70*10%</f>
        <v>3321150</v>
      </c>
      <c r="W72" s="1277" t="s">
        <v>707</v>
      </c>
    </row>
    <row r="73" spans="1:31" s="1246" customFormat="1" ht="22.5" customHeight="1">
      <c r="A73" s="1228"/>
      <c r="B73" s="1261"/>
      <c r="C73" s="1261"/>
      <c r="D73" s="1261"/>
      <c r="E73" s="1261"/>
      <c r="F73" s="1261"/>
      <c r="G73" s="1261"/>
      <c r="H73" s="1261"/>
      <c r="I73" s="1261"/>
      <c r="J73" s="1262"/>
      <c r="K73" s="1262"/>
      <c r="L73" s="1262"/>
      <c r="M73" s="1262"/>
      <c r="N73" s="1262" t="s">
        <v>709</v>
      </c>
      <c r="O73" s="1262"/>
      <c r="P73" s="1262"/>
      <c r="Q73" s="1262"/>
      <c r="R73" s="1262"/>
      <c r="S73" s="1262"/>
      <c r="T73" s="1262"/>
      <c r="U73" s="1262"/>
      <c r="V73" s="1274"/>
      <c r="W73" s="1289"/>
    </row>
    <row r="74" spans="1:31" s="1246" customFormat="1" ht="22.5" customHeight="1">
      <c r="A74" s="1228"/>
      <c r="B74" s="1261"/>
      <c r="C74" s="1261"/>
      <c r="D74" s="1261"/>
      <c r="E74" s="1261"/>
      <c r="F74" s="1261"/>
      <c r="G74" s="1261"/>
      <c r="H74" s="1261"/>
      <c r="I74" s="1261"/>
      <c r="J74" s="1262"/>
      <c r="K74" s="1262"/>
      <c r="L74" s="1262"/>
      <c r="M74" s="1262"/>
      <c r="N74" s="1262"/>
      <c r="O74" s="1262" t="s">
        <v>708</v>
      </c>
      <c r="P74" s="1262"/>
      <c r="Q74" s="1262"/>
      <c r="R74" s="1262"/>
      <c r="S74" s="1262"/>
      <c r="T74" s="1262"/>
      <c r="U74" s="1262"/>
      <c r="V74" s="1274"/>
      <c r="W74" s="1289" t="s">
        <v>707</v>
      </c>
      <c r="AD74" s="1224"/>
      <c r="AE74" s="1224"/>
    </row>
    <row r="75" spans="1:31" s="1246" customFormat="1" ht="22.5" customHeight="1">
      <c r="A75" s="1228"/>
      <c r="B75" s="1261"/>
      <c r="C75" s="1261"/>
      <c r="D75" s="1261"/>
      <c r="E75" s="1261"/>
      <c r="F75" s="1261"/>
      <c r="G75" s="1261"/>
      <c r="H75" s="1261"/>
      <c r="I75" s="1261"/>
      <c r="J75" s="1262"/>
      <c r="K75" s="1262"/>
      <c r="L75" s="1262"/>
      <c r="M75" s="1262"/>
      <c r="N75" s="1262" t="s">
        <v>706</v>
      </c>
      <c r="O75" s="1262"/>
      <c r="P75" s="1262"/>
      <c r="Q75" s="1262"/>
      <c r="R75" s="1262"/>
      <c r="S75" s="1262"/>
      <c r="T75" s="1262"/>
      <c r="U75" s="1262"/>
      <c r="V75" s="1274">
        <f>V70+V72</f>
        <v>36532650</v>
      </c>
      <c r="W75" s="1290"/>
      <c r="AD75" s="1224"/>
      <c r="AE75" s="1224"/>
    </row>
    <row r="76" spans="1:31" s="1246" customFormat="1" ht="22.5" customHeight="1">
      <c r="A76" s="1228"/>
      <c r="B76" s="1261"/>
      <c r="C76" s="1261"/>
      <c r="D76" s="1261"/>
      <c r="E76" s="1261"/>
      <c r="F76" s="1261"/>
      <c r="G76" s="1261"/>
      <c r="H76" s="1261"/>
      <c r="I76" s="1261"/>
      <c r="J76" s="1261"/>
      <c r="K76" s="1261"/>
      <c r="L76" s="1261"/>
      <c r="M76" s="1261"/>
      <c r="N76" s="1261"/>
      <c r="O76" s="1261"/>
      <c r="P76" s="1261"/>
      <c r="Q76" s="1261"/>
      <c r="R76" s="1261"/>
      <c r="S76" s="1261"/>
      <c r="T76" s="1261"/>
      <c r="U76" s="1261"/>
      <c r="V76" s="1261"/>
      <c r="W76" s="1291"/>
      <c r="AD76" s="1224"/>
      <c r="AE76" s="1224"/>
    </row>
    <row r="77" spans="1:31" s="1246" customFormat="1" ht="22.5" customHeight="1">
      <c r="A77" s="1228"/>
      <c r="B77" s="1261"/>
      <c r="C77" s="1261"/>
      <c r="D77" s="1261"/>
      <c r="E77" s="1261"/>
      <c r="F77" s="1261"/>
      <c r="G77" s="1261"/>
      <c r="H77" s="1261"/>
      <c r="I77" s="1261"/>
      <c r="J77" s="1261"/>
      <c r="K77" s="1261"/>
      <c r="L77" s="1261"/>
      <c r="M77" s="1261"/>
      <c r="N77" s="1261"/>
      <c r="O77" s="1261"/>
      <c r="P77" s="1261"/>
      <c r="Q77" s="1261"/>
      <c r="R77" s="1261"/>
      <c r="S77" s="1261"/>
      <c r="T77" s="1261"/>
      <c r="U77" s="1261"/>
      <c r="V77" s="1261"/>
      <c r="W77" s="1291"/>
      <c r="AD77" s="1224"/>
      <c r="AE77" s="1224"/>
    </row>
    <row r="78" spans="1:31" s="1246" customFormat="1" ht="22.5" customHeight="1">
      <c r="A78" s="1228"/>
      <c r="B78" s="1292"/>
      <c r="C78" s="1292"/>
      <c r="D78" s="1292"/>
      <c r="E78" s="1292"/>
      <c r="F78" s="1292"/>
      <c r="G78" s="1292"/>
      <c r="H78" s="1292"/>
      <c r="I78" s="1292"/>
      <c r="J78" s="1292"/>
      <c r="K78" s="1292"/>
      <c r="L78" s="1292"/>
      <c r="M78" s="1292"/>
      <c r="N78" s="1292"/>
      <c r="O78" s="1292"/>
      <c r="P78" s="1292"/>
      <c r="Q78" s="1292"/>
      <c r="R78" s="1292"/>
      <c r="S78" s="1292"/>
      <c r="T78" s="1292"/>
      <c r="U78" s="1292"/>
      <c r="V78" s="1292"/>
      <c r="W78" s="1292"/>
      <c r="AD78" s="1224"/>
      <c r="AE78" s="1224"/>
    </row>
    <row r="79" spans="1:31" s="1246" customFormat="1" ht="22.5" customHeight="1">
      <c r="A79" s="1228"/>
      <c r="B79" s="1228" t="s">
        <v>705</v>
      </c>
      <c r="C79" s="1228"/>
      <c r="D79" s="1228"/>
      <c r="E79" s="1228"/>
      <c r="F79" s="1228"/>
      <c r="G79" s="1228"/>
      <c r="H79" s="1228"/>
      <c r="I79" s="1228"/>
      <c r="K79" s="1293"/>
      <c r="L79" s="1293"/>
      <c r="N79" s="1293"/>
      <c r="O79" s="1228"/>
      <c r="P79" s="1228"/>
      <c r="Q79" s="1228"/>
      <c r="R79" s="1228"/>
      <c r="S79" s="1228"/>
      <c r="T79" s="1228"/>
      <c r="U79" s="1228"/>
      <c r="V79" s="1228"/>
      <c r="W79" s="1228"/>
      <c r="AD79" s="1224"/>
      <c r="AE79" s="1224"/>
    </row>
    <row r="80" spans="1:31" s="1246" customFormat="1" ht="22.5" customHeight="1">
      <c r="A80" s="1228"/>
      <c r="B80" s="1228" t="s">
        <v>704</v>
      </c>
      <c r="C80" s="1228"/>
      <c r="D80" s="1228"/>
      <c r="E80" s="1228"/>
      <c r="F80" s="1228"/>
      <c r="G80" s="1228"/>
      <c r="H80" s="1228"/>
      <c r="I80" s="1228"/>
      <c r="J80" s="1228"/>
      <c r="K80" s="1228"/>
      <c r="L80" s="1228"/>
      <c r="M80" s="1228"/>
      <c r="N80" s="1228"/>
      <c r="O80" s="1228"/>
      <c r="P80" s="1228"/>
      <c r="Q80" s="1228"/>
      <c r="R80" s="1228"/>
      <c r="S80" s="1228"/>
      <c r="T80" s="1228"/>
      <c r="U80" s="1228"/>
      <c r="V80" s="1228"/>
      <c r="W80" s="1228"/>
      <c r="AD80" s="1224"/>
      <c r="AE80" s="1224"/>
    </row>
    <row r="81" spans="1:31" s="1246" customFormat="1" ht="22.5" customHeight="1">
      <c r="A81" s="1228"/>
      <c r="B81" s="1228"/>
      <c r="C81" s="1228"/>
      <c r="D81" s="1228"/>
      <c r="E81" s="1228"/>
      <c r="F81" s="1228"/>
      <c r="G81" s="1228"/>
      <c r="H81" s="1228"/>
      <c r="I81" s="1228"/>
      <c r="J81" s="1228"/>
      <c r="K81" s="1228"/>
      <c r="L81" s="1227"/>
      <c r="M81" s="1228"/>
      <c r="N81" s="1228"/>
      <c r="O81" s="1228"/>
      <c r="P81" s="1228"/>
      <c r="Q81" s="1228"/>
      <c r="R81" s="1228"/>
      <c r="S81" s="1228"/>
      <c r="T81" s="1228"/>
      <c r="U81" s="1228"/>
      <c r="V81" s="1228"/>
      <c r="W81" s="1228"/>
      <c r="AD81" s="1224"/>
      <c r="AE81" s="1224"/>
    </row>
    <row r="82" spans="1:31" s="1246" customFormat="1" ht="17.25">
      <c r="A82" s="1228"/>
      <c r="B82" s="1224"/>
      <c r="C82" s="1224"/>
      <c r="D82" s="1224"/>
      <c r="E82" s="1224"/>
      <c r="F82" s="1224"/>
      <c r="G82" s="1224"/>
      <c r="H82" s="1224"/>
      <c r="I82" s="1224"/>
      <c r="J82" s="1224"/>
      <c r="K82" s="1224"/>
      <c r="L82" s="1224"/>
      <c r="M82" s="1224"/>
      <c r="N82" s="1224"/>
      <c r="O82" s="1224"/>
      <c r="P82" s="1224"/>
      <c r="Q82" s="1224"/>
      <c r="R82" s="1224"/>
      <c r="S82" s="1224"/>
      <c r="T82" s="1224"/>
      <c r="U82" s="1224"/>
      <c r="V82" s="1224"/>
      <c r="W82" s="1224"/>
      <c r="AD82" s="1224"/>
      <c r="AE82" s="1224"/>
    </row>
    <row r="83" spans="1:31" s="1246" customFormat="1" ht="17.25">
      <c r="A83" s="1228"/>
      <c r="B83" s="1224"/>
      <c r="C83" s="1224"/>
      <c r="D83" s="1224"/>
      <c r="E83" s="1224"/>
      <c r="F83" s="1224"/>
      <c r="G83" s="1224"/>
      <c r="H83" s="1224"/>
      <c r="I83" s="1224"/>
      <c r="J83" s="1224"/>
      <c r="K83" s="1224"/>
      <c r="L83" s="1224"/>
      <c r="M83" s="1224"/>
      <c r="N83" s="1224"/>
      <c r="O83" s="1224"/>
      <c r="P83" s="1224"/>
      <c r="Q83" s="1224"/>
      <c r="R83" s="1224"/>
      <c r="S83" s="1224"/>
      <c r="T83" s="1224"/>
      <c r="U83" s="1224"/>
      <c r="V83" s="1224"/>
      <c r="W83" s="1224"/>
      <c r="AD83" s="1224"/>
      <c r="AE83" s="1224"/>
    </row>
    <row r="84" spans="1:31" s="1246" customFormat="1" ht="17.25">
      <c r="A84" s="1228"/>
      <c r="B84" s="1224"/>
      <c r="C84" s="1224"/>
      <c r="D84" s="1224"/>
      <c r="E84" s="1224"/>
      <c r="F84" s="1224"/>
      <c r="G84" s="1224"/>
      <c r="H84" s="1224"/>
      <c r="I84" s="1224"/>
      <c r="J84" s="1224"/>
      <c r="K84" s="1224"/>
      <c r="L84" s="1224"/>
      <c r="M84" s="1224"/>
      <c r="N84" s="1224"/>
      <c r="O84" s="1224"/>
      <c r="P84" s="1224"/>
      <c r="Q84" s="1224"/>
      <c r="R84" s="1224"/>
      <c r="S84" s="1224"/>
      <c r="T84" s="1224"/>
      <c r="U84" s="1224"/>
      <c r="V84" s="1224"/>
      <c r="W84" s="1224"/>
      <c r="AD84" s="1224"/>
      <c r="AE84" s="1224"/>
    </row>
  </sheetData>
  <mergeCells count="2">
    <mergeCell ref="A1:W1"/>
    <mergeCell ref="B32:W32"/>
  </mergeCells>
  <phoneticPr fontId="27"/>
  <pageMargins left="0.31496062992125984" right="0.31496062992125984" top="0.35433070866141736" bottom="0.35433070866141736" header="0" footer="0"/>
  <pageSetup paperSize="9" scale="36"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E062-FC80-4DE7-9D49-1683B731ABFF}">
  <sheetPr codeName="Sheet73">
    <pageSetUpPr fitToPage="1"/>
  </sheetPr>
  <dimension ref="A1:AL68"/>
  <sheetViews>
    <sheetView showGridLines="0" zoomScale="70" zoomScaleNormal="70" workbookViewId="0">
      <selection activeCell="AI7" sqref="AI7"/>
    </sheetView>
  </sheetViews>
  <sheetFormatPr defaultRowHeight="13.5"/>
  <cols>
    <col min="1" max="5" width="4.33203125" style="1224" customWidth="1"/>
    <col min="6" max="6" width="4" style="1224" customWidth="1"/>
    <col min="7" max="7" width="4.33203125" style="1224" customWidth="1"/>
    <col min="8" max="8" width="24.1640625" style="1224" customWidth="1"/>
    <col min="9" max="9" width="21.1640625" style="1224" customWidth="1"/>
    <col min="10" max="10" width="6.6640625" style="1224" customWidth="1"/>
    <col min="11" max="11" width="4.33203125" style="1224" customWidth="1"/>
    <col min="12" max="12" width="10.5" style="1224" customWidth="1"/>
    <col min="13" max="13" width="4.33203125" style="1224" customWidth="1"/>
    <col min="14" max="14" width="11" style="1224" customWidth="1"/>
    <col min="15" max="15" width="3" style="1224" customWidth="1"/>
    <col min="16" max="16" width="28.6640625" style="1224" customWidth="1"/>
    <col min="17" max="17" width="5.83203125" style="1224" customWidth="1"/>
    <col min="18" max="18" width="22.83203125" style="1224" customWidth="1"/>
    <col min="19" max="19" width="4" style="1224" customWidth="1"/>
    <col min="20" max="20" width="20" style="1224" customWidth="1"/>
    <col min="21" max="22" width="4.33203125" style="1224" customWidth="1"/>
    <col min="23" max="23" width="16.33203125" style="1224" bestFit="1" customWidth="1"/>
    <col min="24" max="24" width="4.6640625" style="1224" customWidth="1"/>
    <col min="25" max="25" width="27" style="1224" customWidth="1"/>
    <col min="26" max="26" width="3.33203125" style="1224" customWidth="1"/>
    <col min="27" max="27" width="4.1640625" style="1224" customWidth="1"/>
    <col min="28" max="32" width="4.33203125" style="1224" customWidth="1"/>
    <col min="33" max="33" width="5.83203125" style="1224" customWidth="1"/>
    <col min="34" max="34" width="14" style="1224" customWidth="1"/>
    <col min="35" max="35" width="9.33203125" style="1224" customWidth="1"/>
    <col min="36" max="45" width="4.33203125" style="1224" customWidth="1"/>
    <col min="46" max="16384" width="9.33203125" style="1224"/>
  </cols>
  <sheetData>
    <row r="1" spans="1:33" ht="31.5" customHeight="1">
      <c r="A1" s="2097" t="s">
        <v>301</v>
      </c>
      <c r="B1" s="2097"/>
      <c r="C1" s="2097"/>
      <c r="D1" s="2097"/>
      <c r="E1" s="2097"/>
      <c r="F1" s="2097"/>
      <c r="G1" s="2097"/>
      <c r="H1" s="2097"/>
      <c r="I1" s="2097"/>
      <c r="J1" s="2097"/>
      <c r="K1" s="2097"/>
      <c r="L1" s="2097"/>
      <c r="M1" s="2097"/>
      <c r="N1" s="2097"/>
      <c r="O1" s="2097"/>
      <c r="P1" s="2097"/>
      <c r="Q1" s="2097"/>
      <c r="R1" s="2097"/>
      <c r="S1" s="2097"/>
      <c r="T1" s="2097"/>
      <c r="U1" s="2097"/>
      <c r="V1" s="2097"/>
      <c r="W1" s="2097"/>
      <c r="X1" s="2097"/>
      <c r="Y1" s="2097"/>
      <c r="Z1" s="2097"/>
    </row>
    <row r="2" spans="1:33" ht="18" customHeight="1">
      <c r="A2" s="1225"/>
      <c r="B2" s="1225"/>
      <c r="C2" s="1225"/>
      <c r="D2" s="1225"/>
      <c r="E2" s="1225"/>
      <c r="F2" s="1225"/>
      <c r="G2" s="1225"/>
      <c r="H2" s="1225"/>
      <c r="I2" s="1225"/>
      <c r="J2" s="1225"/>
      <c r="K2" s="1225"/>
      <c r="L2" s="1225"/>
      <c r="M2" s="1225"/>
      <c r="N2" s="1226"/>
      <c r="O2" s="1226"/>
      <c r="P2" s="1225"/>
      <c r="Q2" s="1225"/>
      <c r="R2" s="1225"/>
      <c r="S2" s="1225"/>
      <c r="T2" s="1225"/>
      <c r="U2" s="1225"/>
      <c r="V2" s="1225"/>
      <c r="W2" s="1227" t="s">
        <v>750</v>
      </c>
      <c r="X2" s="1228" t="s">
        <v>353</v>
      </c>
      <c r="Y2" s="1227" t="str">
        <f>'2_5_請求書JANあり '!V2</f>
        <v>T5010401008297</v>
      </c>
      <c r="Z2" s="1225"/>
    </row>
    <row r="3" spans="1:33" ht="17.25">
      <c r="A3" s="1229"/>
      <c r="B3" s="1229"/>
      <c r="C3" s="1229"/>
      <c r="D3" s="1229"/>
      <c r="E3" s="1229"/>
      <c r="F3" s="1229"/>
      <c r="G3" s="1229"/>
      <c r="H3" s="1229"/>
      <c r="I3" s="1229"/>
      <c r="J3" s="1229"/>
      <c r="K3" s="1229"/>
      <c r="L3" s="1229"/>
      <c r="M3" s="1229"/>
      <c r="N3" s="1229"/>
      <c r="O3" s="1229"/>
      <c r="P3" s="1229"/>
      <c r="Q3" s="1229"/>
      <c r="R3" s="1229"/>
      <c r="S3" s="1229"/>
      <c r="T3" s="1229"/>
      <c r="U3" s="1229"/>
      <c r="V3" s="1229"/>
      <c r="W3" s="1230"/>
      <c r="X3" s="1230"/>
      <c r="Y3" s="1231">
        <f>'2_5_請求書JANあり '!V3</f>
        <v>45691</v>
      </c>
      <c r="Z3" s="1229"/>
    </row>
    <row r="4" spans="1:33">
      <c r="A4" s="1225"/>
      <c r="B4" s="1225"/>
      <c r="C4" s="1225"/>
      <c r="D4" s="1225"/>
      <c r="E4" s="1225"/>
      <c r="F4" s="1225"/>
      <c r="G4" s="1225"/>
      <c r="H4" s="1225"/>
      <c r="I4" s="1225"/>
      <c r="J4" s="1225"/>
      <c r="K4" s="1225"/>
      <c r="L4" s="1225"/>
      <c r="M4" s="1225"/>
      <c r="N4" s="1225"/>
      <c r="O4" s="1225"/>
      <c r="P4" s="1225"/>
      <c r="Q4" s="1225"/>
      <c r="R4" s="1225"/>
      <c r="S4" s="1225"/>
      <c r="T4" s="1225"/>
      <c r="U4" s="1225"/>
      <c r="V4" s="1225"/>
      <c r="W4" s="1225"/>
      <c r="X4" s="1225"/>
      <c r="Y4" s="1225"/>
      <c r="Z4" s="1225"/>
    </row>
    <row r="5" spans="1:33">
      <c r="A5" s="1225"/>
      <c r="B5" s="1225"/>
      <c r="C5" s="1225"/>
      <c r="D5" s="1225"/>
      <c r="E5" s="1225"/>
      <c r="F5" s="1225"/>
      <c r="G5" s="1225"/>
      <c r="H5" s="1225"/>
      <c r="I5" s="1225"/>
      <c r="J5" s="1225"/>
      <c r="K5" s="1225"/>
      <c r="L5" s="1225"/>
      <c r="M5" s="1225"/>
      <c r="N5" s="1225"/>
      <c r="O5" s="1225"/>
      <c r="P5" s="1225"/>
      <c r="Q5" s="1225"/>
      <c r="R5" s="1225"/>
      <c r="S5" s="1225"/>
      <c r="T5" s="1225"/>
      <c r="U5" s="1225"/>
      <c r="V5" s="1225"/>
      <c r="W5" s="1225"/>
      <c r="X5" s="1225"/>
      <c r="Y5" s="1225"/>
      <c r="Z5" s="1225"/>
    </row>
    <row r="6" spans="1:33" ht="9" customHeight="1">
      <c r="A6" s="1225"/>
      <c r="B6" s="1225"/>
      <c r="C6" s="1225"/>
      <c r="D6" s="1225"/>
      <c r="E6" s="1225"/>
      <c r="F6" s="1225"/>
      <c r="G6" s="1225"/>
      <c r="H6" s="1225"/>
      <c r="I6" s="1225"/>
      <c r="J6" s="1225"/>
      <c r="K6" s="1225"/>
      <c r="L6" s="1225"/>
      <c r="M6" s="1225"/>
      <c r="N6" s="1225"/>
      <c r="O6" s="1225"/>
      <c r="P6" s="1225"/>
      <c r="Q6" s="1225"/>
      <c r="R6" s="1225"/>
      <c r="S6" s="1225"/>
      <c r="T6" s="1225"/>
      <c r="U6" s="1225"/>
      <c r="V6" s="1225"/>
      <c r="W6" s="1225"/>
      <c r="X6" s="1225"/>
      <c r="Y6" s="1225"/>
      <c r="Z6" s="1225"/>
    </row>
    <row r="7" spans="1:33" ht="21">
      <c r="A7" s="1228"/>
      <c r="B7" s="1233" t="str">
        <f>'2_5_請求書JANあり '!B7</f>
        <v>〒124-0014</v>
      </c>
      <c r="C7" s="1228"/>
      <c r="D7" s="1228"/>
      <c r="E7" s="1228"/>
      <c r="F7" s="1225"/>
      <c r="G7" s="1228"/>
      <c r="H7" s="1225"/>
      <c r="I7" s="1225"/>
      <c r="J7" s="1225"/>
      <c r="K7" s="1225"/>
      <c r="L7" s="1225"/>
      <c r="M7" s="1225"/>
      <c r="N7" s="1225"/>
      <c r="O7" s="1225"/>
      <c r="P7" s="1225"/>
      <c r="Q7" s="1225"/>
      <c r="R7" s="1225"/>
      <c r="S7" s="1225"/>
      <c r="T7" s="1233" t="s">
        <v>1122</v>
      </c>
      <c r="U7" s="1225"/>
      <c r="V7" s="1225"/>
      <c r="W7" s="1225"/>
      <c r="X7" s="1225"/>
      <c r="Y7" s="1225"/>
      <c r="Z7" s="1225"/>
      <c r="AG7" s="1294"/>
    </row>
    <row r="8" spans="1:33" ht="21">
      <c r="A8" s="1228"/>
      <c r="B8" s="1233" t="str">
        <f>'2_5_請求書JANあり '!B8</f>
        <v>東京都葛飾区東四つ木4－44－1</v>
      </c>
      <c r="C8" s="1228"/>
      <c r="D8" s="1228"/>
      <c r="E8" s="1228"/>
      <c r="F8" s="1228"/>
      <c r="G8" s="1228"/>
      <c r="H8" s="1225"/>
      <c r="I8" s="1225"/>
      <c r="J8" s="1225"/>
      <c r="K8" s="1225"/>
      <c r="L8" s="1225"/>
      <c r="M8" s="1225"/>
      <c r="N8" s="1225"/>
      <c r="O8" s="1225"/>
      <c r="P8" s="1225"/>
      <c r="Q8" s="1225"/>
      <c r="R8" s="1225"/>
      <c r="S8" s="1225"/>
      <c r="T8" s="1225"/>
      <c r="U8" s="1225"/>
      <c r="V8" s="1225"/>
      <c r="W8" s="1225"/>
      <c r="X8" s="1225"/>
      <c r="Y8" s="1225"/>
      <c r="Z8" s="1225"/>
    </row>
    <row r="9" spans="1:33" ht="21">
      <c r="A9" s="1228"/>
      <c r="B9" s="1233" t="str">
        <f>'2_5_請求書JANあり '!B9</f>
        <v>17階1号室</v>
      </c>
      <c r="C9" s="1228"/>
      <c r="D9" s="1228"/>
      <c r="E9" s="1228"/>
      <c r="F9" s="1228"/>
      <c r="G9" s="1228"/>
      <c r="H9" s="1225"/>
      <c r="I9" s="1225"/>
      <c r="J9" s="1225"/>
      <c r="K9" s="1225"/>
      <c r="L9" s="1225"/>
      <c r="M9" s="1225"/>
      <c r="N9" s="1225"/>
      <c r="O9" s="1225"/>
      <c r="P9" s="1225"/>
      <c r="Q9" s="1225"/>
      <c r="R9" s="1225"/>
      <c r="S9" s="1225"/>
      <c r="T9" s="1225"/>
      <c r="U9" s="1225"/>
      <c r="V9" s="1225"/>
      <c r="W9" s="1225"/>
      <c r="X9" s="1225"/>
      <c r="Y9" s="1225"/>
      <c r="Z9" s="1225"/>
    </row>
    <row r="10" spans="1:33" ht="21">
      <c r="A10" s="1228"/>
      <c r="B10" s="1233" t="str">
        <f>'2_5_請求書JANあり '!B10</f>
        <v>東葛電子販売</v>
      </c>
      <c r="C10" s="1228"/>
      <c r="D10" s="1228"/>
      <c r="E10" s="1228"/>
      <c r="F10" s="1228"/>
      <c r="G10" s="1228"/>
      <c r="H10" s="1228"/>
      <c r="I10" s="1242" t="s">
        <v>1404</v>
      </c>
      <c r="J10" s="1225"/>
      <c r="K10" s="1225"/>
      <c r="L10" s="1225"/>
      <c r="M10" s="1225"/>
      <c r="N10" s="1225"/>
      <c r="O10" s="1225"/>
      <c r="P10" s="1225"/>
      <c r="Q10" s="1225"/>
      <c r="R10" s="1225"/>
      <c r="S10" s="1225"/>
      <c r="T10" s="1225"/>
      <c r="U10" s="1237"/>
      <c r="V10" s="1237"/>
      <c r="W10" s="1237"/>
      <c r="X10" s="1238"/>
      <c r="Y10" s="1225"/>
      <c r="Z10" s="1225"/>
    </row>
    <row r="11" spans="1:33" ht="21">
      <c r="A11" s="1225"/>
      <c r="B11" s="1233" t="str">
        <f>'2_5_請求書JANあり '!B11</f>
        <v/>
      </c>
      <c r="C11" s="1225"/>
      <c r="D11" s="1225"/>
      <c r="E11" s="1225"/>
      <c r="F11" s="1225"/>
      <c r="G11" s="1225"/>
      <c r="H11" s="1225"/>
      <c r="I11" s="1225"/>
      <c r="J11" s="1225"/>
      <c r="K11" s="1225"/>
      <c r="L11" s="1225"/>
      <c r="M11" s="1225"/>
      <c r="N11" s="1225"/>
      <c r="O11" s="1225"/>
      <c r="P11" s="1225"/>
      <c r="Q11" s="1225"/>
      <c r="R11" s="1225"/>
      <c r="S11" s="1225"/>
      <c r="T11" s="1225"/>
      <c r="U11" s="1239" t="s">
        <v>745</v>
      </c>
      <c r="V11" s="1240"/>
      <c r="W11" s="1240"/>
      <c r="X11" s="1240"/>
      <c r="Y11" s="1228"/>
      <c r="Z11" s="1225"/>
    </row>
    <row r="12" spans="1:33" ht="21">
      <c r="A12" s="1225"/>
      <c r="B12" s="1233" t="str">
        <f>'2_5_請求書JANあり '!B12</f>
        <v>050-1792-1508</v>
      </c>
      <c r="C12" s="1225"/>
      <c r="D12" s="1225"/>
      <c r="E12" s="1225"/>
      <c r="F12" s="1225"/>
      <c r="G12" s="1225"/>
      <c r="H12" s="1225"/>
      <c r="I12" s="1225"/>
      <c r="J12" s="1225"/>
      <c r="K12" s="1225"/>
      <c r="L12" s="1225"/>
      <c r="M12" s="1225"/>
      <c r="N12" s="1225"/>
      <c r="O12" s="1225"/>
      <c r="P12" s="1225"/>
      <c r="Q12" s="1225"/>
      <c r="R12" s="1225"/>
      <c r="S12" s="1225"/>
      <c r="T12" s="1225"/>
      <c r="U12" s="1239" t="s">
        <v>1141</v>
      </c>
      <c r="V12" s="1240"/>
      <c r="W12" s="1240"/>
      <c r="X12" s="1240"/>
      <c r="Y12" s="1228"/>
      <c r="Z12" s="1225"/>
    </row>
    <row r="13" spans="1:33" ht="21">
      <c r="A13" s="1225"/>
      <c r="B13" s="1233" t="str">
        <f>'2_5_請求書JANあり '!B13</f>
        <v>amazonseven1982@gmail.com</v>
      </c>
      <c r="C13" s="1225"/>
      <c r="D13" s="1225"/>
      <c r="E13" s="1225"/>
      <c r="F13" s="1225"/>
      <c r="G13" s="1225"/>
      <c r="H13" s="1225"/>
      <c r="I13" s="1225"/>
      <c r="J13" s="1225"/>
      <c r="K13" s="1225"/>
      <c r="L13" s="1225"/>
      <c r="M13" s="1225"/>
      <c r="N13" s="1225"/>
      <c r="O13" s="1225"/>
      <c r="P13" s="1225"/>
      <c r="Q13" s="1225"/>
      <c r="R13" s="1225"/>
      <c r="S13" s="1225"/>
      <c r="T13" s="1225"/>
      <c r="U13" s="1239" t="s">
        <v>1122</v>
      </c>
      <c r="V13" s="1240"/>
      <c r="W13" s="1240"/>
      <c r="X13" s="1240"/>
      <c r="Y13" s="1228"/>
      <c r="Z13" s="1241"/>
    </row>
    <row r="14" spans="1:33" ht="21">
      <c r="A14" s="1225"/>
      <c r="B14" s="1233" t="str">
        <f>'2_5_請求書JANあり '!B14</f>
        <v/>
      </c>
      <c r="C14" s="1225"/>
      <c r="D14" s="1225"/>
      <c r="E14" s="1225"/>
      <c r="F14" s="1225"/>
      <c r="G14" s="1225"/>
      <c r="H14" s="1225"/>
      <c r="I14" s="1225"/>
      <c r="J14" s="1225"/>
      <c r="K14" s="1225"/>
      <c r="L14" s="1225"/>
      <c r="M14" s="1225"/>
      <c r="N14" s="1225"/>
      <c r="O14" s="1225"/>
      <c r="P14" s="1225"/>
      <c r="Q14" s="1225"/>
      <c r="R14" s="1225"/>
      <c r="S14" s="1225"/>
      <c r="T14" s="1225"/>
      <c r="U14" s="1239" t="s">
        <v>1075</v>
      </c>
      <c r="V14" s="1240"/>
      <c r="W14" s="1240"/>
      <c r="X14" s="1240"/>
      <c r="Y14" s="1228"/>
      <c r="Z14" s="1225"/>
    </row>
    <row r="15" spans="1:33" ht="12" customHeight="1">
      <c r="A15" s="1225"/>
      <c r="B15" s="1242"/>
      <c r="C15" s="1225"/>
      <c r="D15" s="1225"/>
      <c r="E15" s="1225"/>
      <c r="F15" s="1225"/>
      <c r="G15" s="1225"/>
      <c r="H15" s="1225"/>
      <c r="I15" s="1225"/>
      <c r="J15" s="1225"/>
      <c r="K15" s="1225"/>
      <c r="L15" s="1225"/>
      <c r="M15" s="1225"/>
      <c r="N15" s="1225"/>
      <c r="O15" s="1225"/>
      <c r="P15" s="1225"/>
      <c r="Q15" s="1225"/>
      <c r="R15" s="1225"/>
      <c r="S15" s="1225"/>
      <c r="T15" s="1225"/>
      <c r="U15" s="1295"/>
      <c r="V15" s="1295"/>
      <c r="W15" s="1295"/>
      <c r="X15" s="1295"/>
      <c r="Y15" s="1296"/>
      <c r="Z15" s="1297"/>
    </row>
    <row r="16" spans="1:33" ht="14.25">
      <c r="A16" s="1225"/>
      <c r="B16" s="1225"/>
      <c r="C16" s="1225"/>
      <c r="D16" s="1225"/>
      <c r="E16" s="1225"/>
      <c r="F16" s="1225"/>
      <c r="G16" s="1225"/>
      <c r="H16" s="1225"/>
      <c r="I16" s="1225"/>
      <c r="J16" s="1225"/>
      <c r="K16" s="1225"/>
      <c r="L16" s="1225"/>
      <c r="M16" s="1225"/>
      <c r="N16" s="1225"/>
      <c r="O16" s="1225"/>
      <c r="P16" s="1225"/>
      <c r="Q16" s="1225"/>
      <c r="R16" s="1225"/>
      <c r="S16" s="1225"/>
      <c r="T16" s="1225"/>
      <c r="U16" s="1237"/>
      <c r="V16" s="1237"/>
      <c r="W16" s="1237"/>
      <c r="X16" s="1238"/>
      <c r="Y16" s="1225"/>
      <c r="Z16" s="1225"/>
    </row>
    <row r="17" spans="1:27" ht="19.5" customHeight="1">
      <c r="A17" s="1225"/>
      <c r="B17" s="1298"/>
      <c r="C17" s="1298"/>
      <c r="D17" s="1298"/>
      <c r="E17" s="1298"/>
      <c r="F17" s="1298"/>
      <c r="G17" s="1298"/>
      <c r="H17" s="1298"/>
      <c r="I17" s="1298"/>
      <c r="J17" s="1298"/>
      <c r="K17" s="1298"/>
      <c r="L17" s="1298"/>
      <c r="M17" s="1298"/>
      <c r="N17" s="1298"/>
      <c r="O17" s="1298"/>
      <c r="P17" s="1298"/>
      <c r="Q17" s="1298"/>
      <c r="R17" s="1298"/>
      <c r="S17" s="1298"/>
      <c r="T17" s="1298"/>
      <c r="U17" s="1298"/>
      <c r="V17" s="1298"/>
      <c r="W17" s="1298"/>
      <c r="X17" s="1298"/>
      <c r="Y17" s="1298"/>
      <c r="Z17" s="1298"/>
    </row>
    <row r="18" spans="1:27" ht="14.25" customHeight="1">
      <c r="A18" s="1225"/>
      <c r="B18" s="1228"/>
      <c r="C18" s="1228"/>
      <c r="D18" s="1228"/>
      <c r="E18" s="1228"/>
      <c r="F18" s="1228"/>
      <c r="G18" s="1228"/>
      <c r="H18" s="1228"/>
      <c r="I18" s="1228"/>
      <c r="J18" s="1228"/>
      <c r="K18" s="1228"/>
      <c r="L18" s="1228"/>
      <c r="M18" s="1228"/>
      <c r="N18" s="1228"/>
      <c r="O18" s="1228"/>
      <c r="P18" s="1228"/>
      <c r="Q18" s="1228"/>
      <c r="R18" s="1228"/>
      <c r="S18" s="1228"/>
      <c r="T18" s="1228"/>
      <c r="U18" s="1228"/>
      <c r="V18" s="1228"/>
      <c r="W18" s="1228"/>
      <c r="X18" s="1228"/>
      <c r="Y18" s="1228"/>
      <c r="Z18" s="1228"/>
    </row>
    <row r="19" spans="1:27" ht="22.5" customHeight="1">
      <c r="A19" s="1225"/>
      <c r="B19" s="1299" t="s">
        <v>1225</v>
      </c>
      <c r="C19" s="1299"/>
      <c r="D19" s="1299"/>
      <c r="E19" s="1299"/>
      <c r="F19" s="1300" t="s">
        <v>1226</v>
      </c>
      <c r="G19" s="2099" t="str">
        <f>'2_5_請求書JANあり '!E34</f>
        <v>OM1859266346</v>
      </c>
      <c r="H19" s="2099"/>
      <c r="I19" s="1299"/>
      <c r="J19" s="1299"/>
      <c r="K19" s="1228"/>
      <c r="L19" s="1228"/>
      <c r="M19" s="1228"/>
      <c r="N19" s="1228"/>
      <c r="O19" s="1228"/>
      <c r="P19" s="1228"/>
      <c r="Q19" s="1228"/>
      <c r="R19" s="1299" t="s">
        <v>769</v>
      </c>
      <c r="S19" s="1302" t="s">
        <v>1226</v>
      </c>
      <c r="T19" s="1302"/>
      <c r="U19" s="1303"/>
      <c r="V19" s="1299"/>
      <c r="W19" s="1299"/>
      <c r="X19" s="1299"/>
      <c r="Y19" s="1228"/>
      <c r="Z19" s="1228"/>
    </row>
    <row r="20" spans="1:27" ht="22.5" customHeight="1">
      <c r="A20" s="1225"/>
      <c r="B20" s="1299" t="s">
        <v>1227</v>
      </c>
      <c r="C20" s="1299"/>
      <c r="D20" s="1299"/>
      <c r="E20" s="1299"/>
      <c r="F20" s="1300" t="s">
        <v>1226</v>
      </c>
      <c r="G20" s="2099">
        <v>229637321</v>
      </c>
      <c r="H20" s="2099"/>
      <c r="I20" s="1299"/>
      <c r="J20" s="1299"/>
      <c r="K20" s="1228"/>
      <c r="L20" s="1228"/>
      <c r="M20" s="1228"/>
      <c r="N20" s="1228"/>
      <c r="O20" s="1228"/>
      <c r="P20" s="1228"/>
      <c r="Q20" s="1228"/>
      <c r="R20" s="1299" t="s">
        <v>760</v>
      </c>
      <c r="S20" s="1299" t="s">
        <v>1226</v>
      </c>
      <c r="T20" s="1301" t="str">
        <f>'2_5_請求書JANあり '!G27</f>
        <v>CA0203634</v>
      </c>
      <c r="U20" s="1299"/>
      <c r="V20" s="1299"/>
      <c r="W20" s="1299"/>
      <c r="X20" s="1299"/>
      <c r="Y20" s="1228"/>
      <c r="Z20" s="1228"/>
    </row>
    <row r="21" spans="1:27" ht="22.5" customHeight="1" thickBot="1">
      <c r="A21" s="1225"/>
      <c r="B21" s="1299" t="s">
        <v>1228</v>
      </c>
      <c r="C21" s="1299"/>
      <c r="D21" s="1299"/>
      <c r="E21" s="1299"/>
      <c r="F21" s="1304" t="s">
        <v>1226</v>
      </c>
      <c r="G21" s="2100">
        <f>Y3</f>
        <v>45691</v>
      </c>
      <c r="H21" s="2100"/>
      <c r="I21" s="1299"/>
      <c r="J21" s="1299"/>
      <c r="K21" s="1228"/>
      <c r="L21" s="1228"/>
      <c r="M21" s="1228"/>
      <c r="N21" s="1228"/>
      <c r="O21" s="1228"/>
      <c r="P21" s="1228"/>
      <c r="Q21" s="1228"/>
      <c r="R21" s="1305" t="s">
        <v>765</v>
      </c>
      <c r="S21" s="1305" t="s">
        <v>1226</v>
      </c>
      <c r="T21" s="1305"/>
      <c r="U21" s="1305"/>
      <c r="V21" s="1305"/>
      <c r="W21" s="1305"/>
      <c r="X21" s="1305"/>
      <c r="Y21" s="1228"/>
      <c r="Z21" s="1228"/>
    </row>
    <row r="22" spans="1:27" ht="22.5" customHeight="1" thickTop="1" thickBot="1">
      <c r="A22" s="1225"/>
      <c r="B22" s="1305" t="s">
        <v>1229</v>
      </c>
      <c r="C22" s="1305"/>
      <c r="D22" s="1305"/>
      <c r="E22" s="1305"/>
      <c r="F22" s="1306" t="s">
        <v>1226</v>
      </c>
      <c r="G22" s="2101">
        <f>G21+2</f>
        <v>45693</v>
      </c>
      <c r="H22" s="2101"/>
      <c r="I22" s="1305"/>
      <c r="J22" s="1307"/>
      <c r="K22" s="1228"/>
      <c r="L22" s="1228"/>
      <c r="M22" s="1228"/>
      <c r="N22" s="1228"/>
      <c r="O22" s="1228"/>
      <c r="P22" s="1228"/>
      <c r="Q22" s="1228"/>
      <c r="R22" s="1228"/>
      <c r="S22" s="1228"/>
      <c r="T22" s="1228"/>
      <c r="U22" s="1228"/>
      <c r="V22" s="1228"/>
      <c r="W22" s="1228"/>
      <c r="X22" s="1228"/>
      <c r="Y22" s="1228"/>
      <c r="Z22" s="1228"/>
      <c r="AA22" s="1246"/>
    </row>
    <row r="23" spans="1:27" ht="12" customHeight="1" thickTop="1">
      <c r="A23" s="1225"/>
      <c r="B23" s="1228"/>
      <c r="C23" s="1228"/>
      <c r="D23" s="1228"/>
      <c r="E23" s="1228"/>
      <c r="F23" s="1308"/>
      <c r="G23" s="1308"/>
      <c r="H23" s="1308"/>
      <c r="I23" s="1228"/>
      <c r="J23" s="1309"/>
      <c r="K23" s="1228"/>
      <c r="L23" s="1228"/>
      <c r="M23" s="1228"/>
      <c r="N23" s="1228"/>
      <c r="O23" s="1228"/>
      <c r="P23" s="1228"/>
      <c r="Q23" s="1228"/>
      <c r="R23" s="1228"/>
      <c r="S23" s="1228"/>
      <c r="T23" s="1228"/>
      <c r="U23" s="1228"/>
      <c r="V23" s="1228"/>
      <c r="W23" s="1228"/>
      <c r="X23" s="1228"/>
      <c r="Y23" s="1228"/>
      <c r="Z23" s="1228"/>
      <c r="AA23" s="1246"/>
    </row>
    <row r="24" spans="1:27" ht="18.75" customHeight="1">
      <c r="A24" s="1225"/>
      <c r="B24" s="1228" t="s">
        <v>763</v>
      </c>
      <c r="C24" s="1228"/>
      <c r="D24" s="1228"/>
      <c r="E24" s="1228"/>
      <c r="F24" s="1228"/>
      <c r="G24" s="1228"/>
      <c r="H24" s="1228"/>
      <c r="I24" s="1228"/>
      <c r="J24" s="1228"/>
      <c r="K24" s="1228"/>
      <c r="L24" s="1228"/>
      <c r="M24" s="1228"/>
      <c r="N24" s="1228"/>
      <c r="O24" s="1228"/>
      <c r="P24" s="1228"/>
      <c r="Q24" s="1228"/>
      <c r="R24" s="1228"/>
      <c r="S24" s="1228"/>
      <c r="T24" s="1228"/>
      <c r="U24" s="1228"/>
      <c r="V24" s="1228"/>
      <c r="W24" s="1228"/>
      <c r="X24" s="1228"/>
      <c r="Y24" s="1228"/>
      <c r="Z24" s="1228"/>
      <c r="AA24" s="1246"/>
    </row>
    <row r="25" spans="1:27" ht="20.25" customHeight="1">
      <c r="A25" s="1225"/>
      <c r="B25" s="1228" t="s">
        <v>762</v>
      </c>
      <c r="C25" s="1228"/>
      <c r="D25" s="1228"/>
      <c r="E25" s="1228"/>
      <c r="F25" s="1228"/>
      <c r="G25" s="1228"/>
      <c r="H25" s="1228"/>
      <c r="I25" s="1228"/>
      <c r="J25" s="1228"/>
      <c r="K25" s="1228"/>
      <c r="L25" s="1228"/>
      <c r="M25" s="1228"/>
      <c r="N25" s="1228"/>
      <c r="O25" s="1228"/>
      <c r="P25" s="1228"/>
      <c r="Q25" s="1228"/>
      <c r="R25" s="1228"/>
      <c r="S25" s="1228"/>
      <c r="T25" s="1228"/>
      <c r="U25" s="1228"/>
      <c r="V25" s="1228"/>
      <c r="W25" s="1228"/>
      <c r="X25" s="1228"/>
      <c r="Y25" s="1228"/>
      <c r="Z25" s="1228"/>
      <c r="AA25" s="1246"/>
    </row>
    <row r="26" spans="1:27" ht="6" customHeight="1" thickBot="1">
      <c r="A26" s="1225"/>
      <c r="B26" s="1310"/>
      <c r="C26" s="1228"/>
      <c r="D26" s="1228"/>
      <c r="E26" s="1228"/>
      <c r="F26" s="1228"/>
      <c r="G26" s="1228"/>
      <c r="H26" s="1228"/>
      <c r="I26" s="1228"/>
      <c r="J26" s="1228"/>
      <c r="K26" s="1228"/>
      <c r="L26" s="1228"/>
      <c r="M26" s="1228"/>
      <c r="N26" s="1228"/>
      <c r="O26" s="1228"/>
      <c r="P26" s="1228"/>
      <c r="Q26" s="1228"/>
      <c r="R26" s="1228"/>
      <c r="S26" s="1228"/>
      <c r="T26" s="1228"/>
      <c r="U26" s="1228"/>
      <c r="V26" s="1228"/>
      <c r="W26" s="1228"/>
      <c r="X26" s="1228"/>
      <c r="Y26" s="1228"/>
      <c r="Z26" s="1228"/>
      <c r="AA26" s="1246"/>
    </row>
    <row r="27" spans="1:27" ht="23.25" customHeight="1">
      <c r="A27" s="1225"/>
      <c r="B27" s="2098" t="s">
        <v>725</v>
      </c>
      <c r="C27" s="2098"/>
      <c r="D27" s="2098"/>
      <c r="E27" s="2098"/>
      <c r="F27" s="2098"/>
      <c r="G27" s="2098"/>
      <c r="H27" s="2098"/>
      <c r="I27" s="2098"/>
      <c r="J27" s="2098"/>
      <c r="K27" s="2098"/>
      <c r="L27" s="2098"/>
      <c r="M27" s="2098"/>
      <c r="N27" s="2098"/>
      <c r="O27" s="2098"/>
      <c r="P27" s="2098"/>
      <c r="Q27" s="2098"/>
      <c r="R27" s="2098"/>
      <c r="S27" s="2098"/>
      <c r="T27" s="2098"/>
      <c r="U27" s="2098"/>
      <c r="V27" s="2098"/>
      <c r="W27" s="2098"/>
      <c r="X27" s="2098"/>
      <c r="Y27" s="2098"/>
      <c r="Z27" s="2098"/>
      <c r="AA27" s="1246"/>
    </row>
    <row r="28" spans="1:27" ht="23.25" customHeight="1">
      <c r="A28" s="1225"/>
      <c r="B28" s="1253"/>
      <c r="C28" s="1253" t="s">
        <v>720</v>
      </c>
      <c r="D28" s="1253"/>
      <c r="E28" s="1253"/>
      <c r="F28" s="1253"/>
      <c r="G28" s="1253"/>
      <c r="H28" s="1253"/>
      <c r="I28" s="1253"/>
      <c r="J28" s="1253"/>
      <c r="K28" s="1253"/>
      <c r="L28" s="1253" t="s">
        <v>719</v>
      </c>
      <c r="M28" s="1253"/>
      <c r="N28" s="1258"/>
      <c r="O28" s="1253"/>
      <c r="P28" s="1253"/>
      <c r="Q28" s="1259"/>
      <c r="R28" s="1260" t="s">
        <v>759</v>
      </c>
      <c r="S28" s="1260"/>
      <c r="T28" s="1259" t="s">
        <v>170</v>
      </c>
      <c r="U28" s="1253"/>
      <c r="V28" s="1253"/>
      <c r="W28" s="1259" t="s">
        <v>1078</v>
      </c>
      <c r="X28" s="1253"/>
      <c r="Y28" s="1259" t="s">
        <v>1079</v>
      </c>
      <c r="Z28" s="1255"/>
      <c r="AA28" s="1246"/>
    </row>
    <row r="29" spans="1:27" ht="28.5" customHeight="1">
      <c r="A29" s="1225"/>
      <c r="B29" s="1261"/>
      <c r="C29" s="1262" t="str">
        <f>'2_5_請求書JANあり '!C36</f>
        <v xml:space="preserve">SanDisk microSD Ultra 64GB </v>
      </c>
      <c r="D29" s="1262"/>
      <c r="E29" s="1262"/>
      <c r="F29" s="1262"/>
      <c r="G29" s="1262"/>
      <c r="H29" s="1262"/>
      <c r="I29" s="1262"/>
      <c r="J29" s="1262"/>
      <c r="K29" s="1262"/>
      <c r="L29" s="1262" t="str">
        <f>'2_4_請求書JANあり'!J36</f>
        <v>SDSQUAB-064G-GN6MN</v>
      </c>
      <c r="M29" s="1262"/>
      <c r="N29" s="1263"/>
      <c r="O29" s="1262"/>
      <c r="P29" s="1262"/>
      <c r="Q29" s="1262"/>
      <c r="R29" s="1264">
        <f>'2_5_請求書JANあり '!P36</f>
        <v>619659200473</v>
      </c>
      <c r="S29" s="1264"/>
      <c r="T29" s="1265">
        <f>'2_5_請求書JANあり '!Q36</f>
        <v>500</v>
      </c>
      <c r="U29" s="1262" t="s">
        <v>372</v>
      </c>
      <c r="V29" s="1266"/>
      <c r="W29" s="1267">
        <f>'2_5_請求書JANあり '!T36</f>
        <v>1715</v>
      </c>
      <c r="X29" s="1262"/>
      <c r="Y29" s="1267">
        <f>W29*T29</f>
        <v>857500</v>
      </c>
      <c r="Z29" s="1268"/>
      <c r="AA29" s="1246"/>
    </row>
    <row r="30" spans="1:27" ht="28.5" customHeight="1">
      <c r="A30" s="1225"/>
      <c r="B30" s="1261"/>
      <c r="C30" s="1262" t="str">
        <f>'2_5_請求書JANあり '!C37</f>
        <v>SanDisk microSDXC Ultra 128GB UHS-I / U1 / A1 / C10 /</v>
      </c>
      <c r="D30" s="1262"/>
      <c r="E30" s="1262"/>
      <c r="F30" s="1269"/>
      <c r="G30" s="1262"/>
      <c r="H30" s="1262"/>
      <c r="I30" s="1262"/>
      <c r="J30" s="1262"/>
      <c r="K30" s="1262"/>
      <c r="L30" s="1262" t="str">
        <f>'2_4_請求書JANあり'!J37</f>
        <v>SDSQUAB-128G-GN6MN</v>
      </c>
      <c r="M30" s="1262"/>
      <c r="N30" s="1263"/>
      <c r="O30" s="1262"/>
      <c r="P30" s="1262"/>
      <c r="Q30" s="1262"/>
      <c r="R30" s="1264">
        <f>'2_5_請求書JANあり '!P37</f>
        <v>619659200480</v>
      </c>
      <c r="S30" s="1264"/>
      <c r="T30" s="1265">
        <f>'2_5_請求書JANあり '!Q37</f>
        <v>500</v>
      </c>
      <c r="U30" s="1262" t="s">
        <v>372</v>
      </c>
      <c r="V30" s="1262"/>
      <c r="W30" s="1267">
        <f>'2_5_請求書JANあり '!T37</f>
        <v>2555</v>
      </c>
      <c r="X30" s="1262"/>
      <c r="Y30" s="1267">
        <f t="shared" ref="Y30:Y47" si="0">W30*T30</f>
        <v>1277500</v>
      </c>
      <c r="Z30" s="1268"/>
      <c r="AA30" s="1246"/>
    </row>
    <row r="31" spans="1:27" ht="28.5" customHeight="1">
      <c r="A31" s="1225"/>
      <c r="B31" s="1261"/>
      <c r="C31" s="1262" t="str">
        <f>'2_5_請求書JANあり '!C38</f>
        <v xml:space="preserve">SanDisk microSD Ultra 256GB </v>
      </c>
      <c r="D31" s="1262"/>
      <c r="E31" s="1262"/>
      <c r="F31" s="1262"/>
      <c r="G31" s="1262"/>
      <c r="H31" s="1262"/>
      <c r="I31" s="1262"/>
      <c r="J31" s="1262"/>
      <c r="K31" s="1262"/>
      <c r="L31" s="1262" t="str">
        <f>'2_4_請求書JANあり'!J38</f>
        <v>SDSQUAC-256G-GN6MN</v>
      </c>
      <c r="M31" s="1262"/>
      <c r="N31" s="1263"/>
      <c r="O31" s="1262"/>
      <c r="P31" s="1262"/>
      <c r="Q31" s="1262"/>
      <c r="R31" s="1264">
        <f>'2_5_請求書JANあり '!P38</f>
        <v>619659200497</v>
      </c>
      <c r="S31" s="1270"/>
      <c r="T31" s="1265">
        <f>'2_5_請求書JANあり '!Q38</f>
        <v>500</v>
      </c>
      <c r="U31" s="1262" t="s">
        <v>372</v>
      </c>
      <c r="V31" s="1262"/>
      <c r="W31" s="1267">
        <f>'2_5_請求書JANあり '!T38</f>
        <v>4445</v>
      </c>
      <c r="X31" s="1262"/>
      <c r="Y31" s="1267">
        <f t="shared" si="0"/>
        <v>2222500</v>
      </c>
      <c r="Z31" s="1268"/>
      <c r="AA31" s="1246"/>
    </row>
    <row r="32" spans="1:27" ht="28.5" customHeight="1">
      <c r="A32" s="1225"/>
      <c r="B32" s="1261"/>
      <c r="C32" s="1262" t="str">
        <f>'2_5_請求書JANあり '!C39</f>
        <v>SanDisk SD  512GB UHS-I / Nintendo Switch /</v>
      </c>
      <c r="D32" s="1262"/>
      <c r="E32" s="1262"/>
      <c r="F32" s="1262"/>
      <c r="G32" s="1262"/>
      <c r="H32" s="1262"/>
      <c r="I32" s="1262"/>
      <c r="J32" s="1262"/>
      <c r="K32" s="1262"/>
      <c r="L32" s="1262" t="str">
        <f>'2_4_請求書JANあり'!J39</f>
        <v>SDSQUAC-512G-GN6MN</v>
      </c>
      <c r="M32" s="1262"/>
      <c r="N32" s="1263"/>
      <c r="O32" s="1262"/>
      <c r="P32" s="1262"/>
      <c r="Q32" s="1262"/>
      <c r="R32" s="1264">
        <f>'2_5_請求書JANあり '!P39</f>
        <v>619659200503</v>
      </c>
      <c r="S32" s="1270"/>
      <c r="T32" s="1265">
        <f>'2_5_請求書JANあり '!Q39</f>
        <v>500</v>
      </c>
      <c r="U32" s="1262" t="s">
        <v>372</v>
      </c>
      <c r="V32" s="1262"/>
      <c r="W32" s="1267">
        <f>'2_5_請求書JANあり '!T39</f>
        <v>8049.9999999999991</v>
      </c>
      <c r="X32" s="1262"/>
      <c r="Y32" s="1267">
        <f t="shared" si="0"/>
        <v>4024999.9999999995</v>
      </c>
      <c r="Z32" s="1268"/>
    </row>
    <row r="33" spans="1:38" ht="28.5" customHeight="1">
      <c r="A33" s="1225"/>
      <c r="B33" s="1261"/>
      <c r="C33" s="1262" t="str">
        <f>'2_5_請求書JANあり '!C40</f>
        <v>SanDisk SD  32GB U3 / Class10 /</v>
      </c>
      <c r="D33" s="1262"/>
      <c r="E33" s="1262"/>
      <c r="F33" s="1262"/>
      <c r="G33" s="1262"/>
      <c r="H33" s="1262"/>
      <c r="I33" s="1262"/>
      <c r="J33" s="1262"/>
      <c r="K33" s="1262"/>
      <c r="L33" s="1262" t="str">
        <f>'2_4_請求書JANあり'!J40</f>
        <v>SDSQXAF-032G-GN6MN</v>
      </c>
      <c r="M33" s="1262"/>
      <c r="N33" s="1263"/>
      <c r="O33" s="1262"/>
      <c r="P33" s="1262"/>
      <c r="Q33" s="1262"/>
      <c r="R33" s="1264">
        <f>'2_5_請求書JANあり '!P40</f>
        <v>619659177416</v>
      </c>
      <c r="S33" s="1270"/>
      <c r="T33" s="1265">
        <f>'2_5_請求書JANあり '!Q40</f>
        <v>500</v>
      </c>
      <c r="U33" s="1262" t="s">
        <v>372</v>
      </c>
      <c r="V33" s="1262"/>
      <c r="W33" s="1267">
        <f>'2_5_請求書JANあり '!T40</f>
        <v>1785</v>
      </c>
      <c r="X33" s="1262"/>
      <c r="Y33" s="1267">
        <f t="shared" si="0"/>
        <v>892500</v>
      </c>
      <c r="Z33" s="1268"/>
    </row>
    <row r="34" spans="1:38" ht="28.5" customHeight="1">
      <c r="A34" s="1225"/>
      <c r="B34" s="1261"/>
      <c r="C34" s="1262" t="str">
        <f>'2_5_請求書JANあり '!C41</f>
        <v xml:space="preserve">SanDisk microSDXC Extreme 64GB </v>
      </c>
      <c r="D34" s="1262"/>
      <c r="E34" s="1262"/>
      <c r="F34" s="1262"/>
      <c r="G34" s="1262"/>
      <c r="H34" s="1262"/>
      <c r="I34" s="1262"/>
      <c r="J34" s="1262"/>
      <c r="K34" s="1262"/>
      <c r="L34" s="1262" t="str">
        <f>'2_4_請求書JANあり'!J41</f>
        <v>SDSQXA2-064G-GN6MA</v>
      </c>
      <c r="M34" s="1262"/>
      <c r="N34" s="1263"/>
      <c r="O34" s="1262"/>
      <c r="P34" s="1262"/>
      <c r="Q34" s="1262"/>
      <c r="R34" s="1264">
        <f>'2_5_請求書JANあり '!P41</f>
        <v>619659169770</v>
      </c>
      <c r="S34" s="1270"/>
      <c r="T34" s="1265">
        <f>'2_5_請求書JANあり '!Q41</f>
        <v>500</v>
      </c>
      <c r="U34" s="1262" t="s">
        <v>372</v>
      </c>
      <c r="V34" s="1262"/>
      <c r="W34" s="1267">
        <f>'2_5_請求書JANあり '!T41</f>
        <v>2093</v>
      </c>
      <c r="X34" s="1262"/>
      <c r="Y34" s="1267">
        <f t="shared" si="0"/>
        <v>1046500</v>
      </c>
      <c r="Z34" s="1268"/>
    </row>
    <row r="35" spans="1:38" ht="28.5" customHeight="1">
      <c r="A35" s="1225"/>
      <c r="B35" s="1261"/>
      <c r="C35" s="1262" t="str">
        <f>'2_5_請求書JANあり '!C42</f>
        <v>SanDisk microSDXC Extreme 128GB U3 / V30 / 4K /</v>
      </c>
      <c r="D35" s="1262"/>
      <c r="E35" s="1262"/>
      <c r="F35" s="1262"/>
      <c r="G35" s="1262"/>
      <c r="H35" s="1262"/>
      <c r="I35" s="1262"/>
      <c r="J35" s="1262"/>
      <c r="K35" s="1262"/>
      <c r="L35" s="1262" t="str">
        <f>'2_4_請求書JANあり'!J42</f>
        <v>SDSQXA1-128G-GN6MN</v>
      </c>
      <c r="M35" s="1262"/>
      <c r="N35" s="1263"/>
      <c r="O35" s="1262"/>
      <c r="P35" s="1262"/>
      <c r="Q35" s="1262"/>
      <c r="R35" s="1264">
        <f>'2_5_請求書JANあり '!P42</f>
        <v>619659180034</v>
      </c>
      <c r="S35" s="1270"/>
      <c r="T35" s="1265">
        <f>'2_5_請求書JANあり '!Q42</f>
        <v>500</v>
      </c>
      <c r="U35" s="1262" t="s">
        <v>372</v>
      </c>
      <c r="V35" s="1262"/>
      <c r="W35" s="1267">
        <f>'2_5_請求書JANあり '!T42</f>
        <v>2926</v>
      </c>
      <c r="X35" s="1262"/>
      <c r="Y35" s="1267">
        <f t="shared" si="0"/>
        <v>1463000</v>
      </c>
      <c r="Z35" s="1268"/>
    </row>
    <row r="36" spans="1:38" ht="28.5" customHeight="1">
      <c r="A36" s="1225"/>
      <c r="B36" s="1261"/>
      <c r="C36" s="1262" t="str">
        <f>'2_5_請求書JANあり '!C43</f>
        <v>SanDisk microSD Ultra 256GB U3 / V30 / A1 / 4K /</v>
      </c>
      <c r="D36" s="1262"/>
      <c r="E36" s="1262"/>
      <c r="F36" s="1262"/>
      <c r="G36" s="1262"/>
      <c r="H36" s="1262"/>
      <c r="I36" s="1262"/>
      <c r="J36" s="1262"/>
      <c r="K36" s="1262"/>
      <c r="L36" s="1262" t="str">
        <f>'2_4_請求書JANあり'!J43</f>
        <v>SDSQXA1-256G-GN6MN</v>
      </c>
      <c r="M36" s="1262"/>
      <c r="N36" s="1263"/>
      <c r="O36" s="1262"/>
      <c r="P36" s="1262"/>
      <c r="Q36" s="1262"/>
      <c r="R36" s="1264">
        <f>'2_5_請求書JANあり '!P43</f>
        <v>619659180041</v>
      </c>
      <c r="S36" s="1270"/>
      <c r="T36" s="1265">
        <f>'2_5_請求書JANあり '!Q43</f>
        <v>500</v>
      </c>
      <c r="U36" s="1262" t="s">
        <v>372</v>
      </c>
      <c r="V36" s="1262"/>
      <c r="W36" s="1267">
        <f>'2_5_請求書JANあり '!T43</f>
        <v>5530</v>
      </c>
      <c r="X36" s="1262"/>
      <c r="Y36" s="1267">
        <f t="shared" si="0"/>
        <v>2765000</v>
      </c>
      <c r="Z36" s="1268"/>
    </row>
    <row r="37" spans="1:38" ht="28.5" customHeight="1">
      <c r="A37" s="1225"/>
      <c r="B37" s="1261"/>
      <c r="C37" s="1262" t="str">
        <f>'2_5_請求書JANあり '!C44</f>
        <v>SanDisk microSD Extreme 64GB 4K /</v>
      </c>
      <c r="D37" s="1262"/>
      <c r="E37" s="1262"/>
      <c r="F37" s="1262"/>
      <c r="G37" s="1262"/>
      <c r="H37" s="1262"/>
      <c r="I37" s="1262"/>
      <c r="J37" s="1262"/>
      <c r="K37" s="1262"/>
      <c r="L37" s="1262" t="str">
        <f>'2_4_請求書JANあり'!J44</f>
        <v>SDSQXAH-064G-GN6MN</v>
      </c>
      <c r="M37" s="1262"/>
      <c r="N37" s="1263"/>
      <c r="O37" s="1262"/>
      <c r="P37" s="1262"/>
      <c r="Q37" s="1262"/>
      <c r="R37" s="1264">
        <f>'2_5_請求書JANあり '!P44</f>
        <v>619659193416</v>
      </c>
      <c r="S37" s="1270"/>
      <c r="T37" s="1265">
        <f>'2_5_請求書JANあり '!Q44</f>
        <v>500</v>
      </c>
      <c r="U37" s="1262" t="s">
        <v>372</v>
      </c>
      <c r="V37" s="1262"/>
      <c r="W37" s="1267">
        <f>'2_5_請求書JANあり '!T44</f>
        <v>2093</v>
      </c>
      <c r="X37" s="1262"/>
      <c r="Y37" s="1267">
        <f t="shared" si="0"/>
        <v>1046500</v>
      </c>
      <c r="Z37" s="1268"/>
    </row>
    <row r="38" spans="1:38" ht="28.5" customHeight="1">
      <c r="A38" s="1225"/>
      <c r="B38" s="1261"/>
      <c r="C38" s="1262" t="str">
        <f>'2_5_請求書JANあり '!C45</f>
        <v>SanDisk microSD Extreme 128GB UHS-I / U3 / V30 / 4K /</v>
      </c>
      <c r="D38" s="1262"/>
      <c r="E38" s="1262"/>
      <c r="F38" s="1262"/>
      <c r="G38" s="1262"/>
      <c r="H38" s="1262"/>
      <c r="I38" s="1262"/>
      <c r="J38" s="1262"/>
      <c r="K38" s="1262"/>
      <c r="L38" s="1262" t="str">
        <f>'2_4_請求書JANあり'!J45</f>
        <v>SDSQXAA-128G-GN6MN</v>
      </c>
      <c r="M38" s="1262"/>
      <c r="N38" s="1263"/>
      <c r="O38" s="1262"/>
      <c r="P38" s="1262"/>
      <c r="Q38" s="1262"/>
      <c r="R38" s="1264">
        <f>'2_5_請求書JANあり '!P45</f>
        <v>619659188467</v>
      </c>
      <c r="S38" s="1270"/>
      <c r="T38" s="1265">
        <f>'2_5_請求書JANあり '!Q45</f>
        <v>500</v>
      </c>
      <c r="U38" s="1262" t="s">
        <v>372</v>
      </c>
      <c r="V38" s="1262"/>
      <c r="W38" s="1267">
        <f>'2_5_請求書JANあり '!T45</f>
        <v>2926</v>
      </c>
      <c r="X38" s="1262"/>
      <c r="Y38" s="1267">
        <f t="shared" si="0"/>
        <v>1463000</v>
      </c>
      <c r="Z38" s="1268"/>
    </row>
    <row r="39" spans="1:38" ht="28.5" customHeight="1">
      <c r="A39" s="1225"/>
      <c r="B39" s="1261"/>
      <c r="C39" s="1262" t="str">
        <f>'2_5_請求書JANあり '!C46</f>
        <v>SanDisk SD  256GB Nintendo Switch /</v>
      </c>
      <c r="D39" s="1262"/>
      <c r="E39" s="1262"/>
      <c r="F39" s="1262"/>
      <c r="G39" s="1262"/>
      <c r="H39" s="1262"/>
      <c r="I39" s="1262"/>
      <c r="J39" s="1262"/>
      <c r="K39" s="1262"/>
      <c r="L39" s="1262" t="str">
        <f>'2_4_請求書JANあり'!J46</f>
        <v>SDSQXAV-256G-GN6MN</v>
      </c>
      <c r="M39" s="1262"/>
      <c r="N39" s="1263"/>
      <c r="O39" s="1262"/>
      <c r="P39" s="1262"/>
      <c r="Q39" s="1262"/>
      <c r="R39" s="1264">
        <f>'2_5_請求書JANあり '!P46</f>
        <v>619659188511</v>
      </c>
      <c r="S39" s="1270"/>
      <c r="T39" s="1265">
        <f>'2_5_請求書JANあり '!Q46</f>
        <v>500</v>
      </c>
      <c r="U39" s="1262" t="s">
        <v>372</v>
      </c>
      <c r="V39" s="1262"/>
      <c r="W39" s="1267">
        <f>'2_5_請求書JANあり '!T46</f>
        <v>5530</v>
      </c>
      <c r="X39" s="1262"/>
      <c r="Y39" s="1267">
        <f t="shared" si="0"/>
        <v>2765000</v>
      </c>
      <c r="Z39" s="1268"/>
      <c r="AA39" s="1271"/>
    </row>
    <row r="40" spans="1:38" ht="28.5" customHeight="1">
      <c r="A40" s="1225"/>
      <c r="B40" s="1261"/>
      <c r="C40" s="1262" t="str">
        <f>'2_5_請求書JANあり '!C47</f>
        <v>SanDisk microSDXC Extreme 512GB UHS-I /</v>
      </c>
      <c r="D40" s="1262"/>
      <c r="E40" s="1262"/>
      <c r="F40" s="1262"/>
      <c r="G40" s="1262"/>
      <c r="H40" s="1262"/>
      <c r="I40" s="1262"/>
      <c r="J40" s="1262"/>
      <c r="K40" s="1262"/>
      <c r="L40" s="1262" t="str">
        <f>'2_4_請求書JANあり'!J47</f>
        <v>SDSQXAV-512G-GN6MN</v>
      </c>
      <c r="M40" s="1262"/>
      <c r="N40" s="1263"/>
      <c r="O40" s="1262"/>
      <c r="P40" s="1262"/>
      <c r="Q40" s="1262"/>
      <c r="R40" s="1264">
        <f>'2_5_請求書JANあり '!P47</f>
        <v>619659189655</v>
      </c>
      <c r="S40" s="1270"/>
      <c r="T40" s="1265">
        <f>'2_5_請求書JANあり '!Q47</f>
        <v>500</v>
      </c>
      <c r="U40" s="1262" t="s">
        <v>372</v>
      </c>
      <c r="V40" s="1262"/>
      <c r="W40" s="1267">
        <f>'2_5_請求書JANあり '!T47</f>
        <v>8820</v>
      </c>
      <c r="X40" s="1262"/>
      <c r="Y40" s="1267">
        <f t="shared" si="0"/>
        <v>4410000</v>
      </c>
      <c r="Z40" s="1268"/>
    </row>
    <row r="41" spans="1:38" ht="28.5" customHeight="1">
      <c r="A41" s="1225"/>
      <c r="B41" s="1261"/>
      <c r="C41" s="1262" t="str">
        <f>'2_5_請求書JANあり '!C48</f>
        <v>SanDisk SDXC Ultra 64GB UHS-I / Class10 /</v>
      </c>
      <c r="D41" s="1262"/>
      <c r="E41" s="1262"/>
      <c r="F41" s="1262"/>
      <c r="G41" s="1262"/>
      <c r="H41" s="1262"/>
      <c r="I41" s="1262"/>
      <c r="J41" s="1262"/>
      <c r="K41" s="1262"/>
      <c r="L41" s="1262" t="str">
        <f>'2_4_請求書JANあり'!J48</f>
        <v>SDSDUNB-064G-GH3NN</v>
      </c>
      <c r="M41" s="1262"/>
      <c r="N41" s="1263"/>
      <c r="O41" s="1262"/>
      <c r="P41" s="1262"/>
      <c r="Q41" s="1262"/>
      <c r="R41" s="1264">
        <f>'2_5_請求書JANあり '!P48</f>
        <v>619659200671</v>
      </c>
      <c r="S41" s="1270"/>
      <c r="T41" s="1265">
        <f>'2_5_請求書JANあり '!Q48</f>
        <v>500</v>
      </c>
      <c r="U41" s="1262" t="s">
        <v>372</v>
      </c>
      <c r="V41" s="1262"/>
      <c r="W41" s="1267">
        <f>'2_5_請求書JANあり '!T48</f>
        <v>1875.9999999999998</v>
      </c>
      <c r="X41" s="1262"/>
      <c r="Y41" s="1267">
        <f t="shared" si="0"/>
        <v>937999.99999999988</v>
      </c>
      <c r="Z41" s="1268"/>
      <c r="AA41" s="1271"/>
    </row>
    <row r="42" spans="1:38" ht="28.5" customHeight="1">
      <c r="A42" s="1225"/>
      <c r="B42" s="1261"/>
      <c r="C42" s="1262" t="str">
        <f>'2_5_請求書JANあり '!C49</f>
        <v>SanDisk SDXC Ultra 128GB UHS-I / Class10 /</v>
      </c>
      <c r="D42" s="1262"/>
      <c r="E42" s="1262"/>
      <c r="F42" s="1262"/>
      <c r="G42" s="1262"/>
      <c r="H42" s="1262"/>
      <c r="I42" s="1262"/>
      <c r="J42" s="1262"/>
      <c r="K42" s="1262"/>
      <c r="L42" s="1262" t="str">
        <f>'2_4_請求書JANあり'!J49</f>
        <v>SDSDUNB-128G-GH3NN</v>
      </c>
      <c r="M42" s="1262"/>
      <c r="N42" s="1263"/>
      <c r="O42" s="1262"/>
      <c r="P42" s="1262"/>
      <c r="Q42" s="1262"/>
      <c r="R42" s="1264">
        <f>'2_5_請求書JANあり '!P49</f>
        <v>619659200107</v>
      </c>
      <c r="S42" s="1270"/>
      <c r="T42" s="1265">
        <f>'2_5_請求書JANあり '!Q49</f>
        <v>500</v>
      </c>
      <c r="U42" s="1262" t="s">
        <v>372</v>
      </c>
      <c r="V42" s="1262"/>
      <c r="W42" s="1267">
        <f>'2_5_請求書JANあり '!T49</f>
        <v>2590</v>
      </c>
      <c r="X42" s="1262"/>
      <c r="Y42" s="1267">
        <f t="shared" si="0"/>
        <v>1295000</v>
      </c>
      <c r="Z42" s="1268"/>
      <c r="AA42" s="1271"/>
    </row>
    <row r="43" spans="1:38" ht="28.5" customHeight="1">
      <c r="A43" s="1225"/>
      <c r="B43" s="1261"/>
      <c r="C43" s="1262" t="str">
        <f>'2_5_請求書JANあり '!C50</f>
        <v>SanDisk SDXC Ultra 256GB UHS-I / Class10 /</v>
      </c>
      <c r="D43" s="1262"/>
      <c r="E43" s="1262"/>
      <c r="F43" s="1262"/>
      <c r="G43" s="1262"/>
      <c r="H43" s="1262"/>
      <c r="I43" s="1262"/>
      <c r="J43" s="1262"/>
      <c r="K43" s="1262"/>
      <c r="L43" s="1262" t="str">
        <f>'2_4_請求書JANあり'!J50</f>
        <v>SDSDUNC-256G-GH3NN</v>
      </c>
      <c r="M43" s="1262"/>
      <c r="N43" s="1263"/>
      <c r="O43" s="1262"/>
      <c r="P43" s="1262"/>
      <c r="Q43" s="1262"/>
      <c r="R43" s="1264">
        <f>'2_5_請求書JANあり '!P50</f>
        <v>619659200701</v>
      </c>
      <c r="S43" s="1270"/>
      <c r="T43" s="1265">
        <f>'2_5_請求書JANあり '!Q50</f>
        <v>500</v>
      </c>
      <c r="U43" s="1262" t="s">
        <v>372</v>
      </c>
      <c r="V43" s="1262"/>
      <c r="W43" s="1267">
        <f>'2_5_請求書JANあり '!T50</f>
        <v>4193</v>
      </c>
      <c r="X43" s="1262"/>
      <c r="Y43" s="1267">
        <f t="shared" si="0"/>
        <v>2096500</v>
      </c>
      <c r="Z43" s="1268"/>
      <c r="AA43" s="1271"/>
      <c r="AL43" s="1272"/>
    </row>
    <row r="44" spans="1:38" ht="28.5" customHeight="1">
      <c r="A44" s="1225"/>
      <c r="B44" s="1261"/>
      <c r="C44" s="1262" t="str">
        <f>'2_5_請求書JANあり '!C51</f>
        <v>SanDisk SDHC Extreme PRO 32GB UHS-I / U3 / V30 / C10 / 4K /</v>
      </c>
      <c r="D44" s="1262"/>
      <c r="E44" s="1262"/>
      <c r="F44" s="1262"/>
      <c r="G44" s="1262"/>
      <c r="H44" s="1262"/>
      <c r="I44" s="1262"/>
      <c r="J44" s="1262"/>
      <c r="K44" s="1262"/>
      <c r="L44" s="1262" t="str">
        <f>'2_4_請求書JANあり'!J51</f>
        <v>SDSDXXO-032G-GN4IN</v>
      </c>
      <c r="M44" s="1262"/>
      <c r="N44" s="1263"/>
      <c r="O44" s="1262"/>
      <c r="P44" s="1262"/>
      <c r="Q44" s="1262"/>
      <c r="R44" s="1264">
        <f>'2_5_請求書JANあり '!P51</f>
        <v>619659188689</v>
      </c>
      <c r="S44" s="1270"/>
      <c r="T44" s="1265">
        <f>'2_5_請求書JANあり '!Q51</f>
        <v>500</v>
      </c>
      <c r="U44" s="1262" t="s">
        <v>372</v>
      </c>
      <c r="V44" s="1262"/>
      <c r="W44" s="1267">
        <f>'2_5_請求書JANあり '!T51</f>
        <v>2310</v>
      </c>
      <c r="X44" s="1262"/>
      <c r="Y44" s="1267">
        <f t="shared" si="0"/>
        <v>1155000</v>
      </c>
      <c r="Z44" s="1268"/>
      <c r="AA44" s="1271"/>
    </row>
    <row r="45" spans="1:38" ht="28.5" customHeight="1">
      <c r="A45" s="1225"/>
      <c r="B45" s="1261"/>
      <c r="C45" s="1262" t="str">
        <f>'2_5_請求書JANあり '!C52</f>
        <v>SanDisk SDXC Extreme PRO 64GB UHS-I / V30 / Class10 /</v>
      </c>
      <c r="D45" s="1262"/>
      <c r="E45" s="1262"/>
      <c r="F45" s="1262"/>
      <c r="G45" s="1262"/>
      <c r="H45" s="1262"/>
      <c r="I45" s="1262"/>
      <c r="J45" s="1262"/>
      <c r="K45" s="1262"/>
      <c r="L45" s="1262" t="str">
        <f>'2_4_請求書JANあり'!J52</f>
        <v>SDSDXXU-064G-GHJIN</v>
      </c>
      <c r="M45" s="1262"/>
      <c r="N45" s="1263"/>
      <c r="O45" s="1262"/>
      <c r="P45" s="1262"/>
      <c r="Q45" s="1262"/>
      <c r="R45" s="1264">
        <f>'2_5_請求書JANあり '!P52</f>
        <v>619659197872</v>
      </c>
      <c r="S45" s="1270"/>
      <c r="T45" s="1265">
        <f>'2_5_請求書JANあり '!Q52</f>
        <v>500</v>
      </c>
      <c r="U45" s="1262" t="s">
        <v>372</v>
      </c>
      <c r="V45" s="1262"/>
      <c r="W45" s="1267">
        <f>'2_5_請求書JANあり '!T52</f>
        <v>2856</v>
      </c>
      <c r="X45" s="1262"/>
      <c r="Y45" s="1267">
        <f t="shared" si="0"/>
        <v>1428000</v>
      </c>
      <c r="Z45" s="1268"/>
      <c r="AA45" s="1271"/>
    </row>
    <row r="46" spans="1:38" ht="28.5" customHeight="1">
      <c r="A46" s="1225"/>
      <c r="B46" s="1261"/>
      <c r="C46" s="1262" t="str">
        <f>'2_5_請求書JANあり '!C53</f>
        <v>SanDisk SDXC Extreme PRO 128GB UHS-I / V30 / Class10 /</v>
      </c>
      <c r="D46" s="1262"/>
      <c r="E46" s="1262"/>
      <c r="F46" s="1262"/>
      <c r="G46" s="1262"/>
      <c r="H46" s="1262"/>
      <c r="I46" s="1262"/>
      <c r="J46" s="1262"/>
      <c r="K46" s="1262"/>
      <c r="L46" s="1262" t="str">
        <f>'2_4_請求書JANあり'!J53</f>
        <v>SDSDXXD-128G-GHJIN</v>
      </c>
      <c r="M46" s="1262"/>
      <c r="N46" s="1263"/>
      <c r="O46" s="1262"/>
      <c r="P46" s="1262"/>
      <c r="Q46" s="1262"/>
      <c r="R46" s="1264">
        <f>'2_5_請求書JANあり '!P53</f>
        <v>619659197889</v>
      </c>
      <c r="S46" s="1270"/>
      <c r="T46" s="1265">
        <f>'2_5_請求書JANあり '!Q53</f>
        <v>500</v>
      </c>
      <c r="U46" s="1262" t="s">
        <v>372</v>
      </c>
      <c r="V46" s="1262"/>
      <c r="W46" s="1267">
        <f>'2_5_請求書JANあり '!T53</f>
        <v>4130</v>
      </c>
      <c r="X46" s="1262"/>
      <c r="Y46" s="1267">
        <f t="shared" si="0"/>
        <v>2065000</v>
      </c>
      <c r="Z46" s="1268"/>
      <c r="AA46" s="1271"/>
    </row>
    <row r="47" spans="1:38" ht="28.5" customHeight="1">
      <c r="A47" s="1225"/>
      <c r="B47" s="1261"/>
      <c r="C47" s="1262" t="str">
        <f>'2_5_請求書JANあり '!C54</f>
        <v>SanDisk SDXC Extreme PRO 256GB UHS-I / V30 / Class10 /</v>
      </c>
      <c r="D47" s="1262"/>
      <c r="E47" s="1262"/>
      <c r="F47" s="1262"/>
      <c r="G47" s="1262"/>
      <c r="H47" s="1262"/>
      <c r="I47" s="1262"/>
      <c r="J47" s="1262"/>
      <c r="K47" s="1262"/>
      <c r="L47" s="1262" t="str">
        <f>'2_4_請求書JANあり'!J54</f>
        <v>SDSDXXD-256G-GHJIN</v>
      </c>
      <c r="M47" s="1262"/>
      <c r="N47" s="1263"/>
      <c r="O47" s="1262"/>
      <c r="P47" s="1262"/>
      <c r="Q47" s="1262"/>
      <c r="R47" s="1264">
        <f>'2_5_請求書JANあり '!P54</f>
        <v>619659197896</v>
      </c>
      <c r="S47" s="1270"/>
      <c r="T47" s="1265">
        <f>'2_5_請求書JANあり '!Q54</f>
        <v>500</v>
      </c>
      <c r="U47" s="1262" t="s">
        <v>372</v>
      </c>
      <c r="V47" s="1262"/>
      <c r="W47" s="1267">
        <f>'2_5_請求書JANあり '!T54</f>
        <v>0</v>
      </c>
      <c r="X47" s="1262"/>
      <c r="Y47" s="1267">
        <f t="shared" si="0"/>
        <v>0</v>
      </c>
      <c r="Z47" s="1268"/>
      <c r="AA47" s="1271"/>
    </row>
    <row r="48" spans="1:38" ht="28.5" customHeight="1">
      <c r="A48" s="1225"/>
      <c r="B48" s="1261"/>
      <c r="C48" s="1262"/>
      <c r="D48" s="1262"/>
      <c r="E48" s="1262"/>
      <c r="F48" s="1262"/>
      <c r="G48" s="1262"/>
      <c r="H48" s="1262"/>
      <c r="I48" s="1262"/>
      <c r="J48" s="1262"/>
      <c r="K48" s="1262"/>
      <c r="L48" s="1262"/>
      <c r="M48" s="1262"/>
      <c r="N48" s="1263"/>
      <c r="O48" s="1262"/>
      <c r="P48" s="1262"/>
      <c r="Q48" s="1262"/>
      <c r="R48" s="1270"/>
      <c r="S48" s="1270"/>
      <c r="T48" s="1265"/>
      <c r="U48" s="1262"/>
      <c r="V48" s="1262"/>
      <c r="W48" s="1267"/>
      <c r="X48" s="1262"/>
      <c r="Y48" s="1267"/>
      <c r="Z48" s="1268"/>
      <c r="AA48" s="1271"/>
    </row>
    <row r="49" spans="1:34" ht="28.5" customHeight="1">
      <c r="A49" s="1225"/>
      <c r="B49" s="1261"/>
      <c r="C49" s="1262"/>
      <c r="D49" s="1262"/>
      <c r="E49" s="1262"/>
      <c r="F49" s="1262"/>
      <c r="G49" s="1262"/>
      <c r="H49" s="1262"/>
      <c r="I49" s="1262"/>
      <c r="J49" s="1262"/>
      <c r="K49" s="1262"/>
      <c r="L49" s="1262"/>
      <c r="M49" s="1262"/>
      <c r="N49" s="1263"/>
      <c r="O49" s="1262"/>
      <c r="P49" s="1262"/>
      <c r="Q49" s="1262"/>
      <c r="R49" s="1270"/>
      <c r="S49" s="1270"/>
      <c r="T49" s="1265"/>
      <c r="U49" s="1262"/>
      <c r="V49" s="1262"/>
      <c r="W49" s="1267"/>
      <c r="X49" s="1262"/>
      <c r="Y49" s="1267"/>
      <c r="Z49" s="1268"/>
      <c r="AA49" s="1271"/>
    </row>
    <row r="50" spans="1:34" ht="28.5" customHeight="1">
      <c r="A50" s="1225"/>
      <c r="B50" s="1261"/>
      <c r="C50" s="1262"/>
      <c r="D50" s="1262"/>
      <c r="E50" s="1262"/>
      <c r="F50" s="1262"/>
      <c r="G50" s="1262"/>
      <c r="H50" s="1262"/>
      <c r="I50" s="1262"/>
      <c r="J50" s="1262"/>
      <c r="K50" s="1262"/>
      <c r="L50" s="1262"/>
      <c r="M50" s="1262"/>
      <c r="N50" s="1263"/>
      <c r="O50" s="1262"/>
      <c r="P50" s="1262"/>
      <c r="Q50" s="1262"/>
      <c r="R50" s="1270"/>
      <c r="S50" s="1270"/>
      <c r="T50" s="1265"/>
      <c r="U50" s="1262"/>
      <c r="V50" s="1262"/>
      <c r="W50" s="1267"/>
      <c r="X50" s="1262"/>
      <c r="Y50" s="1267"/>
      <c r="Z50" s="1268"/>
      <c r="AA50" s="1271"/>
    </row>
    <row r="51" spans="1:34" ht="28.5" customHeight="1">
      <c r="A51" s="1225"/>
      <c r="B51" s="1261"/>
      <c r="C51" s="1262"/>
      <c r="D51" s="1262"/>
      <c r="E51" s="1262"/>
      <c r="F51" s="1262"/>
      <c r="G51" s="1262"/>
      <c r="H51" s="1262"/>
      <c r="I51" s="1262"/>
      <c r="J51" s="1262"/>
      <c r="K51" s="1262"/>
      <c r="L51" s="1262"/>
      <c r="M51" s="1262"/>
      <c r="N51" s="1263"/>
      <c r="O51" s="1262"/>
      <c r="P51" s="1262"/>
      <c r="Q51" s="1262"/>
      <c r="R51" s="1270"/>
      <c r="S51" s="1270"/>
      <c r="T51" s="1265"/>
      <c r="U51" s="1262"/>
      <c r="V51" s="1262"/>
      <c r="W51" s="1267"/>
      <c r="X51" s="1262"/>
      <c r="Y51" s="1267"/>
      <c r="Z51" s="1268"/>
      <c r="AA51" s="1271"/>
    </row>
    <row r="52" spans="1:34" ht="28.5" customHeight="1">
      <c r="A52" s="1225"/>
      <c r="B52" s="1261"/>
      <c r="C52" s="1262"/>
      <c r="D52" s="1262"/>
      <c r="E52" s="1262"/>
      <c r="F52" s="1262"/>
      <c r="G52" s="1262"/>
      <c r="H52" s="1262"/>
      <c r="I52" s="1262"/>
      <c r="J52" s="1262"/>
      <c r="K52" s="1262"/>
      <c r="L52" s="1262"/>
      <c r="M52" s="1262"/>
      <c r="N52" s="1263"/>
      <c r="O52" s="1262"/>
      <c r="P52" s="1262"/>
      <c r="Q52" s="1262"/>
      <c r="R52" s="1270"/>
      <c r="S52" s="1270"/>
      <c r="T52" s="1265"/>
      <c r="U52" s="1262"/>
      <c r="V52" s="1262"/>
      <c r="W52" s="1267"/>
      <c r="X52" s="1262"/>
      <c r="Y52" s="1267"/>
      <c r="Z52" s="1268"/>
      <c r="AA52" s="1271"/>
    </row>
    <row r="53" spans="1:34" ht="28.5" customHeight="1">
      <c r="A53" s="1225"/>
      <c r="B53" s="1261"/>
      <c r="C53" s="1262"/>
      <c r="D53" s="1262"/>
      <c r="E53" s="1262"/>
      <c r="F53" s="1262"/>
      <c r="G53" s="1262"/>
      <c r="H53" s="1262"/>
      <c r="I53" s="1262"/>
      <c r="J53" s="1262"/>
      <c r="K53" s="1262"/>
      <c r="L53" s="1262"/>
      <c r="M53" s="1262"/>
      <c r="N53" s="1263"/>
      <c r="O53" s="1262"/>
      <c r="P53" s="1262"/>
      <c r="Q53" s="1262"/>
      <c r="R53" s="1270"/>
      <c r="S53" s="1270"/>
      <c r="T53" s="1265"/>
      <c r="U53" s="1262"/>
      <c r="V53" s="1262"/>
      <c r="W53" s="1267"/>
      <c r="X53" s="1262"/>
      <c r="Y53" s="1267"/>
      <c r="Z53" s="1268"/>
      <c r="AA53" s="1271"/>
    </row>
    <row r="54" spans="1:34" ht="28.5" customHeight="1">
      <c r="A54" s="1225"/>
      <c r="B54" s="1261"/>
      <c r="C54" s="1262"/>
      <c r="D54" s="1262"/>
      <c r="E54" s="1262"/>
      <c r="F54" s="1262"/>
      <c r="G54" s="1262"/>
      <c r="H54" s="1262"/>
      <c r="I54" s="1262"/>
      <c r="J54" s="1262"/>
      <c r="K54" s="1262"/>
      <c r="L54" s="1262"/>
      <c r="M54" s="1262"/>
      <c r="N54" s="1263"/>
      <c r="O54" s="1262"/>
      <c r="P54" s="1262"/>
      <c r="Q54" s="1262"/>
      <c r="R54" s="1270"/>
      <c r="S54" s="1270"/>
      <c r="T54" s="1265"/>
      <c r="U54" s="1262"/>
      <c r="V54" s="1262"/>
      <c r="W54" s="1267"/>
      <c r="X54" s="1262"/>
      <c r="Y54" s="1267"/>
      <c r="Z54" s="1268"/>
      <c r="AA54" s="1271"/>
    </row>
    <row r="55" spans="1:34" ht="28.5" customHeight="1" thickBot="1">
      <c r="A55" s="1225"/>
      <c r="B55" s="1277"/>
      <c r="C55" s="1311"/>
      <c r="D55" s="1311"/>
      <c r="E55" s="1311"/>
      <c r="F55" s="1311"/>
      <c r="G55" s="1311"/>
      <c r="H55" s="1311"/>
      <c r="I55" s="1311"/>
      <c r="J55" s="1311"/>
      <c r="K55" s="1311"/>
      <c r="L55" s="1311"/>
      <c r="M55" s="1311"/>
      <c r="N55" s="1312"/>
      <c r="O55" s="1311"/>
      <c r="P55" s="1311"/>
      <c r="Q55" s="1311"/>
      <c r="R55" s="1313"/>
      <c r="S55" s="1313"/>
      <c r="T55" s="1314"/>
      <c r="U55" s="1311"/>
      <c r="V55" s="1311"/>
      <c r="W55" s="1315"/>
      <c r="X55" s="1311"/>
      <c r="Y55" s="1315"/>
      <c r="Z55" s="1316"/>
      <c r="AA55" s="1271"/>
    </row>
    <row r="56" spans="1:34" ht="28.5" customHeight="1" thickTop="1" thickBot="1">
      <c r="A56" s="1225"/>
      <c r="B56" s="1317"/>
      <c r="C56" s="1318"/>
      <c r="D56" s="1318"/>
      <c r="E56" s="1318"/>
      <c r="F56" s="1318"/>
      <c r="G56" s="1318"/>
      <c r="H56" s="1318"/>
      <c r="I56" s="1318"/>
      <c r="J56" s="1318"/>
      <c r="K56" s="1318"/>
      <c r="L56" s="1318"/>
      <c r="M56" s="1318"/>
      <c r="N56" s="1319"/>
      <c r="O56" s="1320"/>
      <c r="P56" s="1242"/>
      <c r="Q56" s="1242"/>
      <c r="R56" s="1321"/>
      <c r="S56" s="1321"/>
      <c r="T56" s="1322"/>
      <c r="U56" s="1323"/>
      <c r="V56" s="1323"/>
      <c r="W56" s="1324"/>
      <c r="X56" s="1323"/>
      <c r="Y56" s="1324"/>
      <c r="Z56" s="1325"/>
      <c r="AA56" s="1271"/>
    </row>
    <row r="57" spans="1:34" ht="28.5" customHeight="1">
      <c r="A57" s="1225"/>
      <c r="B57" s="1228" t="s">
        <v>1230</v>
      </c>
      <c r="C57" s="1242"/>
      <c r="D57" s="1242"/>
      <c r="E57" s="1242"/>
      <c r="F57" s="1242"/>
      <c r="G57" s="1242"/>
      <c r="H57" s="1242"/>
      <c r="I57" s="1242"/>
      <c r="J57" s="1242"/>
      <c r="K57" s="1242"/>
      <c r="L57" s="1242"/>
      <c r="M57" s="1242"/>
      <c r="N57" s="1273"/>
      <c r="O57" s="1242"/>
      <c r="P57" s="1242"/>
      <c r="Q57" s="1242"/>
      <c r="R57" s="1321"/>
      <c r="S57" s="1321"/>
      <c r="T57" s="1326"/>
      <c r="U57" s="1242"/>
      <c r="V57" s="1242"/>
      <c r="W57" s="1327"/>
      <c r="X57" s="1242"/>
      <c r="Y57" s="1327"/>
      <c r="Z57" s="1328"/>
      <c r="AA57" s="1271"/>
      <c r="AG57" s="1246"/>
      <c r="AH57" s="1246"/>
    </row>
    <row r="58" spans="1:34" ht="28.5" customHeight="1">
      <c r="A58" s="1225"/>
      <c r="B58" s="1230"/>
      <c r="C58" s="1230"/>
      <c r="D58" s="1230"/>
      <c r="E58" s="1230"/>
      <c r="F58" s="1230"/>
      <c r="G58" s="1230"/>
      <c r="H58" s="1230"/>
      <c r="I58" s="1230"/>
      <c r="J58" s="1230"/>
      <c r="K58" s="1230"/>
      <c r="L58" s="1230"/>
      <c r="M58" s="1230"/>
      <c r="N58" s="1230"/>
      <c r="O58" s="1230"/>
      <c r="P58" s="1230"/>
      <c r="Q58" s="1230"/>
      <c r="R58" s="1230"/>
      <c r="S58" s="1230"/>
      <c r="T58" s="1230"/>
      <c r="U58" s="1230"/>
      <c r="V58" s="1230"/>
      <c r="W58" s="1230"/>
      <c r="X58" s="1230"/>
      <c r="Y58" s="1230"/>
      <c r="Z58" s="1230"/>
      <c r="AA58" s="1271"/>
      <c r="AG58" s="1246"/>
      <c r="AH58" s="1246"/>
    </row>
    <row r="59" spans="1:34" ht="28.5" customHeight="1">
      <c r="A59" s="1225"/>
      <c r="B59" s="1228" t="s">
        <v>753</v>
      </c>
      <c r="C59" s="1228"/>
      <c r="D59" s="1228"/>
      <c r="E59" s="1228"/>
      <c r="F59" s="1228"/>
      <c r="G59" s="1228"/>
      <c r="H59" s="1228"/>
      <c r="I59" s="1228"/>
      <c r="J59" s="1228"/>
      <c r="K59" s="1228"/>
      <c r="L59" s="1228"/>
      <c r="M59" s="1228"/>
      <c r="N59" s="1228"/>
      <c r="O59" s="1228"/>
      <c r="P59" s="1293"/>
      <c r="Q59" s="1228"/>
      <c r="R59" s="1228" t="s">
        <v>752</v>
      </c>
      <c r="S59" s="1228"/>
      <c r="T59" s="1228"/>
      <c r="U59" s="1228"/>
      <c r="V59" s="1228"/>
      <c r="W59" s="1228"/>
      <c r="X59" s="1228"/>
      <c r="Y59" s="1228"/>
      <c r="Z59" s="1228"/>
      <c r="AA59" s="1271"/>
      <c r="AG59" s="1246"/>
      <c r="AH59" s="1246"/>
    </row>
    <row r="60" spans="1:34" ht="28.5" customHeight="1">
      <c r="A60" s="1225"/>
      <c r="B60" s="1242" t="str">
        <f>B10</f>
        <v>東葛電子販売</v>
      </c>
      <c r="C60" s="1228"/>
      <c r="D60" s="1228"/>
      <c r="E60" s="1228"/>
      <c r="F60" s="1228"/>
      <c r="G60" s="1228"/>
      <c r="H60" s="1228"/>
      <c r="I60" s="1228"/>
      <c r="J60" s="1228"/>
      <c r="K60" s="1228"/>
      <c r="L60" s="1228"/>
      <c r="M60" s="1228"/>
      <c r="N60" s="1228"/>
      <c r="O60" s="1228"/>
      <c r="P60" s="1228"/>
      <c r="Q60" s="1228"/>
      <c r="R60" s="1228"/>
      <c r="S60" s="1228"/>
      <c r="T60" s="1228"/>
      <c r="U60" s="1228"/>
      <c r="V60" s="1228"/>
      <c r="W60" s="1228"/>
      <c r="X60" s="1228"/>
      <c r="Y60" s="1228"/>
      <c r="Z60" s="1228"/>
      <c r="AA60" s="1271"/>
      <c r="AG60" s="1246"/>
      <c r="AH60" s="1246"/>
    </row>
    <row r="61" spans="1:34" ht="28.5" customHeight="1">
      <c r="A61" s="1225"/>
      <c r="B61" s="1228"/>
      <c r="C61" s="1228"/>
      <c r="D61" s="1228"/>
      <c r="E61" s="1228"/>
      <c r="F61" s="1228"/>
      <c r="G61" s="1228"/>
      <c r="H61" s="1228"/>
      <c r="I61" s="1228"/>
      <c r="J61" s="1228"/>
      <c r="K61" s="1228"/>
      <c r="L61" s="1228"/>
      <c r="M61" s="1228"/>
      <c r="N61" s="1227"/>
      <c r="O61" s="1228"/>
      <c r="P61" s="1228"/>
      <c r="Q61" s="1228"/>
      <c r="R61" s="1228"/>
      <c r="S61" s="1228"/>
      <c r="T61" s="1228"/>
      <c r="U61" s="1228"/>
      <c r="V61" s="1228"/>
      <c r="W61" s="1228"/>
      <c r="X61" s="1228"/>
      <c r="Y61" s="1228"/>
      <c r="Z61" s="1228"/>
      <c r="AA61" s="1271"/>
      <c r="AG61" s="1246"/>
      <c r="AH61" s="1246"/>
    </row>
    <row r="62" spans="1:34" ht="28.5" customHeight="1">
      <c r="A62" s="1225"/>
      <c r="AA62" s="1271"/>
      <c r="AG62" s="1246"/>
      <c r="AH62" s="1246"/>
    </row>
    <row r="63" spans="1:34" ht="28.5" customHeight="1">
      <c r="A63" s="1225"/>
      <c r="AA63" s="1271"/>
      <c r="AG63" s="1246"/>
      <c r="AH63" s="1246"/>
    </row>
    <row r="64" spans="1:34" ht="28.5" customHeight="1">
      <c r="A64" s="1225"/>
      <c r="AA64" s="1271"/>
      <c r="AG64" s="1246"/>
      <c r="AH64" s="1246"/>
    </row>
    <row r="65" spans="1:34" s="1246" customFormat="1" ht="17.25">
      <c r="A65" s="1228"/>
      <c r="B65" s="1224"/>
      <c r="C65" s="1224"/>
      <c r="D65" s="1224"/>
      <c r="E65" s="1224"/>
      <c r="F65" s="1224"/>
      <c r="G65" s="1224"/>
      <c r="H65" s="1224"/>
      <c r="I65" s="1224"/>
      <c r="J65" s="1224"/>
      <c r="K65" s="1224"/>
      <c r="L65" s="1224"/>
      <c r="M65" s="1224"/>
      <c r="N65" s="1224"/>
      <c r="O65" s="1224"/>
      <c r="P65" s="1224"/>
      <c r="Q65" s="1224"/>
      <c r="R65" s="1224"/>
      <c r="S65" s="1224"/>
      <c r="T65" s="1224"/>
      <c r="U65" s="1224"/>
      <c r="V65" s="1224"/>
      <c r="W65" s="1224"/>
      <c r="X65" s="1224"/>
      <c r="Y65" s="1224"/>
      <c r="Z65" s="1224"/>
      <c r="AG65" s="1224"/>
      <c r="AH65" s="1224"/>
    </row>
    <row r="66" spans="1:34" s="1246" customFormat="1" ht="17.25">
      <c r="A66" s="1228"/>
      <c r="B66" s="1224"/>
      <c r="C66" s="1224"/>
      <c r="D66" s="1224"/>
      <c r="E66" s="1224"/>
      <c r="F66" s="1224"/>
      <c r="G66" s="1224"/>
      <c r="H66" s="1224"/>
      <c r="I66" s="1224"/>
      <c r="J66" s="1224"/>
      <c r="K66" s="1224"/>
      <c r="L66" s="1224"/>
      <c r="M66" s="1224"/>
      <c r="N66" s="1224"/>
      <c r="O66" s="1224"/>
      <c r="P66" s="1224"/>
      <c r="Q66" s="1224"/>
      <c r="R66" s="1224"/>
      <c r="S66" s="1224"/>
      <c r="T66" s="1224"/>
      <c r="U66" s="1224"/>
      <c r="V66" s="1224"/>
      <c r="W66" s="1224"/>
      <c r="X66" s="1224"/>
      <c r="Y66" s="1224"/>
      <c r="Z66" s="1224"/>
      <c r="AG66" s="1224"/>
      <c r="AH66" s="1224"/>
    </row>
    <row r="67" spans="1:34" s="1246" customFormat="1" ht="17.25">
      <c r="A67" s="1228"/>
      <c r="B67" s="1224"/>
      <c r="C67" s="1224"/>
      <c r="D67" s="1224"/>
      <c r="E67" s="1224"/>
      <c r="F67" s="1224"/>
      <c r="G67" s="1224"/>
      <c r="H67" s="1224"/>
      <c r="I67" s="1224"/>
      <c r="J67" s="1224"/>
      <c r="K67" s="1224"/>
      <c r="L67" s="1224"/>
      <c r="M67" s="1224"/>
      <c r="N67" s="1224"/>
      <c r="O67" s="1224"/>
      <c r="P67" s="1224"/>
      <c r="Q67" s="1224"/>
      <c r="R67" s="1224"/>
      <c r="S67" s="1224"/>
      <c r="T67" s="1224"/>
      <c r="U67" s="1224"/>
      <c r="V67" s="1224"/>
      <c r="W67" s="1224"/>
      <c r="X67" s="1224"/>
      <c r="Y67" s="1224"/>
      <c r="Z67" s="1224"/>
      <c r="AG67" s="1224"/>
      <c r="AH67" s="1224"/>
    </row>
    <row r="68" spans="1:34" s="1246" customFormat="1" ht="17.25">
      <c r="A68" s="1228"/>
      <c r="B68" s="1224"/>
      <c r="C68" s="1224"/>
      <c r="D68" s="1224"/>
      <c r="E68" s="1224"/>
      <c r="F68" s="1224"/>
      <c r="G68" s="1224"/>
      <c r="H68" s="1224"/>
      <c r="I68" s="1224"/>
      <c r="J68" s="1224"/>
      <c r="K68" s="1224"/>
      <c r="L68" s="1224"/>
      <c r="M68" s="1224"/>
      <c r="N68" s="1224"/>
      <c r="O68" s="1224"/>
      <c r="P68" s="1224"/>
      <c r="Q68" s="1224"/>
      <c r="R68" s="1224"/>
      <c r="S68" s="1224"/>
      <c r="T68" s="1224"/>
      <c r="U68" s="1224"/>
      <c r="V68" s="1224"/>
      <c r="W68" s="1224"/>
      <c r="X68" s="1224"/>
      <c r="Y68" s="1224"/>
      <c r="Z68" s="1224"/>
      <c r="AG68" s="1224"/>
      <c r="AH68" s="1224"/>
    </row>
  </sheetData>
  <mergeCells count="6">
    <mergeCell ref="B27:Z27"/>
    <mergeCell ref="A1:Z1"/>
    <mergeCell ref="G19:H19"/>
    <mergeCell ref="G20:H20"/>
    <mergeCell ref="G21:H21"/>
    <mergeCell ref="G22:H22"/>
  </mergeCells>
  <phoneticPr fontId="27"/>
  <pageMargins left="0.70866141732283461" right="0.70866141732283461" top="0.74803149606299213" bottom="0.74803149606299213" header="0.31496062992125984" footer="0.31496062992125984"/>
  <pageSetup paperSize="9" scale="46"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AC03-4627-4D09-8280-CA514591F465}">
  <sheetPr codeName="Sheet74">
    <pageSetUpPr fitToPage="1"/>
  </sheetPr>
  <dimension ref="A1:O18"/>
  <sheetViews>
    <sheetView workbookViewId="0">
      <selection activeCell="P4" sqref="P4"/>
    </sheetView>
  </sheetViews>
  <sheetFormatPr defaultRowHeight="18.75" customHeight="1"/>
  <cols>
    <col min="1" max="1" width="2.5" style="1330" customWidth="1"/>
    <col min="2" max="2" width="6.1640625" style="1330" customWidth="1"/>
    <col min="3" max="3" width="23.1640625" style="1330" customWidth="1"/>
    <col min="4" max="4" width="24.83203125" style="1330" customWidth="1"/>
    <col min="5" max="5" width="9.33203125" style="1330" customWidth="1"/>
    <col min="6" max="6" width="13.1640625" style="1330" customWidth="1"/>
    <col min="7" max="7" width="7.6640625" style="1330" customWidth="1"/>
    <col min="8" max="8" width="18" style="1330" customWidth="1"/>
    <col min="9" max="9" width="24.33203125" style="1330" customWidth="1"/>
    <col min="10" max="10" width="3" style="1330" customWidth="1"/>
    <col min="11" max="11" width="2.5" style="1330" customWidth="1"/>
    <col min="12" max="16384" width="9.33203125" style="1330"/>
  </cols>
  <sheetData>
    <row r="1" spans="1:15" ht="11.25" customHeight="1">
      <c r="A1" s="1333"/>
      <c r="B1" s="1334"/>
      <c r="C1" s="1334"/>
      <c r="D1" s="1334"/>
      <c r="E1" s="1334"/>
      <c r="F1" s="1334"/>
      <c r="G1" s="1334"/>
      <c r="H1" s="1334"/>
      <c r="I1" s="1334"/>
      <c r="J1" s="1334"/>
      <c r="K1" s="1335"/>
    </row>
    <row r="2" spans="1:15" ht="18.75" customHeight="1">
      <c r="A2" s="1336"/>
      <c r="B2" s="1337" t="s">
        <v>1231</v>
      </c>
      <c r="C2" s="1337" t="s">
        <v>1243</v>
      </c>
      <c r="D2" s="2105" t="s">
        <v>40</v>
      </c>
      <c r="E2" s="2105"/>
      <c r="F2" s="2105"/>
      <c r="G2" s="2105"/>
      <c r="H2" s="2105"/>
      <c r="I2" s="1338" t="str">
        <f>'2_5_請求書JANあり '!G27</f>
        <v>CA0203634</v>
      </c>
      <c r="J2" s="1339"/>
      <c r="K2" s="1340"/>
    </row>
    <row r="3" spans="1:15" ht="48" customHeight="1">
      <c r="A3" s="1341"/>
      <c r="B3" s="1342"/>
      <c r="C3" s="1342"/>
      <c r="D3" s="2105"/>
      <c r="E3" s="2105"/>
      <c r="F3" s="2105"/>
      <c r="G3" s="2105"/>
      <c r="H3" s="2105"/>
      <c r="I3" s="1342"/>
      <c r="J3" s="1343" t="s">
        <v>1235</v>
      </c>
      <c r="K3" s="1344"/>
      <c r="M3" s="1331"/>
      <c r="O3" s="1332"/>
    </row>
    <row r="4" spans="1:15" ht="27" customHeight="1">
      <c r="A4" s="1336"/>
      <c r="B4" s="1339"/>
      <c r="C4" s="1339"/>
      <c r="D4" s="1339"/>
      <c r="E4" s="1339"/>
      <c r="F4" s="1339"/>
      <c r="G4" s="1339"/>
      <c r="H4" s="1345" t="s">
        <v>1236</v>
      </c>
      <c r="I4" s="2106">
        <f>'2_5_請求書JANあり '!V3</f>
        <v>45691</v>
      </c>
      <c r="J4" s="2106"/>
      <c r="K4" s="1340"/>
    </row>
    <row r="5" spans="1:15" ht="27" customHeight="1">
      <c r="A5" s="1336"/>
      <c r="B5" s="1346" t="str">
        <f>'2_5_請求書JANあり '!B10</f>
        <v>東葛電子販売</v>
      </c>
      <c r="C5" s="1337"/>
      <c r="D5" s="1337"/>
      <c r="E5" s="1337"/>
      <c r="F5" s="1347" t="s">
        <v>1404</v>
      </c>
      <c r="G5" s="1339"/>
      <c r="H5" s="1348" t="s">
        <v>1237</v>
      </c>
      <c r="I5" s="2107">
        <f>'2_5_納品書JANあり '!G21</f>
        <v>45691</v>
      </c>
      <c r="J5" s="2107"/>
      <c r="K5" s="1340"/>
    </row>
    <row r="6" spans="1:15" ht="18.75" customHeight="1">
      <c r="A6" s="1336"/>
      <c r="B6" s="1339"/>
      <c r="C6" s="1339"/>
      <c r="D6" s="1339"/>
      <c r="E6" s="1339"/>
      <c r="F6" s="1339"/>
      <c r="G6" s="1339"/>
      <c r="H6" s="1339"/>
      <c r="I6" s="1339"/>
      <c r="J6" s="1339"/>
      <c r="K6" s="1340"/>
    </row>
    <row r="7" spans="1:15" ht="13.5" customHeight="1">
      <c r="A7" s="1336"/>
      <c r="B7" s="1339"/>
      <c r="C7" s="1339"/>
      <c r="D7" s="1339"/>
      <c r="E7" s="1339"/>
      <c r="F7" s="1339"/>
      <c r="G7" s="1339"/>
      <c r="H7" s="1339"/>
      <c r="I7" s="1339"/>
      <c r="J7" s="1339"/>
      <c r="K7" s="1340"/>
    </row>
    <row r="8" spans="1:15" ht="48.75" customHeight="1">
      <c r="A8" s="1336"/>
      <c r="B8" s="1339"/>
      <c r="C8" s="1349" t="s">
        <v>561</v>
      </c>
      <c r="D8" s="2102">
        <f>'2_5_請求書JANあり '!G29</f>
        <v>36532650</v>
      </c>
      <c r="E8" s="2103"/>
      <c r="F8" s="2103"/>
      <c r="G8" s="1350" t="s">
        <v>1245</v>
      </c>
      <c r="H8" s="1351" t="s">
        <v>1244</v>
      </c>
      <c r="I8" s="1339"/>
      <c r="J8" s="1339"/>
      <c r="K8" s="1340"/>
    </row>
    <row r="9" spans="1:15" ht="18.75" customHeight="1">
      <c r="A9" s="1336"/>
      <c r="B9" s="1339"/>
      <c r="C9" s="1339"/>
      <c r="D9" s="1352" t="s">
        <v>1238</v>
      </c>
      <c r="E9" s="2104">
        <f>'2_5_請求書JANあり '!V71</f>
        <v>33211500</v>
      </c>
      <c r="F9" s="2104"/>
      <c r="G9" s="1352" t="s">
        <v>23</v>
      </c>
      <c r="H9" s="1353">
        <f>'2_5_請求書JANあり '!V72</f>
        <v>3321150</v>
      </c>
      <c r="I9" s="1339"/>
      <c r="J9" s="1339"/>
      <c r="K9" s="1340"/>
    </row>
    <row r="10" spans="1:15" ht="18.75" customHeight="1">
      <c r="A10" s="1336"/>
      <c r="B10" s="1339"/>
      <c r="C10" s="1339"/>
      <c r="D10" s="1339"/>
      <c r="E10" s="1339"/>
      <c r="F10" s="1339"/>
      <c r="G10" s="1339"/>
      <c r="H10" s="1339"/>
      <c r="I10" s="1339"/>
      <c r="J10" s="1339"/>
      <c r="K10" s="1340"/>
    </row>
    <row r="11" spans="1:15" ht="18.75" customHeight="1">
      <c r="A11" s="1336"/>
      <c r="B11" s="1339"/>
      <c r="C11" s="1339"/>
      <c r="D11" s="1339"/>
      <c r="E11" s="1339"/>
      <c r="F11" s="1339"/>
      <c r="G11" s="1339"/>
      <c r="H11" s="1339"/>
      <c r="I11" s="1339"/>
      <c r="J11" s="1339"/>
      <c r="K11" s="1340"/>
    </row>
    <row r="12" spans="1:15" ht="18.75" customHeight="1">
      <c r="A12" s="1336"/>
      <c r="B12" s="1339"/>
      <c r="C12" s="1339"/>
      <c r="D12" s="1337" t="s">
        <v>1239</v>
      </c>
      <c r="E12" s="1337"/>
      <c r="F12" s="1337"/>
      <c r="G12" s="1337"/>
      <c r="H12" s="1337"/>
      <c r="I12" s="1337"/>
      <c r="J12" s="1339"/>
      <c r="K12" s="1340"/>
    </row>
    <row r="13" spans="1:15" ht="18.75" customHeight="1">
      <c r="A13" s="1336"/>
      <c r="B13" s="1339"/>
      <c r="C13" s="1339"/>
      <c r="D13" s="1339"/>
      <c r="E13" s="1339"/>
      <c r="F13" s="1339"/>
      <c r="G13" s="1339"/>
      <c r="H13" s="1339"/>
      <c r="I13" s="1339"/>
      <c r="J13" s="1339"/>
      <c r="K13" s="1340"/>
    </row>
    <row r="14" spans="1:15" ht="18.75" customHeight="1">
      <c r="A14" s="1336"/>
      <c r="B14" s="1339"/>
      <c r="C14" s="1339"/>
      <c r="D14" s="1354" t="s">
        <v>1240</v>
      </c>
      <c r="E14" s="1354"/>
      <c r="F14" s="1339"/>
      <c r="G14" s="1339"/>
      <c r="H14" s="1339"/>
      <c r="I14" s="1339"/>
      <c r="J14" s="1339"/>
      <c r="K14" s="1340"/>
    </row>
    <row r="15" spans="1:15" ht="18.75" customHeight="1">
      <c r="A15" s="1336"/>
      <c r="B15" s="1339"/>
      <c r="C15" s="1339"/>
      <c r="D15" s="1354" t="s">
        <v>1405</v>
      </c>
      <c r="E15" s="1354"/>
      <c r="F15" s="1339"/>
      <c r="G15" s="1339"/>
      <c r="H15" s="1339"/>
      <c r="I15" s="1339"/>
      <c r="J15" s="1339"/>
      <c r="K15" s="1340"/>
    </row>
    <row r="16" spans="1:15" ht="18.75" customHeight="1">
      <c r="A16" s="1336"/>
      <c r="B16" s="1339"/>
      <c r="C16" s="1339"/>
      <c r="D16" s="1339"/>
      <c r="E16" s="1339"/>
      <c r="F16" s="1339"/>
      <c r="G16" s="1358" t="s">
        <v>1241</v>
      </c>
      <c r="H16" s="1339"/>
      <c r="I16" s="1339"/>
      <c r="J16" s="1339"/>
      <c r="K16" s="1340"/>
    </row>
    <row r="17" spans="1:11" ht="18.75" customHeight="1">
      <c r="A17" s="1336"/>
      <c r="B17" s="1339"/>
      <c r="C17" s="1339"/>
      <c r="D17" s="1339"/>
      <c r="E17" s="1339"/>
      <c r="F17" s="1339"/>
      <c r="G17" s="1355" t="s">
        <v>1242</v>
      </c>
      <c r="H17" s="1339"/>
      <c r="I17" s="1339"/>
      <c r="J17" s="1339"/>
      <c r="K17" s="1340"/>
    </row>
    <row r="18" spans="1:11" ht="11.25" customHeight="1">
      <c r="A18" s="1356"/>
      <c r="B18" s="1337"/>
      <c r="C18" s="1337"/>
      <c r="D18" s="1337"/>
      <c r="E18" s="1337"/>
      <c r="F18" s="1337"/>
      <c r="G18" s="1337"/>
      <c r="H18" s="1337"/>
      <c r="I18" s="1337"/>
      <c r="J18" s="1337"/>
      <c r="K18" s="1357"/>
    </row>
  </sheetData>
  <mergeCells count="5">
    <mergeCell ref="D2:H3"/>
    <mergeCell ref="I4:J4"/>
    <mergeCell ref="I5:J5"/>
    <mergeCell ref="D8:F8"/>
    <mergeCell ref="E9:F9"/>
  </mergeCells>
  <phoneticPr fontId="27"/>
  <pageMargins left="0.7" right="0.7" top="0.75" bottom="0.75" header="0.3" footer="0.3"/>
  <pageSetup paperSize="9" scale="72" orientation="portrait" horizontalDpi="0" verticalDpi="0"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1F28-6C88-4FBE-A96E-13D4F96B0160}">
  <sheetPr codeName="Sheet75">
    <pageSetUpPr fitToPage="1"/>
  </sheetPr>
  <dimension ref="A1:AN76"/>
  <sheetViews>
    <sheetView showGridLines="0" zoomScale="55" zoomScaleNormal="55" workbookViewId="0">
      <selection activeCell="AE4" sqref="AE4"/>
    </sheetView>
  </sheetViews>
  <sheetFormatPr defaultRowHeight="18.75"/>
  <cols>
    <col min="1" max="1" width="4.33203125" style="1690" customWidth="1"/>
    <col min="2" max="3" width="10.1640625" style="1690" customWidth="1"/>
    <col min="4" max="4" width="35.83203125" style="1690" bestFit="1" customWidth="1"/>
    <col min="5" max="5" width="4.33203125" style="1690" customWidth="1"/>
    <col min="6" max="6" width="32.83203125" style="1690" customWidth="1"/>
    <col min="7" max="7" width="21" style="1690" customWidth="1"/>
    <col min="8" max="8" width="38.5" style="1690" customWidth="1"/>
    <col min="9" max="9" width="10.5" style="1690" customWidth="1"/>
    <col min="10" max="10" width="38.83203125" style="1690" customWidth="1"/>
    <col min="11" max="11" width="13" style="1690" customWidth="1"/>
    <col min="12" max="12" width="45" style="1690" bestFit="1" customWidth="1"/>
    <col min="13" max="13" width="14.1640625" style="1690" customWidth="1"/>
    <col min="14" max="14" width="5" style="1690" customWidth="1"/>
    <col min="15" max="15" width="4.33203125" style="1690" customWidth="1"/>
    <col min="16" max="16" width="23.1640625" style="1690" customWidth="1"/>
    <col min="17" max="17" width="4.6640625" style="1690" customWidth="1"/>
    <col min="18" max="18" width="32.33203125" style="1690" customWidth="1"/>
    <col min="19" max="19" width="10.5" style="1690" customWidth="1"/>
    <col min="20" max="20" width="4.1640625" style="1690" customWidth="1"/>
    <col min="21" max="25" width="4.33203125" style="1690" customWidth="1"/>
    <col min="26" max="26" width="5.83203125" style="1691" customWidth="1"/>
    <col min="27" max="27" width="24.83203125" style="1691" customWidth="1"/>
    <col min="28" max="28" width="9.33203125" style="1691" customWidth="1"/>
    <col min="29" max="29" width="27.5" style="1691" customWidth="1"/>
    <col min="30" max="38" width="4.33203125" style="1690" customWidth="1"/>
    <col min="39" max="16384" width="9.33203125" style="1690"/>
  </cols>
  <sheetData>
    <row r="1" spans="1:40" ht="37.5" customHeight="1">
      <c r="A1" s="2112" t="s">
        <v>1069</v>
      </c>
      <c r="B1" s="2112"/>
      <c r="C1" s="2112"/>
      <c r="D1" s="2112"/>
      <c r="E1" s="2112"/>
      <c r="F1" s="2112"/>
      <c r="G1" s="2112"/>
      <c r="H1" s="2112"/>
      <c r="I1" s="2112"/>
      <c r="J1" s="2112"/>
      <c r="K1" s="2112"/>
      <c r="L1" s="2112"/>
      <c r="M1" s="2112"/>
      <c r="N1" s="2112"/>
      <c r="O1" s="2112"/>
      <c r="P1" s="2112"/>
      <c r="Q1" s="2112"/>
      <c r="R1" s="2112"/>
      <c r="S1" s="2112"/>
    </row>
    <row r="2" spans="1:40" ht="37.5" customHeight="1">
      <c r="P2" s="1692" t="s">
        <v>1431</v>
      </c>
      <c r="Q2" s="1693"/>
      <c r="R2" s="1694"/>
      <c r="S2" s="1695"/>
      <c r="T2" s="1695"/>
    </row>
    <row r="3" spans="1:40" ht="37.5" customHeight="1">
      <c r="A3" s="1696"/>
      <c r="B3" s="1696"/>
      <c r="C3" s="1696"/>
      <c r="D3" s="1696"/>
      <c r="E3" s="1696"/>
      <c r="F3" s="1696"/>
      <c r="G3" s="1696"/>
      <c r="H3" s="1696"/>
      <c r="I3" s="1696"/>
      <c r="J3" s="1696"/>
      <c r="K3" s="1696"/>
      <c r="L3" s="1696"/>
      <c r="M3" s="1696"/>
      <c r="N3" s="1696"/>
      <c r="O3" s="1696"/>
      <c r="P3" s="1697" t="s">
        <v>487</v>
      </c>
      <c r="Q3" s="1698"/>
      <c r="R3" s="1699">
        <f>管理!F1</f>
        <v>46097</v>
      </c>
      <c r="S3" s="1700"/>
      <c r="T3" s="1695"/>
      <c r="Z3" s="1824"/>
      <c r="AA3" s="1824" t="s">
        <v>1442</v>
      </c>
    </row>
    <row r="4" spans="1:40" ht="31.5" customHeight="1">
      <c r="A4" s="1693"/>
      <c r="B4" s="1693"/>
      <c r="C4" s="1693"/>
      <c r="D4" s="1693"/>
      <c r="E4" s="1693"/>
      <c r="F4" s="1693"/>
      <c r="G4" s="1693"/>
      <c r="H4" s="1693"/>
      <c r="I4" s="1693"/>
      <c r="J4" s="1693"/>
      <c r="K4" s="1693"/>
      <c r="L4" s="1693"/>
      <c r="M4" s="1693"/>
      <c r="N4" s="1693"/>
      <c r="O4" s="1693"/>
      <c r="P4" s="1693"/>
      <c r="Q4" s="1693"/>
      <c r="R4" s="1693"/>
      <c r="S4" s="1693"/>
      <c r="Z4" s="1704"/>
      <c r="AA4" s="1704">
        <v>105</v>
      </c>
    </row>
    <row r="5" spans="1:40" ht="31.5" customHeight="1">
      <c r="A5" s="1701"/>
      <c r="B5" s="1693" t="s">
        <v>1521</v>
      </c>
      <c r="C5" s="1693"/>
      <c r="D5" s="1693"/>
      <c r="E5" s="1693" t="s">
        <v>349</v>
      </c>
      <c r="F5" s="1693"/>
      <c r="G5" s="1702"/>
      <c r="H5" s="1693"/>
      <c r="I5" s="1693"/>
      <c r="J5" s="1693"/>
      <c r="K5" s="1693"/>
      <c r="L5" s="1693"/>
      <c r="M5" s="1693"/>
      <c r="N5" s="1693"/>
      <c r="O5" s="1693"/>
      <c r="P5" s="1693"/>
      <c r="Q5" s="1693"/>
      <c r="R5" s="1693"/>
      <c r="S5" s="1693"/>
    </row>
    <row r="6" spans="1:40" ht="31.5" customHeight="1">
      <c r="A6" s="1701"/>
      <c r="B6" s="1693"/>
      <c r="C6" s="1693"/>
      <c r="D6" s="1693"/>
      <c r="E6" s="1693"/>
      <c r="F6" s="1693"/>
      <c r="G6" s="1702"/>
      <c r="H6" s="1693"/>
      <c r="I6" s="1693"/>
      <c r="J6" s="1693"/>
      <c r="K6" s="1693"/>
      <c r="L6" s="1693"/>
      <c r="M6" s="1693"/>
      <c r="N6" s="1693"/>
      <c r="O6" s="1693"/>
      <c r="P6" s="1693"/>
      <c r="Q6" s="1693"/>
      <c r="R6" s="1693"/>
      <c r="S6" s="1693"/>
      <c r="AN6" s="1678"/>
    </row>
    <row r="7" spans="1:40" ht="31.5" customHeight="1">
      <c r="A7" s="1701"/>
      <c r="B7" s="1693" t="s">
        <v>1527</v>
      </c>
      <c r="C7" s="1693"/>
      <c r="D7" s="1693"/>
      <c r="E7" s="1693"/>
      <c r="F7" s="1693"/>
      <c r="G7" s="1702"/>
      <c r="H7" s="1693"/>
      <c r="I7" s="1693"/>
      <c r="J7" s="1693"/>
      <c r="K7" s="1693"/>
      <c r="L7" s="1693"/>
      <c r="M7" s="1692" t="s">
        <v>1122</v>
      </c>
      <c r="N7" s="1693"/>
      <c r="O7" s="1693"/>
      <c r="P7" s="1693"/>
      <c r="Q7" s="1693"/>
      <c r="R7" s="1693"/>
      <c r="S7" s="1693"/>
      <c r="Z7" s="1703" t="s">
        <v>96</v>
      </c>
      <c r="AA7" s="1703"/>
      <c r="AM7" s="1678"/>
      <c r="AN7" s="1678"/>
    </row>
    <row r="8" spans="1:40" ht="31.5" customHeight="1">
      <c r="A8" s="1701"/>
      <c r="B8" s="1693" t="s">
        <v>1522</v>
      </c>
      <c r="C8" s="1693"/>
      <c r="D8" s="1693"/>
      <c r="E8" s="1693"/>
      <c r="F8" s="1693"/>
      <c r="G8" s="1702"/>
      <c r="H8" s="1693"/>
      <c r="I8" s="1693"/>
      <c r="J8" s="1693"/>
      <c r="K8" s="1693"/>
      <c r="L8" s="1693"/>
      <c r="M8" s="1692" t="s">
        <v>1432</v>
      </c>
      <c r="N8" s="1693"/>
      <c r="O8" s="1693"/>
      <c r="P8" s="1693"/>
      <c r="Q8" s="1693"/>
      <c r="R8" s="1693"/>
      <c r="S8" s="1693"/>
      <c r="Z8" s="1704">
        <v>1</v>
      </c>
      <c r="AA8" s="1705">
        <v>36</v>
      </c>
      <c r="AC8" s="1705">
        <v>34</v>
      </c>
      <c r="AM8" s="1678"/>
      <c r="AN8" s="1678"/>
    </row>
    <row r="9" spans="1:40" ht="31.5" customHeight="1">
      <c r="A9" s="1701"/>
      <c r="B9" s="1693" t="s">
        <v>1523</v>
      </c>
      <c r="C9" s="1693"/>
      <c r="D9" s="1693"/>
      <c r="E9" s="1693"/>
      <c r="F9" s="1693"/>
      <c r="G9" s="1702"/>
      <c r="H9" s="1693"/>
      <c r="I9" s="1693"/>
      <c r="J9" s="1693"/>
      <c r="K9" s="1693"/>
      <c r="L9" s="1693"/>
      <c r="M9" s="1692" t="s">
        <v>1141</v>
      </c>
      <c r="N9" s="1693"/>
      <c r="O9" s="1693"/>
      <c r="P9" s="1693"/>
      <c r="Q9" s="1693"/>
      <c r="R9" s="1693"/>
      <c r="S9" s="1693"/>
      <c r="Z9" s="1704">
        <v>2</v>
      </c>
      <c r="AA9" s="1705">
        <v>62</v>
      </c>
      <c r="AC9" s="1705">
        <v>36</v>
      </c>
      <c r="AM9" s="1678"/>
      <c r="AN9" s="1678"/>
    </row>
    <row r="10" spans="1:40" ht="31.5" customHeight="1">
      <c r="A10" s="1701"/>
      <c r="B10" s="1693" t="s">
        <v>1528</v>
      </c>
      <c r="C10" s="1693"/>
      <c r="D10" s="1693"/>
      <c r="E10" s="1693"/>
      <c r="F10" s="1693"/>
      <c r="G10" s="1702"/>
      <c r="H10" s="1693"/>
      <c r="I10" s="1693"/>
      <c r="J10" s="1693"/>
      <c r="K10" s="1693"/>
      <c r="L10" s="1693"/>
      <c r="M10" s="1692"/>
      <c r="N10" s="1692"/>
      <c r="O10" s="1692"/>
      <c r="P10" s="1692"/>
      <c r="Q10" s="1692"/>
      <c r="R10" s="1693"/>
      <c r="S10" s="1693"/>
      <c r="Z10" s="1704">
        <v>3</v>
      </c>
      <c r="AA10" s="1705">
        <v>167</v>
      </c>
      <c r="AC10" s="1705">
        <v>62</v>
      </c>
      <c r="AM10" s="1678"/>
      <c r="AN10" s="1678"/>
    </row>
    <row r="11" spans="1:40" ht="31.5" customHeight="1">
      <c r="A11" s="1701"/>
      <c r="B11" s="1693" t="s">
        <v>1524</v>
      </c>
      <c r="C11" s="1693"/>
      <c r="D11" s="1693"/>
      <c r="E11" s="1693"/>
      <c r="F11" s="1693"/>
      <c r="G11" s="1702"/>
      <c r="H11" s="1693"/>
      <c r="I11" s="1693"/>
      <c r="J11" s="1693"/>
      <c r="K11" s="1693"/>
      <c r="L11" s="1693"/>
      <c r="M11" s="1692"/>
      <c r="N11" s="1692"/>
      <c r="O11" s="1692"/>
      <c r="P11" s="1692"/>
      <c r="Q11" s="1692"/>
      <c r="R11" s="1693"/>
      <c r="S11" s="1693"/>
      <c r="Z11" s="1704">
        <v>4</v>
      </c>
      <c r="AA11" s="1705">
        <v>179</v>
      </c>
      <c r="AC11" s="1705">
        <v>167</v>
      </c>
      <c r="AM11" s="1678"/>
      <c r="AN11" s="1678"/>
    </row>
    <row r="12" spans="1:40" ht="31.5" customHeight="1">
      <c r="A12" s="1701"/>
      <c r="B12" s="1693" t="s">
        <v>1529</v>
      </c>
      <c r="C12" s="1693"/>
      <c r="D12" s="1693"/>
      <c r="E12" s="1693"/>
      <c r="F12" s="1693"/>
      <c r="G12" s="1702"/>
      <c r="H12" s="1693"/>
      <c r="I12" s="1693"/>
      <c r="J12" s="1693"/>
      <c r="K12" s="1693"/>
      <c r="L12" s="1693"/>
      <c r="M12" s="1692"/>
      <c r="N12" s="1692"/>
      <c r="O12" s="1692"/>
      <c r="P12" s="1692"/>
      <c r="Q12" s="1692"/>
      <c r="R12" s="1693"/>
      <c r="S12" s="1693"/>
      <c r="Z12" s="1704">
        <v>5</v>
      </c>
      <c r="AA12" s="1705">
        <v>197</v>
      </c>
      <c r="AC12" s="1705">
        <v>179</v>
      </c>
      <c r="AM12" s="1678"/>
      <c r="AN12" s="1678"/>
    </row>
    <row r="13" spans="1:40" ht="31.5" customHeight="1">
      <c r="A13" s="1701"/>
      <c r="B13" s="1693" t="s">
        <v>1528</v>
      </c>
      <c r="C13" s="1693"/>
      <c r="D13" s="1693"/>
      <c r="E13" s="1693"/>
      <c r="F13" s="1693"/>
      <c r="G13" s="1702"/>
      <c r="H13" s="1693"/>
      <c r="I13" s="1693"/>
      <c r="J13" s="1693"/>
      <c r="K13" s="1693"/>
      <c r="L13" s="1693"/>
      <c r="M13" s="1692"/>
      <c r="N13" s="1692"/>
      <c r="O13" s="1692"/>
      <c r="P13" s="1692"/>
      <c r="Q13" s="1692"/>
      <c r="R13" s="1693"/>
      <c r="S13" s="1694"/>
      <c r="Z13" s="1704">
        <v>6</v>
      </c>
      <c r="AA13" s="1705">
        <v>297</v>
      </c>
      <c r="AC13" s="1705">
        <v>180</v>
      </c>
      <c r="AM13" s="1678"/>
    </row>
    <row r="14" spans="1:40" ht="31.5" customHeight="1">
      <c r="A14" s="1701"/>
      <c r="B14" s="1693"/>
      <c r="C14" s="1693"/>
      <c r="D14" s="1693"/>
      <c r="E14" s="1693"/>
      <c r="F14" s="1693"/>
      <c r="G14" s="1702"/>
      <c r="H14" s="1693"/>
      <c r="I14" s="1693"/>
      <c r="J14" s="1693"/>
      <c r="K14" s="1693"/>
      <c r="L14" s="1693"/>
      <c r="M14" s="1692" t="s">
        <v>1433</v>
      </c>
      <c r="N14" s="1692"/>
      <c r="O14" s="1692"/>
      <c r="P14" s="1692"/>
      <c r="Q14" s="1692"/>
      <c r="R14" s="1693"/>
      <c r="S14" s="1693"/>
      <c r="Z14" s="1704">
        <v>7</v>
      </c>
      <c r="AA14" s="1705">
        <v>302</v>
      </c>
      <c r="AC14" s="1705">
        <v>195</v>
      </c>
      <c r="AM14" s="1678"/>
    </row>
    <row r="15" spans="1:40" ht="31.5" customHeight="1">
      <c r="A15" s="1701"/>
      <c r="B15" s="1693"/>
      <c r="C15" s="1693"/>
      <c r="D15" s="1693"/>
      <c r="E15" s="1693"/>
      <c r="F15" s="1693"/>
      <c r="G15" s="1702"/>
      <c r="H15" s="1693"/>
      <c r="I15" s="1693"/>
      <c r="J15" s="1693"/>
      <c r="K15" s="1693"/>
      <c r="L15" s="1693"/>
      <c r="M15" s="1692" t="s">
        <v>1434</v>
      </c>
      <c r="N15" s="1692"/>
      <c r="O15" s="1692"/>
      <c r="P15" s="1692"/>
      <c r="Q15" s="1692"/>
      <c r="R15" s="1693"/>
      <c r="S15" s="1693"/>
      <c r="Z15" s="1704">
        <v>8</v>
      </c>
      <c r="AA15" s="1705">
        <v>340</v>
      </c>
      <c r="AC15" s="1705">
        <v>197</v>
      </c>
    </row>
    <row r="16" spans="1:40" ht="31.5" customHeight="1">
      <c r="A16" s="1701"/>
      <c r="B16" s="1693"/>
      <c r="C16" s="1693"/>
      <c r="D16" s="1693"/>
      <c r="E16" s="1693"/>
      <c r="F16" s="1693"/>
      <c r="G16" s="1702"/>
      <c r="H16" s="1693"/>
      <c r="I16" s="1693"/>
      <c r="J16" s="1693"/>
      <c r="K16" s="1693"/>
      <c r="L16" s="1693"/>
      <c r="M16" s="2113" t="s">
        <v>1435</v>
      </c>
      <c r="N16" s="2113"/>
      <c r="O16" s="2113"/>
      <c r="P16" s="2113"/>
      <c r="Q16" s="2113"/>
      <c r="R16" s="2113"/>
      <c r="S16" s="2113"/>
      <c r="Z16" s="1704">
        <v>9</v>
      </c>
      <c r="AA16" s="1705">
        <v>373</v>
      </c>
      <c r="AC16" s="1705">
        <v>198</v>
      </c>
    </row>
    <row r="17" spans="1:29" ht="31.5" customHeight="1">
      <c r="A17" s="1701"/>
      <c r="B17" s="1693" t="str">
        <f>F26</f>
        <v>95468-8756-3221</v>
      </c>
      <c r="C17" s="1693"/>
      <c r="D17" s="1693"/>
      <c r="E17" s="1693"/>
      <c r="F17" s="1693"/>
      <c r="G17" s="1702"/>
      <c r="H17" s="1693"/>
      <c r="I17" s="1693"/>
      <c r="J17" s="1693"/>
      <c r="K17" s="1693"/>
      <c r="L17" s="1693"/>
      <c r="M17" s="1692" t="s">
        <v>1436</v>
      </c>
      <c r="N17" s="1692"/>
      <c r="O17" s="1692"/>
      <c r="P17" s="1692"/>
      <c r="Q17" s="1692"/>
      <c r="R17" s="1693"/>
      <c r="S17" s="1693"/>
      <c r="Z17" s="1704">
        <v>10</v>
      </c>
      <c r="AA17" s="1705">
        <v>199</v>
      </c>
      <c r="AC17" s="1705">
        <v>199</v>
      </c>
    </row>
    <row r="18" spans="1:29" ht="31.5" customHeight="1">
      <c r="A18" s="1706"/>
      <c r="B18" s="1706"/>
      <c r="C18" s="1706"/>
      <c r="D18" s="1706"/>
      <c r="E18" s="1706"/>
      <c r="F18" s="1706"/>
      <c r="G18" s="1706"/>
      <c r="H18" s="1706"/>
      <c r="I18" s="1706"/>
      <c r="J18" s="1706"/>
      <c r="K18" s="1706"/>
      <c r="L18" s="1706"/>
      <c r="M18" s="1706"/>
      <c r="N18" s="1707"/>
      <c r="O18" s="1707"/>
      <c r="P18" s="1707"/>
      <c r="Q18" s="1707"/>
      <c r="R18" s="1706"/>
      <c r="S18" s="1706"/>
      <c r="Z18" s="1704">
        <v>11</v>
      </c>
      <c r="AA18" s="1705">
        <v>180</v>
      </c>
      <c r="AC18" s="1705">
        <v>213</v>
      </c>
    </row>
    <row r="19" spans="1:29" ht="31.5" customHeight="1">
      <c r="A19" s="1693"/>
      <c r="B19" s="1693"/>
      <c r="C19" s="1693"/>
      <c r="D19" s="1693"/>
      <c r="E19" s="1693"/>
      <c r="F19" s="1693"/>
      <c r="G19" s="1693"/>
      <c r="H19" s="1693"/>
      <c r="I19" s="1693"/>
      <c r="J19" s="1693"/>
      <c r="K19" s="1693"/>
      <c r="L19" s="1693"/>
      <c r="M19" s="1693"/>
      <c r="N19" s="1693"/>
      <c r="O19" s="1693"/>
      <c r="P19" s="1693"/>
      <c r="Q19" s="1693"/>
      <c r="R19" s="1693"/>
      <c r="S19" s="1693"/>
      <c r="Z19" s="1704">
        <v>12</v>
      </c>
      <c r="AA19" s="1705">
        <v>214</v>
      </c>
      <c r="AC19" s="1705">
        <v>214</v>
      </c>
    </row>
    <row r="20" spans="1:29" ht="31.5" customHeight="1">
      <c r="A20" s="1693"/>
      <c r="B20" s="1693" t="str">
        <f>B5</f>
        <v>東葛電子販売</v>
      </c>
      <c r="C20" s="1693"/>
      <c r="D20" s="1693"/>
      <c r="E20" s="1693" t="s">
        <v>349</v>
      </c>
      <c r="F20" s="1693"/>
      <c r="G20" s="1693"/>
      <c r="H20" s="1693"/>
      <c r="I20" s="1693"/>
      <c r="J20" s="1693"/>
      <c r="K20" s="1693"/>
      <c r="L20" s="1693"/>
      <c r="M20" s="1693"/>
      <c r="N20" s="1693"/>
      <c r="O20" s="1693"/>
      <c r="P20" s="1693"/>
      <c r="Q20" s="1693"/>
      <c r="R20" s="1693"/>
      <c r="S20" s="1693"/>
      <c r="T20" s="1695"/>
      <c r="Z20" s="1704">
        <v>13</v>
      </c>
      <c r="AA20" s="1705">
        <v>34</v>
      </c>
      <c r="AC20" s="1705">
        <v>257</v>
      </c>
    </row>
    <row r="21" spans="1:29" ht="31.5" customHeight="1">
      <c r="A21" s="1693"/>
      <c r="B21" s="1693"/>
      <c r="C21" s="1693"/>
      <c r="D21" s="1693"/>
      <c r="E21" s="1693"/>
      <c r="F21" s="1693"/>
      <c r="G21" s="1693"/>
      <c r="H21" s="1693"/>
      <c r="I21" s="1693"/>
      <c r="J21" s="1693"/>
      <c r="K21" s="1693"/>
      <c r="L21" s="1693"/>
      <c r="M21" s="1693"/>
      <c r="N21" s="1693"/>
      <c r="O21" s="1693"/>
      <c r="P21" s="1693"/>
      <c r="Q21" s="1693"/>
      <c r="R21" s="1693"/>
      <c r="S21" s="1693"/>
      <c r="T21" s="1695"/>
      <c r="Z21" s="1704">
        <v>14</v>
      </c>
      <c r="AA21" s="1705">
        <v>195</v>
      </c>
      <c r="AC21" s="1705">
        <v>276</v>
      </c>
    </row>
    <row r="22" spans="1:29" ht="31.5" customHeight="1">
      <c r="A22" s="1693"/>
      <c r="B22" s="1693" t="s">
        <v>739</v>
      </c>
      <c r="C22" s="1693"/>
      <c r="D22" s="1693"/>
      <c r="E22" s="1693"/>
      <c r="F22" s="1693"/>
      <c r="G22" s="1693"/>
      <c r="H22" s="1693"/>
      <c r="I22" s="1693"/>
      <c r="J22" s="1693"/>
      <c r="K22" s="1693"/>
      <c r="L22" s="1693"/>
      <c r="M22" s="1693"/>
      <c r="N22" s="1693"/>
      <c r="O22" s="1693"/>
      <c r="P22" s="1693"/>
      <c r="Q22" s="1693"/>
      <c r="R22" s="1693"/>
      <c r="S22" s="1693"/>
      <c r="T22" s="1695"/>
      <c r="Z22" s="1704">
        <v>15</v>
      </c>
      <c r="AA22" s="1705">
        <v>257</v>
      </c>
      <c r="AC22" s="1705">
        <v>297</v>
      </c>
    </row>
    <row r="23" spans="1:29" ht="31.5" customHeight="1">
      <c r="A23" s="1693"/>
      <c r="B23" s="1693" t="s">
        <v>334</v>
      </c>
      <c r="C23" s="1693"/>
      <c r="D23" s="1693"/>
      <c r="E23" s="1693"/>
      <c r="F23" s="1693"/>
      <c r="G23" s="1693"/>
      <c r="H23" s="1693"/>
      <c r="I23" s="1693"/>
      <c r="J23" s="1693"/>
      <c r="K23" s="1693"/>
      <c r="L23" s="1693"/>
      <c r="M23" s="1693"/>
      <c r="N23" s="1693"/>
      <c r="O23" s="1693"/>
      <c r="P23" s="1693"/>
      <c r="Q23" s="1693"/>
      <c r="R23" s="1693"/>
      <c r="S23" s="1693"/>
      <c r="T23" s="1695"/>
      <c r="Z23" s="1704">
        <v>16</v>
      </c>
      <c r="AA23" s="1705">
        <v>276</v>
      </c>
      <c r="AC23" s="1705">
        <v>302</v>
      </c>
    </row>
    <row r="24" spans="1:29" ht="31.5" customHeight="1">
      <c r="A24" s="1693"/>
      <c r="B24" s="1693"/>
      <c r="C24" s="1693"/>
      <c r="D24" s="1693"/>
      <c r="E24" s="1693"/>
      <c r="F24" s="1693"/>
      <c r="G24" s="1693"/>
      <c r="H24" s="1693"/>
      <c r="I24" s="1693"/>
      <c r="J24" s="1693"/>
      <c r="K24" s="1693"/>
      <c r="L24" s="1693"/>
      <c r="M24" s="1693"/>
      <c r="N24" s="1693"/>
      <c r="O24" s="1693"/>
      <c r="P24" s="1693"/>
      <c r="Q24" s="1693"/>
      <c r="R24" s="1693"/>
      <c r="S24" s="1693"/>
      <c r="T24" s="1695"/>
      <c r="Z24" s="1704">
        <v>17</v>
      </c>
      <c r="AA24" s="1705">
        <v>399</v>
      </c>
      <c r="AC24" s="1705">
        <v>340</v>
      </c>
    </row>
    <row r="25" spans="1:29" ht="31.5" customHeight="1">
      <c r="A25" s="1693"/>
      <c r="B25" s="1693"/>
      <c r="C25" s="1693"/>
      <c r="D25" s="1693"/>
      <c r="E25" s="1693"/>
      <c r="F25" s="1693"/>
      <c r="G25" s="1693"/>
      <c r="H25" s="1693"/>
      <c r="I25" s="1693"/>
      <c r="J25" s="1693"/>
      <c r="K25" s="1693"/>
      <c r="L25" s="1693" t="s">
        <v>1142</v>
      </c>
      <c r="M25" s="1693" t="s">
        <v>737</v>
      </c>
      <c r="N25" s="1693"/>
      <c r="O25" s="1693"/>
      <c r="P25" s="1693"/>
      <c r="Q25" s="1693"/>
      <c r="R25" s="1693"/>
      <c r="S25" s="1698"/>
      <c r="T25" s="1695"/>
      <c r="Z25" s="1704">
        <v>18</v>
      </c>
      <c r="AA25" s="1705">
        <v>342</v>
      </c>
      <c r="AC25" s="1705">
        <v>342</v>
      </c>
    </row>
    <row r="26" spans="1:29" ht="31.5" customHeight="1">
      <c r="A26" s="1693"/>
      <c r="B26" s="1698" t="s">
        <v>736</v>
      </c>
      <c r="C26" s="1698"/>
      <c r="D26" s="1698"/>
      <c r="E26" s="1698" t="s">
        <v>353</v>
      </c>
      <c r="F26" s="2114" t="s">
        <v>1437</v>
      </c>
      <c r="G26" s="2114"/>
      <c r="H26" s="1693"/>
      <c r="I26" s="1693"/>
      <c r="J26" s="1693"/>
      <c r="K26" s="1693"/>
      <c r="L26" s="1708" t="s">
        <v>1143</v>
      </c>
      <c r="M26" s="2115">
        <f>F28+11</f>
        <v>45747</v>
      </c>
      <c r="N26" s="2115"/>
      <c r="O26" s="2115"/>
      <c r="P26" s="2115"/>
      <c r="Q26" s="1708"/>
      <c r="R26" s="1708"/>
      <c r="S26" s="1708"/>
      <c r="T26" s="1695"/>
      <c r="Z26" s="1704">
        <v>19</v>
      </c>
      <c r="AA26" s="1709">
        <v>374</v>
      </c>
      <c r="AC26" s="1705">
        <v>373</v>
      </c>
    </row>
    <row r="27" spans="1:29" ht="31.5" customHeight="1">
      <c r="A27" s="1693"/>
      <c r="B27" s="1693" t="s">
        <v>733</v>
      </c>
      <c r="C27" s="1693"/>
      <c r="D27" s="1693"/>
      <c r="E27" s="1693" t="s">
        <v>353</v>
      </c>
      <c r="F27" s="2116" t="s">
        <v>1198</v>
      </c>
      <c r="G27" s="2116"/>
      <c r="H27" s="1693"/>
      <c r="I27" s="1693"/>
      <c r="J27" s="1693"/>
      <c r="K27" s="1693"/>
      <c r="L27" s="1693" t="s">
        <v>1144</v>
      </c>
      <c r="M27" s="1693" t="s">
        <v>1127</v>
      </c>
      <c r="N27" s="1693"/>
      <c r="O27" s="1693"/>
      <c r="P27" s="1693"/>
      <c r="Q27" s="1693"/>
      <c r="R27" s="1693"/>
      <c r="S27" s="1693"/>
      <c r="T27" s="1695"/>
      <c r="Z27" s="1704">
        <v>20</v>
      </c>
      <c r="AA27" s="1705">
        <v>390</v>
      </c>
      <c r="AC27" s="1705">
        <v>374</v>
      </c>
    </row>
    <row r="28" spans="1:29" ht="31.5" customHeight="1">
      <c r="A28" s="1693"/>
      <c r="B28" s="1708" t="s">
        <v>730</v>
      </c>
      <c r="C28" s="1708"/>
      <c r="D28" s="1708"/>
      <c r="E28" s="1708" t="s">
        <v>353</v>
      </c>
      <c r="F28" s="2117">
        <v>45736</v>
      </c>
      <c r="G28" s="2117"/>
      <c r="H28" s="1693"/>
      <c r="I28" s="1693"/>
      <c r="J28" s="1693"/>
      <c r="K28" s="1693"/>
      <c r="L28" s="1693"/>
      <c r="M28" s="1693" t="s">
        <v>1128</v>
      </c>
      <c r="N28" s="1693"/>
      <c r="O28" s="1693"/>
      <c r="P28" s="1693"/>
      <c r="Q28" s="1693"/>
      <c r="R28" s="1693"/>
      <c r="S28" s="1693"/>
      <c r="T28" s="1695"/>
      <c r="Z28" s="1704">
        <v>21</v>
      </c>
      <c r="AA28" s="1709">
        <v>198</v>
      </c>
      <c r="AC28" s="1705">
        <v>390</v>
      </c>
    </row>
    <row r="29" spans="1:29" ht="31.5" customHeight="1">
      <c r="A29" s="1693"/>
      <c r="B29" s="1708" t="s">
        <v>706</v>
      </c>
      <c r="C29" s="1708"/>
      <c r="D29" s="1708"/>
      <c r="E29" s="1708" t="s">
        <v>353</v>
      </c>
      <c r="F29" s="2110">
        <f>R70</f>
        <v>1671978</v>
      </c>
      <c r="G29" s="2110"/>
      <c r="H29" s="1693"/>
      <c r="I29" s="1693"/>
      <c r="J29" s="1693"/>
      <c r="K29" s="1693"/>
      <c r="L29" s="1693"/>
      <c r="M29" s="1693" t="s">
        <v>1129</v>
      </c>
      <c r="N29" s="1693"/>
      <c r="O29" s="1693"/>
      <c r="P29" s="1693"/>
      <c r="Q29" s="1693"/>
      <c r="R29" s="1693"/>
      <c r="S29" s="1693"/>
      <c r="T29" s="1695"/>
      <c r="Z29" s="1704">
        <v>22</v>
      </c>
      <c r="AA29" s="1709">
        <v>213</v>
      </c>
      <c r="AC29" s="1709">
        <v>399</v>
      </c>
    </row>
    <row r="30" spans="1:29" ht="31.5" customHeight="1">
      <c r="A30" s="1693"/>
      <c r="B30" s="1693"/>
      <c r="C30" s="1693"/>
      <c r="D30" s="1693"/>
      <c r="E30" s="1693"/>
      <c r="F30" s="1693"/>
      <c r="G30" s="1693"/>
      <c r="H30" s="1693"/>
      <c r="I30" s="1693"/>
      <c r="J30" s="1698"/>
      <c r="K30" s="1698"/>
      <c r="L30" s="1698"/>
      <c r="M30" s="1698" t="s">
        <v>1130</v>
      </c>
      <c r="N30" s="1698"/>
      <c r="O30" s="1698"/>
      <c r="P30" s="1698"/>
      <c r="Q30" s="1698"/>
      <c r="R30" s="1698"/>
      <c r="S30" s="1698"/>
      <c r="T30" s="1695"/>
      <c r="Z30" s="1704">
        <v>23</v>
      </c>
      <c r="AA30" s="1704"/>
    </row>
    <row r="31" spans="1:29" ht="31.5" customHeight="1" thickBot="1">
      <c r="B31" s="1710"/>
      <c r="C31" s="1710"/>
      <c r="D31" s="1710"/>
      <c r="E31" s="1710"/>
      <c r="F31" s="1710"/>
      <c r="G31" s="1710"/>
      <c r="H31" s="1710"/>
      <c r="I31" s="1710"/>
      <c r="J31" s="1710"/>
      <c r="K31" s="1710"/>
      <c r="L31" s="1710"/>
      <c r="M31" s="1710"/>
      <c r="N31" s="1710"/>
      <c r="O31" s="1710"/>
      <c r="P31" s="1710"/>
      <c r="Q31" s="1710"/>
      <c r="R31" s="1710"/>
      <c r="S31" s="1710"/>
      <c r="T31" s="1711"/>
      <c r="Z31" s="1704">
        <v>24</v>
      </c>
      <c r="AA31" s="1704"/>
    </row>
    <row r="32" spans="1:29" ht="37.5" customHeight="1">
      <c r="B32" s="2111" t="s">
        <v>725</v>
      </c>
      <c r="C32" s="2111"/>
      <c r="D32" s="2111"/>
      <c r="E32" s="2111"/>
      <c r="F32" s="2111"/>
      <c r="G32" s="2111"/>
      <c r="H32" s="2111"/>
      <c r="I32" s="2111"/>
      <c r="J32" s="2111"/>
      <c r="K32" s="2111"/>
      <c r="L32" s="2111"/>
      <c r="M32" s="2111"/>
      <c r="N32" s="2111"/>
      <c r="O32" s="2111"/>
      <c r="P32" s="2111"/>
      <c r="Q32" s="2111"/>
      <c r="R32" s="2111"/>
      <c r="S32" s="2111"/>
      <c r="Z32" s="1704">
        <v>25</v>
      </c>
      <c r="AA32" s="1704"/>
    </row>
    <row r="33" spans="2:31" ht="37.5" customHeight="1">
      <c r="B33" s="1712" t="s">
        <v>406</v>
      </c>
      <c r="C33" s="1712"/>
      <c r="D33" s="1713">
        <f>管理!I1</f>
        <v>46097</v>
      </c>
      <c r="E33" s="1712"/>
      <c r="F33" s="1712"/>
      <c r="G33" s="1712"/>
      <c r="H33" s="1712"/>
      <c r="I33" s="1712"/>
      <c r="J33" s="1712"/>
      <c r="K33" s="1712"/>
      <c r="L33" s="1712"/>
      <c r="M33" s="1712"/>
      <c r="N33" s="1712"/>
      <c r="O33" s="1712"/>
      <c r="P33" s="1712"/>
      <c r="Q33" s="1712"/>
      <c r="R33" s="1712"/>
      <c r="S33" s="1712"/>
      <c r="Z33" s="1704">
        <v>26</v>
      </c>
      <c r="AA33" s="1704"/>
    </row>
    <row r="34" spans="2:31" ht="37.5" customHeight="1">
      <c r="B34" s="1712" t="s">
        <v>723</v>
      </c>
      <c r="C34" s="1712"/>
      <c r="D34" s="1714" t="s">
        <v>1077</v>
      </c>
      <c r="E34" s="1715"/>
      <c r="F34" s="1712"/>
      <c r="G34" s="1712"/>
      <c r="H34" s="1712"/>
      <c r="I34" s="1712"/>
      <c r="J34" s="1712"/>
      <c r="K34" s="1712"/>
      <c r="L34" s="1712"/>
      <c r="M34" s="1712"/>
      <c r="N34" s="1712"/>
      <c r="O34" s="1712"/>
      <c r="P34" s="1712"/>
      <c r="Q34" s="1712"/>
      <c r="R34" s="1712"/>
      <c r="S34" s="1716"/>
      <c r="Z34" s="1704">
        <v>27</v>
      </c>
      <c r="AA34" s="1704"/>
    </row>
    <row r="35" spans="2:31" ht="37.5" customHeight="1">
      <c r="B35" s="1712"/>
      <c r="C35" s="1712" t="s">
        <v>720</v>
      </c>
      <c r="D35" s="1712"/>
      <c r="E35" s="1712"/>
      <c r="F35" s="1712"/>
      <c r="G35" s="1712"/>
      <c r="H35" s="1712"/>
      <c r="I35" s="1712" t="s">
        <v>719</v>
      </c>
      <c r="J35" s="1712"/>
      <c r="K35" s="1716"/>
      <c r="L35" s="1717" t="s">
        <v>759</v>
      </c>
      <c r="M35" s="1716" t="s">
        <v>170</v>
      </c>
      <c r="N35" s="1712"/>
      <c r="O35" s="1712"/>
      <c r="P35" s="1716" t="s">
        <v>1078</v>
      </c>
      <c r="Q35" s="1712"/>
      <c r="R35" s="1716" t="s">
        <v>1079</v>
      </c>
      <c r="S35" s="1712"/>
      <c r="Z35" s="1704">
        <v>28</v>
      </c>
      <c r="AA35" s="1704"/>
    </row>
    <row r="36" spans="2:31" ht="37.5" customHeight="1">
      <c r="B36" s="1712" t="s">
        <v>1627</v>
      </c>
      <c r="C36" s="1712"/>
      <c r="D36" s="1712"/>
      <c r="E36" s="1712"/>
      <c r="F36" s="1712"/>
      <c r="G36" s="1712"/>
      <c r="H36" s="1712"/>
      <c r="I36" s="1712" t="s">
        <v>965</v>
      </c>
      <c r="J36" s="1712"/>
      <c r="K36" s="1712"/>
      <c r="L36" s="1717">
        <v>619659201593</v>
      </c>
      <c r="M36" s="1718">
        <v>0</v>
      </c>
      <c r="N36" s="1712" t="s">
        <v>372</v>
      </c>
      <c r="O36" s="1719"/>
      <c r="P36" s="1720">
        <v>1463</v>
      </c>
      <c r="Q36" s="1712"/>
      <c r="R36" s="1721">
        <f t="shared" ref="R36:R57" si="0">P36*M36</f>
        <v>0</v>
      </c>
      <c r="S36" s="1720"/>
      <c r="Z36" s="1704">
        <v>29</v>
      </c>
      <c r="AA36" s="1704"/>
    </row>
    <row r="37" spans="2:31" ht="37.5" customHeight="1">
      <c r="B37" s="1712" t="s">
        <v>1628</v>
      </c>
      <c r="C37" s="1712"/>
      <c r="D37" s="1722"/>
      <c r="E37" s="1712"/>
      <c r="F37" s="1712"/>
      <c r="G37" s="1712"/>
      <c r="H37" s="1712"/>
      <c r="I37" s="1712" t="s">
        <v>903</v>
      </c>
      <c r="J37" s="1712"/>
      <c r="K37" s="1712"/>
      <c r="L37" s="1717">
        <v>619659201586</v>
      </c>
      <c r="M37" s="1718">
        <v>0</v>
      </c>
      <c r="N37" s="1712" t="s">
        <v>372</v>
      </c>
      <c r="O37" s="1712"/>
      <c r="P37" s="1720">
        <v>1715</v>
      </c>
      <c r="Q37" s="1712"/>
      <c r="R37" s="1721">
        <f t="shared" si="0"/>
        <v>0</v>
      </c>
      <c r="S37" s="1720"/>
      <c r="Z37" s="1704">
        <v>30</v>
      </c>
      <c r="AA37" s="1704"/>
    </row>
    <row r="38" spans="2:31" ht="37.5" customHeight="1">
      <c r="B38" s="1712" t="s">
        <v>1629</v>
      </c>
      <c r="C38" s="1712"/>
      <c r="D38" s="1712"/>
      <c r="E38" s="1712"/>
      <c r="F38" s="1712"/>
      <c r="G38" s="1712"/>
      <c r="H38" s="1712"/>
      <c r="I38" s="1712" t="s">
        <v>915</v>
      </c>
      <c r="J38" s="1712"/>
      <c r="K38" s="1712"/>
      <c r="L38" s="1717">
        <v>619659197940</v>
      </c>
      <c r="M38" s="1718">
        <v>0</v>
      </c>
      <c r="N38" s="1712" t="s">
        <v>372</v>
      </c>
      <c r="O38" s="1712"/>
      <c r="P38" s="1720">
        <v>1785</v>
      </c>
      <c r="Q38" s="1712"/>
      <c r="R38" s="1721">
        <f t="shared" si="0"/>
        <v>0</v>
      </c>
      <c r="S38" s="1720"/>
      <c r="Z38" s="1704">
        <v>31</v>
      </c>
      <c r="AA38" s="1704"/>
    </row>
    <row r="39" spans="2:31" ht="37.5" customHeight="1">
      <c r="B39" s="1712" t="s">
        <v>1630</v>
      </c>
      <c r="C39" s="1712"/>
      <c r="D39" s="1712"/>
      <c r="E39" s="1712"/>
      <c r="F39" s="1712"/>
      <c r="G39" s="1712"/>
      <c r="H39" s="1712"/>
      <c r="I39" s="1712" t="s">
        <v>977</v>
      </c>
      <c r="J39" s="1712"/>
      <c r="K39" s="1712"/>
      <c r="L39" s="1717">
        <v>619659197933</v>
      </c>
      <c r="M39" s="1718">
        <v>60</v>
      </c>
      <c r="N39" s="1712" t="s">
        <v>372</v>
      </c>
      <c r="O39" s="1712"/>
      <c r="P39" s="1720">
        <v>2093</v>
      </c>
      <c r="Q39" s="1712"/>
      <c r="R39" s="1721">
        <f t="shared" si="0"/>
        <v>125580</v>
      </c>
      <c r="S39" s="1720"/>
      <c r="T39" s="1723"/>
      <c r="Z39" s="1704">
        <v>32</v>
      </c>
      <c r="AA39" s="1704"/>
    </row>
    <row r="40" spans="2:31" ht="37.5" customHeight="1">
      <c r="B40" s="1712" t="s">
        <v>1617</v>
      </c>
      <c r="C40" s="1712"/>
      <c r="D40" s="1712"/>
      <c r="E40" s="1712"/>
      <c r="F40" s="1712"/>
      <c r="G40" s="1712"/>
      <c r="H40" s="1712"/>
      <c r="I40" s="1712" t="s">
        <v>919</v>
      </c>
      <c r="J40" s="1712"/>
      <c r="K40" s="1712"/>
      <c r="L40" s="1717">
        <v>619659197926</v>
      </c>
      <c r="M40" s="1718">
        <v>150</v>
      </c>
      <c r="N40" s="1712" t="s">
        <v>372</v>
      </c>
      <c r="O40" s="1712"/>
      <c r="P40" s="1720">
        <v>2926</v>
      </c>
      <c r="Q40" s="1712"/>
      <c r="R40" s="1721">
        <f t="shared" si="0"/>
        <v>438900</v>
      </c>
      <c r="S40" s="1720"/>
    </row>
    <row r="41" spans="2:31" ht="37.5" customHeight="1">
      <c r="B41" s="1712" t="s">
        <v>1631</v>
      </c>
      <c r="C41" s="1712"/>
      <c r="D41" s="1712"/>
      <c r="E41" s="1712"/>
      <c r="F41" s="1712"/>
      <c r="G41" s="1712"/>
      <c r="H41" s="1712"/>
      <c r="I41" s="1712" t="s">
        <v>562</v>
      </c>
      <c r="J41" s="1712"/>
      <c r="K41" s="1712"/>
      <c r="L41" s="1717">
        <v>619659198923</v>
      </c>
      <c r="M41" s="1718">
        <v>0</v>
      </c>
      <c r="N41" s="1712" t="s">
        <v>372</v>
      </c>
      <c r="O41" s="1712"/>
      <c r="P41" s="1720">
        <v>3080</v>
      </c>
      <c r="Q41" s="1712"/>
      <c r="R41" s="1721">
        <f t="shared" si="0"/>
        <v>0</v>
      </c>
      <c r="S41" s="1720"/>
      <c r="T41" s="1723"/>
    </row>
    <row r="42" spans="2:31" ht="37.5" customHeight="1">
      <c r="B42" s="1712" t="s">
        <v>1632</v>
      </c>
      <c r="C42" s="1712"/>
      <c r="D42" s="1712"/>
      <c r="E42" s="1712"/>
      <c r="F42" s="1712"/>
      <c r="G42" s="1712"/>
      <c r="H42" s="1712"/>
      <c r="I42" s="1712" t="s">
        <v>932</v>
      </c>
      <c r="J42" s="1712"/>
      <c r="K42" s="1712"/>
      <c r="L42" s="1717">
        <v>619659198930</v>
      </c>
      <c r="M42" s="1718">
        <v>0</v>
      </c>
      <c r="N42" s="1712" t="s">
        <v>372</v>
      </c>
      <c r="O42" s="1712"/>
      <c r="P42" s="1720">
        <v>5810</v>
      </c>
      <c r="Q42" s="1712"/>
      <c r="R42" s="1721">
        <f t="shared" si="0"/>
        <v>0</v>
      </c>
      <c r="S42" s="1720"/>
      <c r="T42" s="1723"/>
    </row>
    <row r="43" spans="2:31" ht="37.5" customHeight="1">
      <c r="B43" s="1712" t="s">
        <v>1621</v>
      </c>
      <c r="C43" s="1712"/>
      <c r="D43" s="1712"/>
      <c r="E43" s="1712"/>
      <c r="F43" s="1712"/>
      <c r="G43" s="1712"/>
      <c r="H43" s="1712"/>
      <c r="I43" s="1712" t="s">
        <v>1567</v>
      </c>
      <c r="J43" s="1712"/>
      <c r="K43" s="1712"/>
      <c r="L43" s="1717">
        <v>619659200107</v>
      </c>
      <c r="M43" s="1718">
        <v>0</v>
      </c>
      <c r="N43" s="1712" t="s">
        <v>372</v>
      </c>
      <c r="O43" s="1712"/>
      <c r="P43" s="1720">
        <v>2590</v>
      </c>
      <c r="Q43" s="1712"/>
      <c r="R43" s="1721">
        <f t="shared" si="0"/>
        <v>0</v>
      </c>
      <c r="S43" s="1720"/>
      <c r="T43" s="1723"/>
      <c r="AE43" s="1724"/>
    </row>
    <row r="44" spans="2:31" ht="37.5" customHeight="1">
      <c r="B44" s="1712" t="s">
        <v>1633</v>
      </c>
      <c r="C44" s="1712"/>
      <c r="D44" s="1712"/>
      <c r="E44" s="1712"/>
      <c r="F44" s="1712"/>
      <c r="G44" s="1712"/>
      <c r="H44" s="1712"/>
      <c r="I44" s="1712" t="s">
        <v>1099</v>
      </c>
      <c r="J44" s="1712"/>
      <c r="K44" s="1712"/>
      <c r="L44" s="1717">
        <v>619659197841</v>
      </c>
      <c r="M44" s="1718">
        <v>50</v>
      </c>
      <c r="N44" s="1712" t="s">
        <v>372</v>
      </c>
      <c r="O44" s="1712"/>
      <c r="P44" s="1720">
        <v>3185</v>
      </c>
      <c r="Q44" s="1712"/>
      <c r="R44" s="1721">
        <f t="shared" si="0"/>
        <v>159250</v>
      </c>
      <c r="S44" s="1720"/>
      <c r="T44" s="1723"/>
    </row>
    <row r="45" spans="2:31" ht="37.5" customHeight="1">
      <c r="B45" s="1712" t="s">
        <v>1614</v>
      </c>
      <c r="C45" s="1712"/>
      <c r="D45" s="1712"/>
      <c r="E45" s="1712"/>
      <c r="F45" s="1712"/>
      <c r="G45" s="1712"/>
      <c r="H45" s="1712"/>
      <c r="I45" s="1712" t="s">
        <v>1192</v>
      </c>
      <c r="J45" s="1712"/>
      <c r="K45" s="1712"/>
      <c r="L45" s="1717">
        <v>619659180034</v>
      </c>
      <c r="M45" s="1718">
        <v>0</v>
      </c>
      <c r="N45" s="1712" t="s">
        <v>372</v>
      </c>
      <c r="O45" s="1712"/>
      <c r="P45" s="1720">
        <v>2926</v>
      </c>
      <c r="Q45" s="1712"/>
      <c r="R45" s="1721">
        <f t="shared" si="0"/>
        <v>0</v>
      </c>
      <c r="S45" s="1720"/>
      <c r="T45" s="1723"/>
    </row>
    <row r="46" spans="2:31" ht="37.5" customHeight="1">
      <c r="B46" s="1712" t="s">
        <v>1613</v>
      </c>
      <c r="C46" s="1712"/>
      <c r="D46" s="1712"/>
      <c r="E46" s="1712"/>
      <c r="F46" s="1712"/>
      <c r="G46" s="1712"/>
      <c r="H46" s="1712"/>
      <c r="I46" s="1712" t="s">
        <v>1530</v>
      </c>
      <c r="J46" s="1712"/>
      <c r="K46" s="1712"/>
      <c r="L46" s="1717">
        <v>619659169770</v>
      </c>
      <c r="M46" s="1718">
        <v>0</v>
      </c>
      <c r="N46" s="1712" t="s">
        <v>372</v>
      </c>
      <c r="O46" s="1712"/>
      <c r="P46" s="1720">
        <v>2093</v>
      </c>
      <c r="Q46" s="1712"/>
      <c r="R46" s="1721">
        <f t="shared" si="0"/>
        <v>0</v>
      </c>
      <c r="S46" s="1720"/>
      <c r="T46" s="1723"/>
    </row>
    <row r="47" spans="2:31" ht="37.5" customHeight="1">
      <c r="B47" s="1712" t="s">
        <v>1615</v>
      </c>
      <c r="C47" s="1712"/>
      <c r="D47" s="1712"/>
      <c r="E47" s="1712"/>
      <c r="F47" s="1712"/>
      <c r="G47" s="1712"/>
      <c r="H47" s="1712"/>
      <c r="I47" s="1712" t="s">
        <v>1131</v>
      </c>
      <c r="J47" s="1712"/>
      <c r="K47" s="1712"/>
      <c r="L47" s="1717">
        <v>619659180041</v>
      </c>
      <c r="M47" s="1718">
        <v>0</v>
      </c>
      <c r="N47" s="1712" t="s">
        <v>372</v>
      </c>
      <c r="O47" s="1712"/>
      <c r="P47" s="1720">
        <v>5530</v>
      </c>
      <c r="Q47" s="1712"/>
      <c r="R47" s="1721">
        <f t="shared" si="0"/>
        <v>0</v>
      </c>
      <c r="S47" s="1720"/>
      <c r="T47" s="1723"/>
    </row>
    <row r="48" spans="2:31" ht="37.5" customHeight="1">
      <c r="B48" s="1712" t="s">
        <v>1634</v>
      </c>
      <c r="C48" s="1712"/>
      <c r="D48" s="1712"/>
      <c r="E48" s="1712"/>
      <c r="F48" s="1712"/>
      <c r="G48" s="1712"/>
      <c r="H48" s="1712"/>
      <c r="I48" s="1712" t="s">
        <v>1639</v>
      </c>
      <c r="J48" s="1712"/>
      <c r="K48" s="1712"/>
      <c r="L48" s="1717">
        <v>619659196516</v>
      </c>
      <c r="M48" s="1718">
        <v>0</v>
      </c>
      <c r="N48" s="1712" t="s">
        <v>372</v>
      </c>
      <c r="O48" s="1712"/>
      <c r="P48" s="1720">
        <v>3332</v>
      </c>
      <c r="Q48" s="1712"/>
      <c r="R48" s="1721">
        <f t="shared" si="0"/>
        <v>0</v>
      </c>
      <c r="S48" s="1720"/>
      <c r="T48" s="1723"/>
    </row>
    <row r="49" spans="2:29" ht="37.5" customHeight="1">
      <c r="B49" s="1712" t="s">
        <v>1616</v>
      </c>
      <c r="C49" s="1712"/>
      <c r="D49" s="1712"/>
      <c r="E49" s="1712"/>
      <c r="F49" s="1712"/>
      <c r="G49" s="1712"/>
      <c r="H49" s="1712"/>
      <c r="I49" s="1712" t="s">
        <v>1193</v>
      </c>
      <c r="J49" s="1712"/>
      <c r="K49" s="1712"/>
      <c r="L49" s="1717">
        <v>619659193416</v>
      </c>
      <c r="M49" s="1718">
        <v>100</v>
      </c>
      <c r="N49" s="1712" t="s">
        <v>372</v>
      </c>
      <c r="O49" s="1712"/>
      <c r="P49" s="1720">
        <v>2093</v>
      </c>
      <c r="Q49" s="1712"/>
      <c r="R49" s="1721">
        <f t="shared" si="0"/>
        <v>209300</v>
      </c>
      <c r="S49" s="1720"/>
      <c r="T49" s="1723"/>
    </row>
    <row r="50" spans="2:29" ht="37.5" customHeight="1">
      <c r="B50" s="1712" t="s">
        <v>1635</v>
      </c>
      <c r="C50" s="1712"/>
      <c r="D50" s="1712"/>
      <c r="E50" s="1712"/>
      <c r="F50" s="1712"/>
      <c r="G50" s="1712"/>
      <c r="H50" s="1712"/>
      <c r="I50" s="1712" t="s">
        <v>1640</v>
      </c>
      <c r="J50" s="1712"/>
      <c r="K50" s="1712"/>
      <c r="L50" s="1717">
        <v>619659155414</v>
      </c>
      <c r="M50" s="1718">
        <v>0</v>
      </c>
      <c r="N50" s="1712" t="s">
        <v>372</v>
      </c>
      <c r="O50" s="1712"/>
      <c r="P50" s="1720">
        <v>1750</v>
      </c>
      <c r="Q50" s="1712"/>
      <c r="R50" s="1721">
        <f t="shared" si="0"/>
        <v>0</v>
      </c>
      <c r="S50" s="1720"/>
      <c r="T50" s="1723"/>
    </row>
    <row r="51" spans="2:29" ht="37.5" customHeight="1">
      <c r="B51" s="1712" t="s">
        <v>1636</v>
      </c>
      <c r="C51" s="1712"/>
      <c r="D51" s="1712"/>
      <c r="E51" s="1712"/>
      <c r="F51" s="1712"/>
      <c r="G51" s="1712"/>
      <c r="H51" s="1712"/>
      <c r="I51" s="1712" t="s">
        <v>964</v>
      </c>
      <c r="J51" s="1712"/>
      <c r="K51" s="1712"/>
      <c r="L51" s="1717">
        <v>619659188542</v>
      </c>
      <c r="M51" s="1718">
        <v>0</v>
      </c>
      <c r="N51" s="1712" t="s">
        <v>372</v>
      </c>
      <c r="O51" s="1712"/>
      <c r="P51" s="1720">
        <v>6986</v>
      </c>
      <c r="Q51" s="1712"/>
      <c r="R51" s="1721">
        <f t="shared" si="0"/>
        <v>0</v>
      </c>
      <c r="S51" s="1720"/>
      <c r="T51" s="1723"/>
    </row>
    <row r="52" spans="2:29" ht="37.5" customHeight="1">
      <c r="B52" s="1712" t="s">
        <v>1624</v>
      </c>
      <c r="C52" s="1712"/>
      <c r="D52" s="1712"/>
      <c r="E52" s="1712"/>
      <c r="F52" s="1712"/>
      <c r="G52" s="1712"/>
      <c r="H52" s="1712"/>
      <c r="I52" s="1712" t="s">
        <v>956</v>
      </c>
      <c r="J52" s="1712"/>
      <c r="K52" s="1712"/>
      <c r="L52" s="1717">
        <v>619659197872</v>
      </c>
      <c r="M52" s="1718">
        <v>0</v>
      </c>
      <c r="N52" s="1712" t="s">
        <v>372</v>
      </c>
      <c r="O52" s="1712"/>
      <c r="P52" s="1720">
        <v>2856</v>
      </c>
      <c r="Q52" s="1712"/>
      <c r="R52" s="1721">
        <f t="shared" si="0"/>
        <v>0</v>
      </c>
      <c r="S52" s="1720"/>
      <c r="T52" s="1723"/>
    </row>
    <row r="53" spans="2:29" ht="37.5" customHeight="1">
      <c r="B53" s="1712" t="s">
        <v>1637</v>
      </c>
      <c r="C53" s="1712"/>
      <c r="D53" s="1712"/>
      <c r="E53" s="1712"/>
      <c r="F53" s="1712"/>
      <c r="G53" s="1712"/>
      <c r="H53" s="1712"/>
      <c r="I53" s="1712" t="s">
        <v>1641</v>
      </c>
      <c r="J53" s="1712"/>
      <c r="K53" s="1712"/>
      <c r="L53" s="1717">
        <v>619659200190</v>
      </c>
      <c r="M53" s="1718">
        <v>0</v>
      </c>
      <c r="N53" s="1712" t="s">
        <v>372</v>
      </c>
      <c r="O53" s="1712"/>
      <c r="P53" s="1720">
        <v>2590</v>
      </c>
      <c r="Q53" s="1712"/>
      <c r="R53" s="1721">
        <f t="shared" si="0"/>
        <v>0</v>
      </c>
      <c r="S53" s="1720"/>
      <c r="T53" s="1723"/>
    </row>
    <row r="54" spans="2:29" ht="37.5" customHeight="1">
      <c r="B54" s="1712" t="s">
        <v>1638</v>
      </c>
      <c r="C54" s="1712"/>
      <c r="D54" s="1712"/>
      <c r="E54" s="1712"/>
      <c r="F54" s="1712"/>
      <c r="G54" s="1712"/>
      <c r="H54" s="1712"/>
      <c r="I54" s="1712" t="s">
        <v>1642</v>
      </c>
      <c r="J54" s="1712"/>
      <c r="K54" s="1712"/>
      <c r="L54" s="1717">
        <v>619659188863</v>
      </c>
      <c r="M54" s="1718">
        <v>0</v>
      </c>
      <c r="N54" s="1712" t="s">
        <v>372</v>
      </c>
      <c r="O54" s="1712"/>
      <c r="P54" s="1720">
        <v>3185</v>
      </c>
      <c r="Q54" s="1712"/>
      <c r="R54" s="1721">
        <f t="shared" si="0"/>
        <v>0</v>
      </c>
      <c r="S54" s="1720"/>
      <c r="T54" s="1723"/>
    </row>
    <row r="55" spans="2:29" ht="37.5" customHeight="1">
      <c r="B55" s="1712" t="s">
        <v>1623</v>
      </c>
      <c r="C55" s="1712"/>
      <c r="D55" s="1712"/>
      <c r="E55" s="1712"/>
      <c r="F55" s="1712"/>
      <c r="G55" s="1712"/>
      <c r="H55" s="1712"/>
      <c r="I55" s="1712" t="s">
        <v>1568</v>
      </c>
      <c r="J55" s="1712"/>
      <c r="K55" s="1712"/>
      <c r="L55" s="1717">
        <v>619659188689</v>
      </c>
      <c r="M55" s="1718">
        <v>0</v>
      </c>
      <c r="N55" s="1712" t="s">
        <v>372</v>
      </c>
      <c r="O55" s="1712"/>
      <c r="P55" s="1720">
        <v>2310</v>
      </c>
      <c r="Q55" s="1712"/>
      <c r="R55" s="1721">
        <f t="shared" si="0"/>
        <v>0</v>
      </c>
      <c r="S55" s="1720"/>
      <c r="T55" s="1723"/>
    </row>
    <row r="56" spans="2:29" ht="37.5" customHeight="1">
      <c r="B56" s="1712" t="s">
        <v>1617</v>
      </c>
      <c r="C56" s="1712"/>
      <c r="D56" s="1712"/>
      <c r="E56" s="1712"/>
      <c r="F56" s="1712"/>
      <c r="G56" s="1712"/>
      <c r="H56" s="1712"/>
      <c r="I56" s="1712" t="s">
        <v>1133</v>
      </c>
      <c r="J56" s="1712"/>
      <c r="K56" s="1712"/>
      <c r="L56" s="1717">
        <v>619659188467</v>
      </c>
      <c r="M56" s="1718">
        <v>125</v>
      </c>
      <c r="N56" s="1712" t="s">
        <v>372</v>
      </c>
      <c r="O56" s="1712"/>
      <c r="P56" s="1720">
        <v>2926</v>
      </c>
      <c r="Q56" s="1712"/>
      <c r="R56" s="1721">
        <f t="shared" si="0"/>
        <v>365750</v>
      </c>
      <c r="S56" s="1720"/>
      <c r="T56" s="1723"/>
    </row>
    <row r="57" spans="2:29" ht="37.5" customHeight="1">
      <c r="B57" s="1712" t="s">
        <v>1618</v>
      </c>
      <c r="C57" s="1712"/>
      <c r="D57" s="1712"/>
      <c r="E57" s="1712"/>
      <c r="F57" s="1712"/>
      <c r="G57" s="1712"/>
      <c r="H57" s="1712"/>
      <c r="I57" s="1712" t="s">
        <v>1134</v>
      </c>
      <c r="J57" s="1712"/>
      <c r="K57" s="1712"/>
      <c r="L57" s="1717">
        <v>619659188511</v>
      </c>
      <c r="M57" s="1718">
        <v>40</v>
      </c>
      <c r="N57" s="1712" t="s">
        <v>372</v>
      </c>
      <c r="O57" s="1712"/>
      <c r="P57" s="1720">
        <v>5530</v>
      </c>
      <c r="Q57" s="1712"/>
      <c r="R57" s="1721">
        <f t="shared" si="0"/>
        <v>221200</v>
      </c>
      <c r="S57" s="1712"/>
      <c r="T57" s="1723"/>
    </row>
    <row r="58" spans="2:29" s="1711" customFormat="1" ht="37.5" customHeight="1">
      <c r="B58" s="1712"/>
      <c r="C58" s="1712" t="s">
        <v>716</v>
      </c>
      <c r="D58" s="1712"/>
      <c r="E58" s="1712"/>
      <c r="F58" s="1712" t="s">
        <v>1438</v>
      </c>
      <c r="G58" s="1712"/>
      <c r="H58" s="1712"/>
      <c r="I58" s="1712"/>
      <c r="J58" s="1712"/>
      <c r="K58" s="1712"/>
      <c r="L58" s="1712"/>
      <c r="M58" s="1712"/>
      <c r="N58" s="1712"/>
      <c r="O58" s="1712"/>
      <c r="P58" s="1719"/>
      <c r="Q58" s="1712"/>
      <c r="R58" s="1712"/>
      <c r="S58" s="1712"/>
      <c r="T58" s="1725"/>
      <c r="Z58" s="1691"/>
      <c r="AA58" s="1691"/>
      <c r="AB58" s="1691"/>
      <c r="AC58" s="1691"/>
    </row>
    <row r="59" spans="2:29" s="1711" customFormat="1" ht="37.5" customHeight="1">
      <c r="B59" s="1712"/>
      <c r="C59" s="1712" t="s">
        <v>715</v>
      </c>
      <c r="D59" s="1712"/>
      <c r="E59" s="1712"/>
      <c r="F59" s="1712" t="str">
        <f>B5</f>
        <v>東葛電子販売</v>
      </c>
      <c r="G59" s="1712"/>
      <c r="H59" s="1712"/>
      <c r="I59" s="1712"/>
      <c r="J59" s="1712"/>
      <c r="K59" s="1712"/>
      <c r="L59" s="1712"/>
      <c r="M59" s="1712"/>
      <c r="N59" s="1712"/>
      <c r="O59" s="1712"/>
      <c r="P59" s="1719"/>
      <c r="Q59" s="1712"/>
      <c r="R59" s="1712"/>
      <c r="S59" s="1712"/>
      <c r="T59" s="1725"/>
      <c r="Z59" s="1691"/>
      <c r="AA59" s="1691"/>
      <c r="AB59" s="1691"/>
      <c r="AC59" s="1691"/>
    </row>
    <row r="60" spans="2:29" s="1711" customFormat="1" ht="25.5" customHeight="1" thickBot="1">
      <c r="B60" s="1726"/>
      <c r="C60" s="1726"/>
      <c r="D60" s="1726"/>
      <c r="E60" s="1726"/>
      <c r="F60" s="1726"/>
      <c r="G60" s="1726"/>
      <c r="H60" s="1726"/>
      <c r="I60" s="1726"/>
      <c r="J60" s="1726"/>
      <c r="K60" s="1726"/>
      <c r="L60" s="1726"/>
      <c r="M60" s="1726"/>
      <c r="N60" s="1726"/>
      <c r="O60" s="1726"/>
      <c r="P60" s="1727"/>
      <c r="Q60" s="1726"/>
      <c r="R60" s="1726"/>
      <c r="S60" s="1726"/>
      <c r="T60" s="1725"/>
      <c r="Z60" s="1691"/>
      <c r="AA60" s="1691"/>
      <c r="AB60" s="1691"/>
      <c r="AC60" s="1691"/>
    </row>
    <row r="61" spans="2:29" s="1711" customFormat="1" ht="25.5" customHeight="1" thickBot="1">
      <c r="B61" s="1715"/>
      <c r="C61" s="1715"/>
      <c r="D61" s="1715"/>
      <c r="E61" s="1715"/>
      <c r="F61" s="1715"/>
      <c r="G61" s="1715"/>
      <c r="H61" s="1715"/>
      <c r="I61" s="1715"/>
      <c r="J61" s="1728"/>
      <c r="K61" s="1728"/>
      <c r="L61" s="1728"/>
      <c r="M61" s="1728"/>
      <c r="N61" s="1729"/>
      <c r="O61" s="1728"/>
      <c r="P61" s="1728"/>
      <c r="Q61" s="1728"/>
      <c r="R61" s="1730"/>
      <c r="S61" s="1729"/>
      <c r="Z61" s="1691"/>
      <c r="AA61" s="1691"/>
      <c r="AB61" s="1691"/>
      <c r="AC61" s="1691"/>
    </row>
    <row r="62" spans="2:29" s="1711" customFormat="1" ht="25.5" customHeight="1">
      <c r="B62" s="1715"/>
      <c r="C62" s="1715"/>
      <c r="D62" s="1715"/>
      <c r="E62" s="1715"/>
      <c r="F62" s="1715"/>
      <c r="G62" s="1715"/>
      <c r="H62" s="1715"/>
      <c r="I62" s="1731" t="s">
        <v>713</v>
      </c>
      <c r="J62" s="1715" t="s">
        <v>712</v>
      </c>
      <c r="K62" s="1715"/>
      <c r="L62" s="1715"/>
      <c r="M62" s="1715"/>
      <c r="N62" s="1715"/>
      <c r="O62" s="1715"/>
      <c r="P62" s="1715"/>
      <c r="Q62" s="1715"/>
      <c r="R62" s="1732">
        <f>SUM(R36:R59)</f>
        <v>1519980</v>
      </c>
      <c r="S62" s="1715"/>
      <c r="Z62" s="1691"/>
      <c r="AA62" s="1691"/>
      <c r="AB62" s="1691"/>
      <c r="AC62" s="1691"/>
    </row>
    <row r="63" spans="2:29" s="1711" customFormat="1" ht="25.5" customHeight="1" thickBot="1">
      <c r="B63" s="1733"/>
      <c r="C63" s="1733"/>
      <c r="D63" s="1733"/>
      <c r="E63" s="1733"/>
      <c r="F63" s="1733"/>
      <c r="G63" s="1733"/>
      <c r="H63" s="1733"/>
      <c r="I63" s="1733"/>
      <c r="J63" s="1733"/>
      <c r="K63" s="1733"/>
      <c r="L63" s="1733"/>
      <c r="M63" s="1733"/>
      <c r="N63" s="1733"/>
      <c r="O63" s="1733"/>
      <c r="P63" s="1733"/>
      <c r="Q63" s="1733"/>
      <c r="R63" s="1734"/>
      <c r="S63" s="1733"/>
      <c r="Z63" s="1691"/>
      <c r="AA63" s="1691"/>
      <c r="AB63" s="1691"/>
      <c r="AC63" s="1691"/>
    </row>
    <row r="64" spans="2:29" s="1711" customFormat="1" ht="25.5" customHeight="1" thickBot="1">
      <c r="B64" s="1728"/>
      <c r="C64" s="1728"/>
      <c r="D64" s="1728"/>
      <c r="E64" s="1728"/>
      <c r="F64" s="1728"/>
      <c r="G64" s="1728"/>
      <c r="H64" s="1728"/>
      <c r="I64" s="1728"/>
      <c r="J64" s="1728"/>
      <c r="K64" s="1728"/>
      <c r="L64" s="1728"/>
      <c r="M64" s="1728"/>
      <c r="N64" s="1728"/>
      <c r="O64" s="1728"/>
      <c r="P64" s="1728"/>
      <c r="Q64" s="1728"/>
      <c r="R64" s="1730"/>
      <c r="S64" s="1728"/>
      <c r="Z64" s="1691"/>
      <c r="AA64" s="1691"/>
      <c r="AB64" s="1691"/>
      <c r="AC64" s="1691"/>
    </row>
    <row r="65" spans="2:29" s="1711" customFormat="1" ht="25.5" customHeight="1">
      <c r="B65" s="1715"/>
      <c r="C65" s="1715"/>
      <c r="D65" s="1715"/>
      <c r="E65" s="1715"/>
      <c r="F65" s="1715"/>
      <c r="G65" s="1715"/>
      <c r="H65" s="1715"/>
      <c r="I65" s="1715"/>
      <c r="J65" s="1715" t="s">
        <v>711</v>
      </c>
      <c r="K65" s="1715"/>
      <c r="L65" s="1715"/>
      <c r="M65" s="1715"/>
      <c r="N65" s="1715"/>
      <c r="O65" s="1715"/>
      <c r="P65" s="1715"/>
      <c r="Q65" s="1715"/>
      <c r="R65" s="1735">
        <f>R62</f>
        <v>1519980</v>
      </c>
      <c r="S65" s="1715"/>
      <c r="Z65" s="1691"/>
      <c r="AA65" s="1691"/>
      <c r="AB65" s="1691"/>
      <c r="AC65" s="1691"/>
    </row>
    <row r="66" spans="2:29" s="1711" customFormat="1" ht="25.5" customHeight="1">
      <c r="B66" s="1712"/>
      <c r="C66" s="1712"/>
      <c r="D66" s="1712"/>
      <c r="E66" s="1712"/>
      <c r="F66" s="1712"/>
      <c r="G66" s="1712"/>
      <c r="H66" s="1712"/>
      <c r="I66" s="1712"/>
      <c r="J66" s="1712" t="s">
        <v>710</v>
      </c>
      <c r="K66" s="1712"/>
      <c r="L66" s="1712"/>
      <c r="M66" s="1712"/>
      <c r="N66" s="1712"/>
      <c r="O66" s="1712"/>
      <c r="P66" s="1712"/>
      <c r="Q66" s="1712"/>
      <c r="R66" s="1736">
        <f>R65</f>
        <v>1519980</v>
      </c>
      <c r="S66" s="1726"/>
      <c r="Z66" s="1691"/>
      <c r="AA66" s="1691"/>
      <c r="AB66" s="1691"/>
      <c r="AC66" s="1691"/>
    </row>
    <row r="67" spans="2:29" s="1711" customFormat="1" ht="25.5" customHeight="1">
      <c r="B67" s="1712"/>
      <c r="C67" s="1712"/>
      <c r="D67" s="1712"/>
      <c r="E67" s="1712"/>
      <c r="F67" s="1712"/>
      <c r="G67" s="1712"/>
      <c r="H67" s="1712"/>
      <c r="I67" s="1712"/>
      <c r="J67" s="1712"/>
      <c r="K67" s="1712" t="s">
        <v>708</v>
      </c>
      <c r="L67" s="1712"/>
      <c r="M67" s="1712"/>
      <c r="N67" s="1712"/>
      <c r="O67" s="1712"/>
      <c r="P67" s="1712"/>
      <c r="Q67" s="1712"/>
      <c r="R67" s="1736">
        <f>R65*10%</f>
        <v>151998</v>
      </c>
      <c r="S67" s="1726" t="s">
        <v>707</v>
      </c>
      <c r="Z67" s="1691"/>
      <c r="AA67" s="1691"/>
      <c r="AB67" s="1691"/>
      <c r="AC67" s="1691"/>
    </row>
    <row r="68" spans="2:29" s="1711" customFormat="1" ht="25.5" customHeight="1">
      <c r="B68" s="1712"/>
      <c r="C68" s="1712"/>
      <c r="D68" s="1712"/>
      <c r="E68" s="1712"/>
      <c r="F68" s="1712"/>
      <c r="G68" s="1712"/>
      <c r="H68" s="1712"/>
      <c r="I68" s="1712"/>
      <c r="J68" s="1712" t="s">
        <v>709</v>
      </c>
      <c r="K68" s="1712"/>
      <c r="L68" s="1712"/>
      <c r="M68" s="1712"/>
      <c r="N68" s="1712"/>
      <c r="O68" s="1712"/>
      <c r="P68" s="1712"/>
      <c r="Q68" s="1712"/>
      <c r="R68" s="1736"/>
      <c r="S68" s="1737"/>
      <c r="Z68" s="1691"/>
      <c r="AA68" s="1691"/>
      <c r="AB68" s="1691"/>
      <c r="AC68" s="1691"/>
    </row>
    <row r="69" spans="2:29" s="1711" customFormat="1" ht="25.5" customHeight="1">
      <c r="B69" s="1712"/>
      <c r="C69" s="1712"/>
      <c r="D69" s="1712"/>
      <c r="E69" s="1712"/>
      <c r="F69" s="1712"/>
      <c r="G69" s="1712"/>
      <c r="H69" s="1712"/>
      <c r="I69" s="1712"/>
      <c r="J69" s="1712"/>
      <c r="K69" s="1712" t="s">
        <v>708</v>
      </c>
      <c r="L69" s="1712"/>
      <c r="M69" s="1712"/>
      <c r="N69" s="1712"/>
      <c r="O69" s="1712"/>
      <c r="P69" s="1712"/>
      <c r="Q69" s="1712"/>
      <c r="R69" s="1736"/>
      <c r="S69" s="1737" t="s">
        <v>707</v>
      </c>
      <c r="Z69" s="1691"/>
      <c r="AA69" s="1691"/>
      <c r="AB69" s="1691"/>
      <c r="AC69" s="1691"/>
    </row>
    <row r="70" spans="2:29" s="1711" customFormat="1" ht="25.5" customHeight="1">
      <c r="B70" s="1712"/>
      <c r="C70" s="1712"/>
      <c r="D70" s="1712"/>
      <c r="E70" s="1712"/>
      <c r="F70" s="1712"/>
      <c r="G70" s="1712"/>
      <c r="H70" s="1712"/>
      <c r="I70" s="1712"/>
      <c r="J70" s="1712" t="s">
        <v>706</v>
      </c>
      <c r="K70" s="1712"/>
      <c r="L70" s="1712"/>
      <c r="M70" s="1712"/>
      <c r="N70" s="1712"/>
      <c r="O70" s="1712"/>
      <c r="P70" s="1712"/>
      <c r="Q70" s="1712"/>
      <c r="R70" s="1736">
        <f>R65+R67</f>
        <v>1671978</v>
      </c>
      <c r="S70" s="1738"/>
      <c r="Z70" s="1691"/>
      <c r="AA70" s="1691"/>
      <c r="AB70" s="1691"/>
      <c r="AC70" s="1691"/>
    </row>
    <row r="71" spans="2:29" s="1711" customFormat="1" ht="25.5" customHeight="1">
      <c r="B71" s="1712"/>
      <c r="C71" s="1712"/>
      <c r="D71" s="1712"/>
      <c r="E71" s="1712"/>
      <c r="F71" s="1712"/>
      <c r="G71" s="1712"/>
      <c r="H71" s="1712"/>
      <c r="I71" s="1712"/>
      <c r="J71" s="1712"/>
      <c r="K71" s="1712"/>
      <c r="L71" s="1712"/>
      <c r="M71" s="1712"/>
      <c r="N71" s="1712"/>
      <c r="O71" s="1712"/>
      <c r="P71" s="1712"/>
      <c r="Q71" s="1712"/>
      <c r="R71" s="1712"/>
      <c r="S71" s="1739"/>
      <c r="Z71" s="1691"/>
      <c r="AA71" s="1691"/>
      <c r="AB71" s="1691"/>
      <c r="AC71" s="1691"/>
    </row>
    <row r="72" spans="2:29" s="1711" customFormat="1" ht="25.5" customHeight="1">
      <c r="B72" s="1712"/>
      <c r="C72" s="1712"/>
      <c r="D72" s="1712"/>
      <c r="E72" s="1712"/>
      <c r="F72" s="1712"/>
      <c r="G72" s="1712"/>
      <c r="H72" s="1712"/>
      <c r="I72" s="1712"/>
      <c r="J72" s="1712"/>
      <c r="K72" s="1712"/>
      <c r="L72" s="1712"/>
      <c r="M72" s="1712"/>
      <c r="N72" s="1712"/>
      <c r="O72" s="1712"/>
      <c r="P72" s="1712"/>
      <c r="Q72" s="1712"/>
      <c r="R72" s="1712"/>
      <c r="S72" s="1739"/>
      <c r="Z72" s="1691"/>
      <c r="AA72" s="1691"/>
      <c r="AB72" s="1691"/>
      <c r="AC72" s="1691"/>
    </row>
    <row r="73" spans="2:29" s="1711" customFormat="1" ht="25.5" customHeight="1">
      <c r="B73" s="1740"/>
      <c r="C73" s="1740"/>
      <c r="D73" s="1740"/>
      <c r="E73" s="1740"/>
      <c r="F73" s="1740"/>
      <c r="G73" s="1740"/>
      <c r="H73" s="1740"/>
      <c r="I73" s="1740"/>
      <c r="J73" s="1740"/>
      <c r="K73" s="1740"/>
      <c r="L73" s="1740"/>
      <c r="M73" s="1740"/>
      <c r="N73" s="1740"/>
      <c r="O73" s="1740"/>
      <c r="P73" s="1740"/>
      <c r="Q73" s="1740"/>
      <c r="R73" s="1740"/>
      <c r="S73" s="1740"/>
      <c r="Z73" s="1691"/>
      <c r="AA73" s="1691"/>
      <c r="AB73" s="1691"/>
      <c r="AC73" s="1691"/>
    </row>
    <row r="74" spans="2:29" s="1711" customFormat="1" ht="24">
      <c r="B74" s="1715" t="s">
        <v>705</v>
      </c>
      <c r="C74" s="1715"/>
      <c r="D74" s="1715"/>
      <c r="E74" s="1715"/>
      <c r="F74" s="1715"/>
      <c r="G74" s="1715"/>
      <c r="H74" s="1715"/>
      <c r="I74" s="1715"/>
      <c r="J74" s="1741"/>
      <c r="K74" s="1715"/>
      <c r="L74" s="1715"/>
      <c r="M74" s="1715"/>
      <c r="N74" s="1715"/>
      <c r="O74" s="1715"/>
      <c r="P74" s="1715"/>
      <c r="Q74" s="1715"/>
      <c r="R74" s="1715"/>
      <c r="S74" s="1715"/>
      <c r="Z74" s="1691"/>
      <c r="AA74" s="1691"/>
      <c r="AB74" s="1691"/>
      <c r="AC74" s="1691"/>
    </row>
    <row r="75" spans="2:29" s="1711" customFormat="1" ht="24">
      <c r="B75" s="1715" t="s">
        <v>704</v>
      </c>
      <c r="C75" s="1715"/>
      <c r="D75" s="1715"/>
      <c r="E75" s="1715"/>
      <c r="F75" s="1715"/>
      <c r="G75" s="1715"/>
      <c r="H75" s="1715"/>
      <c r="I75" s="1715"/>
      <c r="J75" s="1715"/>
      <c r="K75" s="1715"/>
      <c r="L75" s="1715"/>
      <c r="M75" s="1715"/>
      <c r="N75" s="1715"/>
      <c r="O75" s="1715"/>
      <c r="P75" s="1715"/>
      <c r="Q75" s="1715"/>
      <c r="R75" s="1715"/>
      <c r="S75" s="1715"/>
      <c r="Z75" s="1691"/>
      <c r="AA75" s="1691"/>
      <c r="AB75" s="1691"/>
      <c r="AC75" s="1691"/>
    </row>
    <row r="76" spans="2:29" s="1711" customFormat="1" ht="24">
      <c r="B76" s="1715"/>
      <c r="C76" s="1715"/>
      <c r="D76" s="1715"/>
      <c r="E76" s="1715"/>
      <c r="F76" s="1715"/>
      <c r="G76" s="1715"/>
      <c r="H76" s="1715"/>
      <c r="I76" s="1715"/>
      <c r="J76" s="1715"/>
      <c r="K76" s="1715"/>
      <c r="L76" s="1715"/>
      <c r="M76" s="1715"/>
      <c r="N76" s="1715"/>
      <c r="O76" s="1715"/>
      <c r="P76" s="1715"/>
      <c r="Q76" s="1715"/>
      <c r="R76" s="1715"/>
      <c r="S76" s="1715"/>
      <c r="Z76" s="1691"/>
      <c r="AA76" s="1691"/>
      <c r="AB76" s="1691"/>
      <c r="AC76" s="1691"/>
    </row>
  </sheetData>
  <mergeCells count="8">
    <mergeCell ref="F29:G29"/>
    <mergeCell ref="B32:S32"/>
    <mergeCell ref="A1:S1"/>
    <mergeCell ref="M16:S16"/>
    <mergeCell ref="F26:G26"/>
    <mergeCell ref="M26:P26"/>
    <mergeCell ref="F27:G27"/>
    <mergeCell ref="F28:G28"/>
  </mergeCells>
  <phoneticPr fontId="27"/>
  <pageMargins left="0.70866141732283461" right="0.70866141732283461" top="0.74803149606299213" bottom="0.74803149606299213" header="0.31496062992125984" footer="0.31496062992125984"/>
  <pageSetup paperSize="9" scale="27"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B0674-0056-4385-A8B5-864EBE8F6029}">
  <sheetPr codeName="Sheet76">
    <pageSetUpPr fitToPage="1"/>
  </sheetPr>
  <dimension ref="A1:AK65"/>
  <sheetViews>
    <sheetView showGridLines="0" zoomScale="60" zoomScaleNormal="60" workbookViewId="0">
      <selection activeCell="AJ4" sqref="AJ4"/>
    </sheetView>
  </sheetViews>
  <sheetFormatPr defaultRowHeight="13.5"/>
  <cols>
    <col min="1" max="5" width="4.33203125" style="1690" customWidth="1"/>
    <col min="6" max="6" width="4" style="1690" customWidth="1"/>
    <col min="7" max="7" width="37.1640625" style="1690" customWidth="1"/>
    <col min="8" max="8" width="35.6640625" style="1690" customWidth="1"/>
    <col min="9" max="9" width="21.1640625" style="1690" customWidth="1"/>
    <col min="10" max="10" width="6.6640625" style="1690" customWidth="1"/>
    <col min="11" max="11" width="4.33203125" style="1690" customWidth="1"/>
    <col min="12" max="12" width="10.5" style="1690" customWidth="1"/>
    <col min="13" max="13" width="4.33203125" style="1690" customWidth="1"/>
    <col min="14" max="14" width="11" style="1690" customWidth="1"/>
    <col min="15" max="15" width="3" style="1690" customWidth="1"/>
    <col min="16" max="16" width="25.1640625" style="1690" customWidth="1"/>
    <col min="17" max="17" width="5.83203125" style="1690" customWidth="1"/>
    <col min="18" max="18" width="27" style="1690" customWidth="1"/>
    <col min="19" max="19" width="4" style="1690" customWidth="1"/>
    <col min="20" max="20" width="20" style="1690" customWidth="1"/>
    <col min="21" max="21" width="7" style="1690" customWidth="1"/>
    <col min="22" max="22" width="7.1640625" style="1690" customWidth="1"/>
    <col min="23" max="23" width="17.33203125" style="1690" customWidth="1"/>
    <col min="24" max="24" width="28.5" style="1690" customWidth="1"/>
    <col min="25" max="25" width="2.6640625" style="1690" customWidth="1"/>
    <col min="26" max="26" width="4.1640625" style="1690" customWidth="1"/>
    <col min="27" max="31" width="4.33203125" style="1690" customWidth="1"/>
    <col min="32" max="32" width="5.83203125" style="1690" customWidth="1"/>
    <col min="33" max="33" width="14" style="1690" customWidth="1"/>
    <col min="34" max="34" width="9.33203125" style="1690" customWidth="1"/>
    <col min="35" max="44" width="4.33203125" style="1690" customWidth="1"/>
    <col min="45" max="16384" width="9.33203125" style="1690"/>
  </cols>
  <sheetData>
    <row r="1" spans="1:25" ht="31.5" customHeight="1">
      <c r="A1" s="2119" t="s">
        <v>301</v>
      </c>
      <c r="B1" s="2119"/>
      <c r="C1" s="2119"/>
      <c r="D1" s="2119"/>
      <c r="E1" s="2119"/>
      <c r="F1" s="2119"/>
      <c r="G1" s="2119"/>
      <c r="H1" s="2119"/>
      <c r="I1" s="2119"/>
      <c r="J1" s="2119"/>
      <c r="K1" s="2119"/>
      <c r="L1" s="2119"/>
      <c r="M1" s="2119"/>
      <c r="N1" s="2119"/>
      <c r="O1" s="2119"/>
      <c r="P1" s="2119"/>
      <c r="Q1" s="2119"/>
      <c r="R1" s="2119"/>
      <c r="S1" s="2119"/>
      <c r="T1" s="2119"/>
      <c r="U1" s="2119"/>
      <c r="V1" s="2119"/>
      <c r="W1" s="2119"/>
      <c r="X1" s="2119"/>
      <c r="Y1" s="2119"/>
    </row>
    <row r="2" spans="1:25" ht="18" customHeight="1">
      <c r="N2" s="1701"/>
      <c r="O2" s="1701"/>
      <c r="W2" s="1742" t="str">
        <f>'2_6_請求書JANあり 手直し'!P2</f>
        <v>登録番号：T5010401008297</v>
      </c>
      <c r="X2" s="1711"/>
    </row>
    <row r="3" spans="1:25" ht="17.25">
      <c r="A3" s="1696"/>
      <c r="B3" s="1696"/>
      <c r="C3" s="1696"/>
      <c r="D3" s="1696"/>
      <c r="E3" s="1696"/>
      <c r="F3" s="1696"/>
      <c r="G3" s="1696"/>
      <c r="H3" s="1696"/>
      <c r="I3" s="1696"/>
      <c r="J3" s="1696"/>
      <c r="K3" s="1696"/>
      <c r="L3" s="1696"/>
      <c r="M3" s="1696"/>
      <c r="N3" s="1696"/>
      <c r="O3" s="1696"/>
      <c r="P3" s="1696"/>
      <c r="Q3" s="1696"/>
      <c r="R3" s="1696"/>
      <c r="S3" s="1696"/>
      <c r="T3" s="1696"/>
      <c r="U3" s="1696"/>
      <c r="V3" s="1696"/>
      <c r="W3" s="1743" t="str">
        <f>'2_6_請求書JANあり 手直し'!P3</f>
        <v>発行日</v>
      </c>
      <c r="X3" s="1744">
        <f>'2_6_請求書JANあり 手直し'!R3</f>
        <v>46097</v>
      </c>
      <c r="Y3" s="1696"/>
    </row>
    <row r="4" spans="1:25" ht="23.25" customHeight="1"/>
    <row r="5" spans="1:25" ht="24">
      <c r="A5" s="1711"/>
      <c r="B5" s="1715" t="str">
        <f>'2_6_請求書JANあり 手直し'!B5</f>
        <v>東葛電子販売</v>
      </c>
      <c r="C5" s="1711"/>
      <c r="D5" s="1711"/>
      <c r="E5" s="1711"/>
      <c r="G5" s="1711"/>
      <c r="I5" s="1695" t="s">
        <v>349</v>
      </c>
      <c r="T5" s="1715" t="s">
        <v>1122</v>
      </c>
    </row>
    <row r="6" spans="1:25" ht="24">
      <c r="A6" s="1711"/>
      <c r="B6" s="1715"/>
      <c r="C6" s="1711"/>
      <c r="D6" s="1711"/>
      <c r="E6" s="1711"/>
      <c r="F6" s="1711"/>
      <c r="G6" s="1711"/>
    </row>
    <row r="7" spans="1:25" ht="24">
      <c r="A7" s="1711"/>
      <c r="B7" s="1715" t="str">
        <f>'2_6_請求書JANあり 手直し'!B7</f>
        <v>〒124-0014</v>
      </c>
      <c r="C7" s="1711"/>
      <c r="D7" s="1711"/>
      <c r="E7" s="1711"/>
      <c r="F7" s="1711"/>
      <c r="G7" s="1711"/>
    </row>
    <row r="8" spans="1:25" ht="24">
      <c r="A8" s="1711"/>
      <c r="B8" s="1715" t="str">
        <f>'2_6_請求書JANあり 手直し'!B8</f>
        <v>東京都葛飾区東四つ木4－44－1</v>
      </c>
      <c r="C8" s="1711"/>
      <c r="D8" s="1711"/>
      <c r="E8" s="1711"/>
      <c r="F8" s="1711"/>
      <c r="G8" s="1711"/>
      <c r="H8" s="1711"/>
      <c r="U8" s="1745"/>
      <c r="V8" s="1745"/>
      <c r="W8" s="1745"/>
    </row>
    <row r="9" spans="1:25" ht="24">
      <c r="B9" s="1715" t="str">
        <f>'2_6_請求書JANあり 手直し'!B9</f>
        <v>17階1号室</v>
      </c>
      <c r="T9" s="1746" t="str">
        <f>'2_6_請求書JANあり 手直し'!M8</f>
        <v>〒108-8011</v>
      </c>
      <c r="V9" s="1742"/>
      <c r="W9" s="1742"/>
      <c r="X9" s="1711"/>
    </row>
    <row r="10" spans="1:25" ht="24">
      <c r="B10" s="1715" t="str">
        <f>'2_6_請求書JANあり 手直し'!B10</f>
        <v/>
      </c>
      <c r="T10" s="1746" t="str">
        <f>'2_6_請求書JANあり 手直し'!M9</f>
        <v>東京都港区港南2丁目16番6号</v>
      </c>
      <c r="V10" s="1742"/>
      <c r="W10" s="1742"/>
      <c r="X10" s="1711"/>
    </row>
    <row r="11" spans="1:25" ht="24">
      <c r="B11" s="1715" t="str">
        <f>'2_6_請求書JANあり 手直し'!B11</f>
        <v>050-1792-1508</v>
      </c>
      <c r="T11" s="1746"/>
      <c r="V11" s="1742"/>
      <c r="W11" s="1742"/>
      <c r="X11" s="1711"/>
      <c r="Y11" s="1747"/>
    </row>
    <row r="12" spans="1:25" ht="24">
      <c r="B12" s="1715" t="str">
        <f>'2_6_請求書JANあり 手直し'!B12</f>
        <v>E-mail：amazonseven1982@gmail.com</v>
      </c>
      <c r="T12" s="1746"/>
      <c r="V12" s="1742"/>
      <c r="W12" s="1742"/>
      <c r="X12" s="1711"/>
    </row>
    <row r="13" spans="1:25" ht="24">
      <c r="B13" s="1715" t="str">
        <f>'2_6_請求書JANあり 手直し'!B13</f>
        <v/>
      </c>
      <c r="T13" s="1746" t="str">
        <f>'2_6_請求書JANあり 手直し'!M14</f>
        <v>ビジネスオンラインサポート</v>
      </c>
      <c r="V13" s="1742"/>
      <c r="W13" s="1742"/>
      <c r="X13" s="1711"/>
    </row>
    <row r="14" spans="1:25" ht="24">
      <c r="B14" s="1715"/>
      <c r="T14" s="1746" t="str">
        <f>'2_6_請求書JANあり 手直し'!M15</f>
        <v>TEL：0570-08-0000</v>
      </c>
      <c r="V14" s="1742"/>
      <c r="W14" s="1742"/>
      <c r="X14" s="1711"/>
    </row>
    <row r="15" spans="1:25" ht="24">
      <c r="B15" s="1715"/>
      <c r="T15" s="1748" t="str">
        <f>'2_6_請求書JANあり 手直し'!M16</f>
        <v>（受付時間：平日9:00～17:00）
　※土日祝日・年末年始は除きます。</v>
      </c>
      <c r="V15" s="1742"/>
      <c r="W15" s="1742"/>
      <c r="X15" s="1711"/>
    </row>
    <row r="16" spans="1:25" ht="24">
      <c r="B16" s="1715"/>
      <c r="T16" s="1746" t="str">
        <f>'2_6_請求書JANあり 手直し'!M17</f>
        <v>https://canon.jp</v>
      </c>
      <c r="V16" s="1742"/>
      <c r="W16" s="1742"/>
      <c r="X16" s="1711"/>
    </row>
    <row r="17" spans="2:26" ht="12" customHeight="1">
      <c r="B17" s="1715"/>
      <c r="T17" s="1749"/>
      <c r="U17" s="1750"/>
      <c r="V17" s="1750"/>
      <c r="W17" s="1750"/>
      <c r="X17" s="1751"/>
      <c r="Y17" s="1749"/>
    </row>
    <row r="18" spans="2:26" ht="14.25">
      <c r="U18" s="1745"/>
      <c r="V18" s="1745"/>
      <c r="W18" s="1745"/>
    </row>
    <row r="19" spans="2:26" ht="24.75" customHeight="1">
      <c r="B19" s="1752"/>
      <c r="C19" s="1752"/>
      <c r="D19" s="1752"/>
      <c r="E19" s="1752"/>
      <c r="F19" s="1752"/>
      <c r="G19" s="1752"/>
      <c r="H19" s="1752"/>
      <c r="I19" s="1752"/>
      <c r="J19" s="1752"/>
      <c r="K19" s="1752"/>
      <c r="L19" s="1752"/>
      <c r="M19" s="1752"/>
      <c r="N19" s="1752"/>
      <c r="O19" s="1752"/>
      <c r="P19" s="1752"/>
      <c r="Q19" s="1752"/>
      <c r="R19" s="1752"/>
      <c r="S19" s="1752"/>
      <c r="T19" s="1752"/>
      <c r="U19" s="1752"/>
      <c r="V19" s="1752"/>
      <c r="W19" s="1752"/>
      <c r="X19" s="1752"/>
      <c r="Y19" s="1752"/>
    </row>
    <row r="20" spans="2:26" ht="24.75" customHeight="1">
      <c r="B20" s="1753" t="s">
        <v>1225</v>
      </c>
      <c r="C20" s="1753"/>
      <c r="D20" s="1753"/>
      <c r="E20" s="1753"/>
      <c r="F20" s="1754" t="s">
        <v>1226</v>
      </c>
      <c r="G20" s="2120" t="str">
        <f>'2_6_請求書JANあり 手直し'!D34</f>
        <v>OM1859261574</v>
      </c>
      <c r="H20" s="2120"/>
      <c r="I20" s="1753"/>
      <c r="J20" s="1753"/>
      <c r="K20" s="1711"/>
      <c r="L20" s="1711"/>
      <c r="M20" s="1711"/>
      <c r="N20" s="1711"/>
      <c r="O20" s="1711"/>
      <c r="P20" s="1711"/>
      <c r="Q20" s="1711"/>
      <c r="R20" s="1753" t="s">
        <v>769</v>
      </c>
      <c r="S20" s="1756" t="s">
        <v>1226</v>
      </c>
      <c r="T20" s="1756"/>
      <c r="U20" s="1757"/>
      <c r="V20" s="1753"/>
      <c r="W20" s="1753"/>
      <c r="X20" s="1711"/>
      <c r="Y20" s="1711"/>
    </row>
    <row r="21" spans="2:26" ht="24.75" customHeight="1">
      <c r="B21" s="1753" t="s">
        <v>1227</v>
      </c>
      <c r="C21" s="1753"/>
      <c r="D21" s="1753"/>
      <c r="E21" s="1753"/>
      <c r="F21" s="1754" t="s">
        <v>1226</v>
      </c>
      <c r="G21" s="2120">
        <v>229637321</v>
      </c>
      <c r="H21" s="2120"/>
      <c r="I21" s="1753"/>
      <c r="J21" s="1753"/>
      <c r="K21" s="1711"/>
      <c r="L21" s="1711"/>
      <c r="M21" s="1711"/>
      <c r="N21" s="1711"/>
      <c r="O21" s="1711"/>
      <c r="P21" s="1711"/>
      <c r="Q21" s="1711"/>
      <c r="R21" s="1753" t="s">
        <v>760</v>
      </c>
      <c r="S21" s="1753" t="s">
        <v>1226</v>
      </c>
      <c r="T21" s="1755" t="str">
        <f>'2_6_請求書JANあり 手直し'!F27</f>
        <v>CA03015237</v>
      </c>
      <c r="U21" s="1753"/>
      <c r="V21" s="1753"/>
      <c r="W21" s="1753"/>
      <c r="X21" s="1711"/>
      <c r="Y21" s="1711"/>
    </row>
    <row r="22" spans="2:26" ht="24.75" customHeight="1" thickBot="1">
      <c r="B22" s="1753" t="s">
        <v>1228</v>
      </c>
      <c r="C22" s="1753"/>
      <c r="D22" s="1753"/>
      <c r="E22" s="1753"/>
      <c r="F22" s="1758" t="s">
        <v>1226</v>
      </c>
      <c r="G22" s="2121">
        <f>X3+2</f>
        <v>46099</v>
      </c>
      <c r="H22" s="2121"/>
      <c r="I22" s="1753"/>
      <c r="J22" s="1753"/>
      <c r="K22" s="1711"/>
      <c r="L22" s="1711"/>
      <c r="M22" s="1711"/>
      <c r="N22" s="1711"/>
      <c r="O22" s="1711"/>
      <c r="P22" s="1711"/>
      <c r="Q22" s="1711"/>
      <c r="R22" s="1759" t="s">
        <v>765</v>
      </c>
      <c r="S22" s="1759" t="s">
        <v>1226</v>
      </c>
      <c r="T22" s="1759"/>
      <c r="U22" s="1759"/>
      <c r="V22" s="1759"/>
      <c r="W22" s="1759"/>
      <c r="X22" s="1711"/>
      <c r="Y22" s="1711"/>
    </row>
    <row r="23" spans="2:26" ht="24.75" customHeight="1" thickTop="1" thickBot="1">
      <c r="B23" s="1759" t="s">
        <v>1229</v>
      </c>
      <c r="C23" s="1759"/>
      <c r="D23" s="1759"/>
      <c r="E23" s="1759"/>
      <c r="F23" s="1760" t="s">
        <v>1226</v>
      </c>
      <c r="G23" s="2122">
        <f>G22+2</f>
        <v>46101</v>
      </c>
      <c r="H23" s="2122"/>
      <c r="I23" s="1759"/>
      <c r="J23" s="1761"/>
      <c r="K23" s="1711"/>
      <c r="L23" s="1711"/>
      <c r="M23" s="1711"/>
      <c r="N23" s="1711"/>
      <c r="O23" s="1711"/>
      <c r="P23" s="1711"/>
      <c r="Q23" s="1711"/>
      <c r="R23" s="1711"/>
      <c r="S23" s="1711"/>
      <c r="T23" s="1711"/>
      <c r="U23" s="1711"/>
      <c r="V23" s="1711"/>
      <c r="W23" s="1711"/>
      <c r="X23" s="1711"/>
      <c r="Y23" s="1711"/>
      <c r="Z23" s="1711"/>
    </row>
    <row r="24" spans="2:26" ht="24.75" customHeight="1" thickTop="1">
      <c r="B24" s="1711"/>
      <c r="C24" s="1711"/>
      <c r="D24" s="1711"/>
      <c r="E24" s="1711"/>
      <c r="F24" s="1762"/>
      <c r="G24" s="1762"/>
      <c r="H24" s="1762"/>
      <c r="I24" s="1711"/>
      <c r="J24" s="1763"/>
      <c r="K24" s="1711"/>
      <c r="L24" s="1711"/>
      <c r="M24" s="1711"/>
      <c r="N24" s="1711"/>
      <c r="O24" s="1711"/>
      <c r="P24" s="1711"/>
      <c r="Q24" s="1711"/>
      <c r="R24" s="1711"/>
      <c r="S24" s="1711"/>
      <c r="T24" s="1711"/>
      <c r="U24" s="1711"/>
      <c r="V24" s="1711"/>
      <c r="W24" s="1711"/>
      <c r="X24" s="1711"/>
      <c r="Y24" s="1711"/>
      <c r="Z24" s="1711"/>
    </row>
    <row r="25" spans="2:26" ht="24.75" customHeight="1">
      <c r="B25" s="1711" t="s">
        <v>763</v>
      </c>
      <c r="C25" s="1711"/>
      <c r="D25" s="1711"/>
      <c r="E25" s="1711"/>
      <c r="F25" s="1711"/>
      <c r="G25" s="1711"/>
      <c r="H25" s="1711"/>
      <c r="I25" s="1711"/>
      <c r="J25" s="1711"/>
      <c r="K25" s="1711"/>
      <c r="L25" s="1711"/>
      <c r="M25" s="1711"/>
      <c r="N25" s="1711"/>
      <c r="O25" s="1711"/>
      <c r="P25" s="1711"/>
      <c r="Q25" s="1711"/>
      <c r="R25" s="1711"/>
      <c r="S25" s="1711"/>
      <c r="T25" s="1711"/>
      <c r="U25" s="1711"/>
      <c r="V25" s="1711"/>
      <c r="W25" s="1711"/>
      <c r="X25" s="1711"/>
      <c r="Y25" s="1711"/>
      <c r="Z25" s="1711"/>
    </row>
    <row r="26" spans="2:26" ht="24.75" customHeight="1">
      <c r="B26" s="1711" t="s">
        <v>762</v>
      </c>
      <c r="C26" s="1711"/>
      <c r="D26" s="1711"/>
      <c r="E26" s="1711"/>
      <c r="F26" s="1711"/>
      <c r="G26" s="1711"/>
      <c r="H26" s="1711"/>
      <c r="I26" s="1711"/>
      <c r="J26" s="1711"/>
      <c r="K26" s="1711"/>
      <c r="L26" s="1711"/>
      <c r="M26" s="1711"/>
      <c r="N26" s="1711"/>
      <c r="O26" s="1711"/>
      <c r="P26" s="1711"/>
      <c r="Q26" s="1711"/>
      <c r="R26" s="1711"/>
      <c r="S26" s="1711"/>
      <c r="T26" s="1711"/>
      <c r="U26" s="1711"/>
      <c r="V26" s="1711"/>
      <c r="W26" s="1711"/>
      <c r="X26" s="1711"/>
      <c r="Y26" s="1711"/>
      <c r="Z26" s="1711"/>
    </row>
    <row r="27" spans="2:26" ht="6" customHeight="1" thickBot="1">
      <c r="B27" s="1764"/>
      <c r="C27" s="1711"/>
      <c r="D27" s="1711"/>
      <c r="E27" s="1711"/>
      <c r="F27" s="1711"/>
      <c r="G27" s="1711"/>
      <c r="H27" s="1711"/>
      <c r="I27" s="1711"/>
      <c r="J27" s="1711"/>
      <c r="K27" s="1711"/>
      <c r="L27" s="1711"/>
      <c r="M27" s="1711"/>
      <c r="N27" s="1711"/>
      <c r="O27" s="1711"/>
      <c r="P27" s="1711"/>
      <c r="Q27" s="1711"/>
      <c r="R27" s="1711"/>
      <c r="S27" s="1711"/>
      <c r="T27" s="1711"/>
      <c r="U27" s="1711"/>
      <c r="V27" s="1711"/>
      <c r="W27" s="1711"/>
      <c r="X27" s="1711"/>
      <c r="Y27" s="1711"/>
      <c r="Z27" s="1711"/>
    </row>
    <row r="28" spans="2:26" ht="28.5" customHeight="1">
      <c r="B28" s="2118" t="s">
        <v>725</v>
      </c>
      <c r="C28" s="2118"/>
      <c r="D28" s="2118"/>
      <c r="E28" s="2118"/>
      <c r="F28" s="2118"/>
      <c r="G28" s="2118"/>
      <c r="H28" s="2118"/>
      <c r="I28" s="2118"/>
      <c r="J28" s="2118"/>
      <c r="K28" s="2118"/>
      <c r="L28" s="2118"/>
      <c r="M28" s="2118"/>
      <c r="N28" s="2118"/>
      <c r="O28" s="2118"/>
      <c r="P28" s="2118"/>
      <c r="Q28" s="2118"/>
      <c r="R28" s="2118"/>
      <c r="S28" s="2118"/>
      <c r="T28" s="2118"/>
      <c r="U28" s="2118"/>
      <c r="V28" s="2118"/>
      <c r="W28" s="2118"/>
      <c r="X28" s="2118"/>
      <c r="Y28" s="2118"/>
      <c r="Z28" s="1711"/>
    </row>
    <row r="29" spans="2:26" ht="28.5" customHeight="1">
      <c r="B29" s="1765"/>
      <c r="C29" s="1765" t="s">
        <v>720</v>
      </c>
      <c r="D29" s="1765"/>
      <c r="E29" s="1765"/>
      <c r="F29" s="1765"/>
      <c r="G29" s="1765"/>
      <c r="H29" s="1765"/>
      <c r="I29" s="1765"/>
      <c r="J29" s="1765"/>
      <c r="K29" s="1765"/>
      <c r="L29" s="1765" t="s">
        <v>719</v>
      </c>
      <c r="M29" s="1765"/>
      <c r="N29" s="1765"/>
      <c r="O29" s="1765"/>
      <c r="P29" s="1765"/>
      <c r="Q29" s="1766"/>
      <c r="R29" s="1767" t="s">
        <v>759</v>
      </c>
      <c r="S29" s="1767"/>
      <c r="T29" s="1766" t="s">
        <v>170</v>
      </c>
      <c r="U29" s="1765"/>
      <c r="V29" s="1765"/>
      <c r="W29" s="1766" t="s">
        <v>1078</v>
      </c>
      <c r="X29" s="1766" t="s">
        <v>1079</v>
      </c>
      <c r="Y29" s="1768"/>
      <c r="Z29" s="1711"/>
    </row>
    <row r="30" spans="2:26" ht="28.5" customHeight="1">
      <c r="B30" s="1769"/>
      <c r="C30" s="1765" t="str">
        <f>'2_6_請求書JANあり 手直し'!B36</f>
        <v>SanDisk microSD Ultra 32GB UHS-I / U1 / Class10 / Nintendo Switch /</v>
      </c>
      <c r="D30" s="1765"/>
      <c r="E30" s="1765"/>
      <c r="F30" s="1765"/>
      <c r="G30" s="1765"/>
      <c r="H30" s="1765"/>
      <c r="I30" s="1765"/>
      <c r="J30" s="1765"/>
      <c r="K30" s="1765"/>
      <c r="L30" s="1765" t="str">
        <f>'2_6_請求書JANあり 手直し'!I36</f>
        <v>SDSQUA4-032G-GH3MA</v>
      </c>
      <c r="M30" s="1765"/>
      <c r="N30" s="1765"/>
      <c r="O30" s="1765"/>
      <c r="P30" s="1765"/>
      <c r="Q30" s="1765"/>
      <c r="R30" s="1767">
        <f>'2_6_請求書JANあり 手直し'!L36</f>
        <v>619659201593</v>
      </c>
      <c r="S30" s="1767"/>
      <c r="T30" s="1770">
        <f>'2_6_請求書JANあり 手直し'!M36</f>
        <v>0</v>
      </c>
      <c r="U30" s="1765" t="s">
        <v>372</v>
      </c>
      <c r="V30" s="1771"/>
      <c r="W30" s="1772">
        <f>'2_6_請求書JANあり 手直し'!P36</f>
        <v>1463</v>
      </c>
      <c r="X30" s="1772">
        <f>'2_6_請求書JANあり 手直し'!R36</f>
        <v>0</v>
      </c>
      <c r="Y30" s="1773"/>
      <c r="Z30" s="1711"/>
    </row>
    <row r="31" spans="2:26" ht="28.5" customHeight="1">
      <c r="B31" s="1769"/>
      <c r="C31" s="1765" t="str">
        <f>'2_6_請求書JANあり 手直し'!B37</f>
        <v>SanDisk microSD Ultra 64GB UHS-I / U1 / Class10 / Nintendo Switch /</v>
      </c>
      <c r="D31" s="1765"/>
      <c r="E31" s="1765"/>
      <c r="F31" s="1774"/>
      <c r="G31" s="1765"/>
      <c r="H31" s="1765"/>
      <c r="I31" s="1765"/>
      <c r="J31" s="1765"/>
      <c r="K31" s="1765"/>
      <c r="L31" s="1765" t="str">
        <f>'2_6_請求書JANあり 手直し'!I37</f>
        <v>SDSQUAB-064G-GH3MA</v>
      </c>
      <c r="M31" s="1765"/>
      <c r="N31" s="1765"/>
      <c r="O31" s="1765"/>
      <c r="P31" s="1765"/>
      <c r="Q31" s="1765"/>
      <c r="R31" s="1767">
        <f>'2_6_請求書JANあり 手直し'!L37</f>
        <v>619659201586</v>
      </c>
      <c r="S31" s="1767"/>
      <c r="T31" s="1770">
        <f>'2_6_請求書JANあり 手直し'!M37</f>
        <v>0</v>
      </c>
      <c r="U31" s="1765" t="s">
        <v>372</v>
      </c>
      <c r="V31" s="1765"/>
      <c r="W31" s="1772">
        <f>'2_6_請求書JANあり 手直し'!P37</f>
        <v>1715</v>
      </c>
      <c r="X31" s="1772">
        <f>'2_6_請求書JANあり 手直し'!R37</f>
        <v>0</v>
      </c>
      <c r="Y31" s="1773"/>
      <c r="Z31" s="1711"/>
    </row>
    <row r="32" spans="2:26" ht="28.5" customHeight="1">
      <c r="B32" s="1769"/>
      <c r="C32" s="1765" t="str">
        <f>'2_6_請求書JANあり 手直し'!B38</f>
        <v>SanDisk microSD Extreme 32GB UHS-I / U3 / V30 / 4K /</v>
      </c>
      <c r="D32" s="1765"/>
      <c r="E32" s="1765"/>
      <c r="F32" s="1765"/>
      <c r="G32" s="1765"/>
      <c r="H32" s="1765"/>
      <c r="I32" s="1765"/>
      <c r="J32" s="1765"/>
      <c r="K32" s="1765"/>
      <c r="L32" s="1765" t="str">
        <f>'2_6_請求書JANあり 手直し'!I38</f>
        <v>SDSQXAT-032G-GH3MA</v>
      </c>
      <c r="M32" s="1765"/>
      <c r="N32" s="1765"/>
      <c r="O32" s="1765"/>
      <c r="P32" s="1765"/>
      <c r="Q32" s="1765"/>
      <c r="R32" s="1767">
        <f>'2_6_請求書JANあり 手直し'!L38</f>
        <v>619659197940</v>
      </c>
      <c r="S32" s="1775"/>
      <c r="T32" s="1770">
        <f>'2_6_請求書JANあり 手直し'!M38</f>
        <v>0</v>
      </c>
      <c r="U32" s="1765" t="s">
        <v>372</v>
      </c>
      <c r="V32" s="1765"/>
      <c r="W32" s="1772">
        <f>'2_6_請求書JANあり 手直し'!P38</f>
        <v>1785</v>
      </c>
      <c r="X32" s="1772">
        <f>'2_6_請求書JANあり 手直し'!R38</f>
        <v>0</v>
      </c>
      <c r="Y32" s="1773"/>
      <c r="Z32" s="1711"/>
    </row>
    <row r="33" spans="2:37" ht="28.5" customHeight="1">
      <c r="B33" s="1769"/>
      <c r="C33" s="1765" t="str">
        <f>'2_6_請求書JANあり 手直し'!B39</f>
        <v>SanDisk microSD Extreme 64GB UHS-I / U3 / V30 / 4K /</v>
      </c>
      <c r="D33" s="1765"/>
      <c r="E33" s="1765"/>
      <c r="F33" s="1765"/>
      <c r="G33" s="1765"/>
      <c r="H33" s="1765"/>
      <c r="I33" s="1765"/>
      <c r="J33" s="1765"/>
      <c r="K33" s="1765"/>
      <c r="L33" s="1765" t="str">
        <f>'2_6_請求書JANあり 手直し'!I39</f>
        <v>SDSQXAH-064G-GH3MA</v>
      </c>
      <c r="M33" s="1765"/>
      <c r="N33" s="1765"/>
      <c r="O33" s="1765"/>
      <c r="P33" s="1765"/>
      <c r="Q33" s="1765"/>
      <c r="R33" s="1767">
        <f>'2_6_請求書JANあり 手直し'!L39</f>
        <v>619659197933</v>
      </c>
      <c r="S33" s="1775"/>
      <c r="T33" s="1770">
        <f>'2_6_請求書JANあり 手直し'!M39</f>
        <v>60</v>
      </c>
      <c r="U33" s="1765" t="s">
        <v>372</v>
      </c>
      <c r="V33" s="1765"/>
      <c r="W33" s="1772">
        <f>'2_6_請求書JANあり 手直し'!P39</f>
        <v>2093</v>
      </c>
      <c r="X33" s="1772">
        <f>'2_6_請求書JANあり 手直し'!R39</f>
        <v>125580</v>
      </c>
      <c r="Y33" s="1773"/>
    </row>
    <row r="34" spans="2:37" ht="28.5" customHeight="1">
      <c r="B34" s="1769"/>
      <c r="C34" s="1765" t="str">
        <f>'2_6_請求書JANあり 手直し'!B40</f>
        <v>SanDisk microSD Extreme 128GB UHS-I / U3 / V30 / 4K /</v>
      </c>
      <c r="D34" s="1765"/>
      <c r="E34" s="1765"/>
      <c r="F34" s="1765"/>
      <c r="G34" s="1765"/>
      <c r="H34" s="1765"/>
      <c r="I34" s="1765"/>
      <c r="J34" s="1765"/>
      <c r="K34" s="1765"/>
      <c r="L34" s="1765" t="str">
        <f>'2_6_請求書JANあり 手直し'!I40</f>
        <v>SDSQXAA-128G-GH3MA</v>
      </c>
      <c r="M34" s="1765"/>
      <c r="N34" s="1765"/>
      <c r="O34" s="1765"/>
      <c r="P34" s="1765"/>
      <c r="Q34" s="1765"/>
      <c r="R34" s="1767">
        <f>'2_6_請求書JANあり 手直し'!L40</f>
        <v>619659197926</v>
      </c>
      <c r="S34" s="1775"/>
      <c r="T34" s="1770">
        <f>'2_6_請求書JANあり 手直し'!M40</f>
        <v>150</v>
      </c>
      <c r="U34" s="1765" t="s">
        <v>372</v>
      </c>
      <c r="V34" s="1765"/>
      <c r="W34" s="1772">
        <f>'2_6_請求書JANあり 手直し'!P40</f>
        <v>2926</v>
      </c>
      <c r="X34" s="1772">
        <f>'2_6_請求書JANあり 手直し'!R40</f>
        <v>438900</v>
      </c>
      <c r="Y34" s="1773"/>
    </row>
    <row r="35" spans="2:37" ht="28.5" customHeight="1">
      <c r="B35" s="1769"/>
      <c r="C35" s="1765" t="str">
        <f>'2_6_請求書JANあり 手直し'!B41</f>
        <v>SanDisk microSD High Endurance 128GB UHS-I / U3 / V30 / Class10 / ドラレコ / 監視カメラ /</v>
      </c>
      <c r="D35" s="1765"/>
      <c r="E35" s="1765"/>
      <c r="F35" s="1765"/>
      <c r="G35" s="1765"/>
      <c r="H35" s="1765"/>
      <c r="I35" s="1765"/>
      <c r="J35" s="1765"/>
      <c r="K35" s="1765"/>
      <c r="L35" s="1765" t="str">
        <f>'2_6_請求書JANあり 手直し'!I41</f>
        <v>SDSQQNR-128G-GH3IA</v>
      </c>
      <c r="M35" s="1765"/>
      <c r="N35" s="1765"/>
      <c r="O35" s="1765"/>
      <c r="P35" s="1765"/>
      <c r="Q35" s="1765"/>
      <c r="R35" s="1767">
        <f>'2_6_請求書JANあり 手直し'!L41</f>
        <v>619659198923</v>
      </c>
      <c r="S35" s="1775"/>
      <c r="T35" s="1770">
        <f>'2_6_請求書JANあり 手直し'!M41</f>
        <v>0</v>
      </c>
      <c r="U35" s="1765" t="s">
        <v>372</v>
      </c>
      <c r="V35" s="1765"/>
      <c r="W35" s="1772">
        <f>'2_6_請求書JANあり 手直し'!P41</f>
        <v>3080</v>
      </c>
      <c r="X35" s="1772">
        <f>'2_6_請求書JANあり 手直し'!R41</f>
        <v>0</v>
      </c>
      <c r="Y35" s="1773"/>
    </row>
    <row r="36" spans="2:37" ht="28.5" customHeight="1">
      <c r="B36" s="1769"/>
      <c r="C36" s="1765" t="str">
        <f>'2_6_請求書JANあり 手直し'!B42</f>
        <v>SanDisk microSD High Endurance 256GB UHS-I / U3 / V30 / Class10 / ドラレコ / 監視カメラ /</v>
      </c>
      <c r="D36" s="1765"/>
      <c r="E36" s="1765"/>
      <c r="F36" s="1765"/>
      <c r="G36" s="1765"/>
      <c r="H36" s="1765"/>
      <c r="I36" s="1765"/>
      <c r="J36" s="1765"/>
      <c r="K36" s="1765"/>
      <c r="L36" s="1765" t="str">
        <f>'2_6_請求書JANあり 手直し'!I42</f>
        <v>SDSQQNR-256G-GH3IA</v>
      </c>
      <c r="M36" s="1765"/>
      <c r="N36" s="1765"/>
      <c r="O36" s="1765"/>
      <c r="P36" s="1765"/>
      <c r="Q36" s="1765"/>
      <c r="R36" s="1767">
        <f>'2_6_請求書JANあり 手直し'!L42</f>
        <v>619659198930</v>
      </c>
      <c r="S36" s="1775"/>
      <c r="T36" s="1770">
        <f>'2_6_請求書JANあり 手直し'!M42</f>
        <v>0</v>
      </c>
      <c r="U36" s="1765" t="s">
        <v>372</v>
      </c>
      <c r="V36" s="1765"/>
      <c r="W36" s="1772">
        <f>'2_6_請求書JANあり 手直し'!P42</f>
        <v>5810</v>
      </c>
      <c r="X36" s="1772">
        <f>'2_6_請求書JANあり 手直し'!R42</f>
        <v>0</v>
      </c>
      <c r="Y36" s="1773"/>
    </row>
    <row r="37" spans="2:37" ht="28.5" customHeight="1">
      <c r="B37" s="1769"/>
      <c r="C37" s="1765" t="str">
        <f>'2_6_請求書JANあり 手直し'!B43</f>
        <v>SanDisk SDXC Ultra 128GB UHS-I / Class10 /</v>
      </c>
      <c r="D37" s="1765"/>
      <c r="E37" s="1765"/>
      <c r="F37" s="1765"/>
      <c r="G37" s="1765"/>
      <c r="H37" s="1765"/>
      <c r="I37" s="1765"/>
      <c r="J37" s="1765"/>
      <c r="K37" s="1765"/>
      <c r="L37" s="1765" t="str">
        <f>'2_6_請求書JANあり 手直し'!I43</f>
        <v>SDSDUNB-128G-GH3NN</v>
      </c>
      <c r="M37" s="1765"/>
      <c r="N37" s="1765"/>
      <c r="O37" s="1765"/>
      <c r="P37" s="1765"/>
      <c r="Q37" s="1765"/>
      <c r="R37" s="1767">
        <f>'2_6_請求書JANあり 手直し'!L43</f>
        <v>619659200107</v>
      </c>
      <c r="S37" s="1775"/>
      <c r="T37" s="1770">
        <f>'2_6_請求書JANあり 手直し'!M43</f>
        <v>0</v>
      </c>
      <c r="U37" s="1765" t="s">
        <v>372</v>
      </c>
      <c r="V37" s="1765"/>
      <c r="W37" s="1772">
        <f>'2_6_請求書JANあり 手直し'!P43</f>
        <v>2590</v>
      </c>
      <c r="X37" s="1772">
        <f>'2_6_請求書JANあり 手直し'!R43</f>
        <v>0</v>
      </c>
      <c r="Y37" s="1773"/>
    </row>
    <row r="38" spans="2:37" ht="28.5" customHeight="1">
      <c r="B38" s="1769"/>
      <c r="C38" s="1765" t="str">
        <f>'2_6_請求書JANあり 手直し'!B44</f>
        <v>SanDisk SDXC Extreme 128GB UHS-I / U3 / V30 / Class10 /</v>
      </c>
      <c r="D38" s="1765"/>
      <c r="E38" s="1765"/>
      <c r="F38" s="1765"/>
      <c r="G38" s="1765"/>
      <c r="H38" s="1765"/>
      <c r="I38" s="1765"/>
      <c r="J38" s="1765"/>
      <c r="K38" s="1765"/>
      <c r="L38" s="1765" t="str">
        <f>'2_6_請求書JANあり 手直し'!I44</f>
        <v>SDSDXVA-128G-GHJIN</v>
      </c>
      <c r="M38" s="1765"/>
      <c r="N38" s="1765"/>
      <c r="O38" s="1765"/>
      <c r="P38" s="1765"/>
      <c r="Q38" s="1765"/>
      <c r="R38" s="1767">
        <f>'2_6_請求書JANあり 手直し'!L44</f>
        <v>619659197841</v>
      </c>
      <c r="S38" s="1775"/>
      <c r="T38" s="1770">
        <f>'2_6_請求書JANあり 手直し'!M44</f>
        <v>50</v>
      </c>
      <c r="U38" s="1765" t="s">
        <v>372</v>
      </c>
      <c r="V38" s="1765"/>
      <c r="W38" s="1772">
        <f>'2_6_請求書JANあり 手直し'!P44</f>
        <v>3185</v>
      </c>
      <c r="X38" s="1772">
        <f>'2_6_請求書JANあり 手直し'!R44</f>
        <v>159250</v>
      </c>
      <c r="Y38" s="1773"/>
    </row>
    <row r="39" spans="2:37" ht="28.5" customHeight="1">
      <c r="B39" s="1769"/>
      <c r="C39" s="1765" t="str">
        <f>'2_6_請求書JANあり 手直し'!B45</f>
        <v>SanDisk microSDXC Extreme 128GB U3 / V30 / 4K /</v>
      </c>
      <c r="D39" s="1765"/>
      <c r="E39" s="1765"/>
      <c r="F39" s="1765"/>
      <c r="G39" s="1765"/>
      <c r="H39" s="1765"/>
      <c r="I39" s="1765"/>
      <c r="J39" s="1765"/>
      <c r="K39" s="1765"/>
      <c r="L39" s="1765" t="str">
        <f>'2_6_請求書JANあり 手直し'!I45</f>
        <v>SDSQXA1-128G-GN6MN</v>
      </c>
      <c r="M39" s="1765"/>
      <c r="N39" s="1765"/>
      <c r="O39" s="1765"/>
      <c r="P39" s="1765"/>
      <c r="Q39" s="1765"/>
      <c r="R39" s="1767">
        <f>'2_6_請求書JANあり 手直し'!L45</f>
        <v>619659180034</v>
      </c>
      <c r="S39" s="1775"/>
      <c r="T39" s="1770">
        <f>'2_6_請求書JANあり 手直し'!M45</f>
        <v>0</v>
      </c>
      <c r="U39" s="1765" t="s">
        <v>372</v>
      </c>
      <c r="V39" s="1765"/>
      <c r="W39" s="1772">
        <f>'2_6_請求書JANあり 手直し'!P45</f>
        <v>2926</v>
      </c>
      <c r="X39" s="1772">
        <f>'2_6_請求書JANあり 手直し'!R45</f>
        <v>0</v>
      </c>
      <c r="Y39" s="1773"/>
    </row>
    <row r="40" spans="2:37" ht="28.5" customHeight="1">
      <c r="B40" s="1769"/>
      <c r="C40" s="1765" t="str">
        <f>'2_6_請求書JANあり 手直し'!B46</f>
        <v xml:space="preserve">SanDisk microSDXC Extreme 64GB </v>
      </c>
      <c r="D40" s="1765"/>
      <c r="E40" s="1765"/>
      <c r="F40" s="1765"/>
      <c r="G40" s="1765"/>
      <c r="H40" s="1765"/>
      <c r="I40" s="1765"/>
      <c r="J40" s="1765"/>
      <c r="K40" s="1765"/>
      <c r="L40" s="1765" t="str">
        <f>'2_6_請求書JANあり 手直し'!I46</f>
        <v>SDSQXA2-064G-GN6MA</v>
      </c>
      <c r="M40" s="1765"/>
      <c r="N40" s="1765"/>
      <c r="O40" s="1765"/>
      <c r="P40" s="1765"/>
      <c r="Q40" s="1765"/>
      <c r="R40" s="1767">
        <f>'2_6_請求書JANあり 手直し'!L46</f>
        <v>619659169770</v>
      </c>
      <c r="S40" s="1775"/>
      <c r="T40" s="1770">
        <f>'2_6_請求書JANあり 手直し'!M46</f>
        <v>0</v>
      </c>
      <c r="U40" s="1765" t="s">
        <v>372</v>
      </c>
      <c r="V40" s="1765"/>
      <c r="W40" s="1772">
        <f>'2_6_請求書JANあり 手直し'!P46</f>
        <v>2093</v>
      </c>
      <c r="X40" s="1772">
        <f>'2_6_請求書JANあり 手直し'!R46</f>
        <v>0</v>
      </c>
      <c r="Y40" s="1773"/>
      <c r="Z40" s="1723"/>
    </row>
    <row r="41" spans="2:37" ht="28.5" customHeight="1">
      <c r="B41" s="1769"/>
      <c r="C41" s="1765" t="str">
        <f>'2_6_請求書JANあり 手直し'!B47</f>
        <v>SanDisk microSD Ultra 256GB U3 / V30 / A1 / 4K /</v>
      </c>
      <c r="D41" s="1765"/>
      <c r="E41" s="1765"/>
      <c r="F41" s="1765"/>
      <c r="G41" s="1765"/>
      <c r="H41" s="1765"/>
      <c r="I41" s="1765"/>
      <c r="J41" s="1765"/>
      <c r="K41" s="1765"/>
      <c r="L41" s="1765" t="str">
        <f>'2_6_請求書JANあり 手直し'!I47</f>
        <v>SDSQXA1-256G-GN6MN</v>
      </c>
      <c r="M41" s="1765"/>
      <c r="N41" s="1765"/>
      <c r="O41" s="1765"/>
      <c r="P41" s="1765"/>
      <c r="Q41" s="1765"/>
      <c r="R41" s="1767">
        <f>'2_6_請求書JANあり 手直し'!L47</f>
        <v>619659180041</v>
      </c>
      <c r="S41" s="1775"/>
      <c r="T41" s="1770">
        <f>'2_6_請求書JANあり 手直し'!M47</f>
        <v>0</v>
      </c>
      <c r="U41" s="1765" t="s">
        <v>372</v>
      </c>
      <c r="V41" s="1765"/>
      <c r="W41" s="1772">
        <f>'2_6_請求書JANあり 手直し'!P47</f>
        <v>5530</v>
      </c>
      <c r="X41" s="1772">
        <f>'2_6_請求書JANあり 手直し'!R47</f>
        <v>0</v>
      </c>
      <c r="Y41" s="1773"/>
    </row>
    <row r="42" spans="2:37" ht="28.5" customHeight="1">
      <c r="B42" s="1769"/>
      <c r="C42" s="1765" t="str">
        <f>'2_6_請求書JANあり 手直し'!B48</f>
        <v>SanDisk SDXC  256GB UHS-I / Class10 /</v>
      </c>
      <c r="D42" s="1765"/>
      <c r="E42" s="1765"/>
      <c r="F42" s="1765"/>
      <c r="G42" s="1765"/>
      <c r="H42" s="1765"/>
      <c r="I42" s="1765"/>
      <c r="J42" s="1765"/>
      <c r="K42" s="1765"/>
      <c r="L42" s="1765" t="str">
        <f>'2_6_請求書JANあり 手直し'!I48</f>
        <v>SDSQUNR-256G-GN3MN</v>
      </c>
      <c r="M42" s="1765"/>
      <c r="N42" s="1765"/>
      <c r="O42" s="1765"/>
      <c r="P42" s="1765"/>
      <c r="Q42" s="1765"/>
      <c r="R42" s="1767">
        <f>'2_6_請求書JANあり 手直し'!L48</f>
        <v>619659196516</v>
      </c>
      <c r="S42" s="1775"/>
      <c r="T42" s="1770">
        <f>'2_6_請求書JANあり 手直し'!M48</f>
        <v>0</v>
      </c>
      <c r="U42" s="1765" t="s">
        <v>372</v>
      </c>
      <c r="V42" s="1765"/>
      <c r="W42" s="1772">
        <f>'2_6_請求書JANあり 手直し'!P48</f>
        <v>3332</v>
      </c>
      <c r="X42" s="1772">
        <f>'2_6_請求書JANあり 手直し'!R48</f>
        <v>0</v>
      </c>
      <c r="Y42" s="1773"/>
      <c r="Z42" s="1723"/>
    </row>
    <row r="43" spans="2:37" ht="28.5" customHeight="1">
      <c r="B43" s="1769"/>
      <c r="C43" s="1765" t="str">
        <f>'2_6_請求書JANあり 手直し'!B49</f>
        <v>SanDisk microSD Extreme 64GB 4K /</v>
      </c>
      <c r="D43" s="1765"/>
      <c r="E43" s="1765"/>
      <c r="F43" s="1765"/>
      <c r="G43" s="1765"/>
      <c r="H43" s="1765"/>
      <c r="I43" s="1765"/>
      <c r="J43" s="1765"/>
      <c r="K43" s="1765"/>
      <c r="L43" s="1765" t="str">
        <f>'2_6_請求書JANあり 手直し'!I49</f>
        <v>SDSQXAH-064G-GN6MN</v>
      </c>
      <c r="M43" s="1765"/>
      <c r="N43" s="1765"/>
      <c r="O43" s="1765"/>
      <c r="P43" s="1765"/>
      <c r="Q43" s="1765"/>
      <c r="R43" s="1767">
        <f>'2_6_請求書JANあり 手直し'!L49</f>
        <v>619659193416</v>
      </c>
      <c r="S43" s="1775"/>
      <c r="T43" s="1770">
        <f>'2_6_請求書JANあり 手直し'!M49</f>
        <v>100</v>
      </c>
      <c r="U43" s="1765" t="s">
        <v>372</v>
      </c>
      <c r="V43" s="1765"/>
      <c r="W43" s="1772">
        <f>'2_6_請求書JANあり 手直し'!P49</f>
        <v>2093</v>
      </c>
      <c r="X43" s="1772">
        <f>'2_6_請求書JANあり 手直し'!R49</f>
        <v>209300</v>
      </c>
      <c r="Y43" s="1773"/>
      <c r="Z43" s="1723"/>
    </row>
    <row r="44" spans="2:37" ht="28.5" customHeight="1">
      <c r="B44" s="1769"/>
      <c r="C44" s="1765" t="str">
        <f>'2_6_請求書JANあり 手直し'!B50</f>
        <v xml:space="preserve">SanDisk microSD Extreme PRO 32GB </v>
      </c>
      <c r="D44" s="1765"/>
      <c r="E44" s="1765"/>
      <c r="F44" s="1765"/>
      <c r="G44" s="1765"/>
      <c r="H44" s="1765"/>
      <c r="I44" s="1765"/>
      <c r="J44" s="1765"/>
      <c r="K44" s="1765"/>
      <c r="L44" s="1765" t="str">
        <f>'2_6_請求書JANあり 手直し'!I50</f>
        <v>SDSQXCG-032G-GN6MA</v>
      </c>
      <c r="M44" s="1765"/>
      <c r="N44" s="1765"/>
      <c r="O44" s="1765"/>
      <c r="P44" s="1765"/>
      <c r="Q44" s="1765"/>
      <c r="R44" s="1767">
        <f>'2_6_請求書JANあり 手直し'!L50</f>
        <v>619659155414</v>
      </c>
      <c r="S44" s="1775"/>
      <c r="T44" s="1770">
        <f>'2_6_請求書JANあり 手直し'!M50</f>
        <v>0</v>
      </c>
      <c r="U44" s="1765" t="s">
        <v>372</v>
      </c>
      <c r="V44" s="1765"/>
      <c r="W44" s="1772">
        <f>'2_6_請求書JANあり 手直し'!P50</f>
        <v>1750</v>
      </c>
      <c r="X44" s="1772">
        <f>'2_6_請求書JANあり 手直し'!R50</f>
        <v>0</v>
      </c>
      <c r="Y44" s="1773"/>
      <c r="Z44" s="1723"/>
      <c r="AK44" s="1724"/>
    </row>
    <row r="45" spans="2:37" ht="28.5" customHeight="1">
      <c r="B45" s="1769"/>
      <c r="C45" s="1765" t="str">
        <f>'2_6_請求書JANあり 手直し'!B51</f>
        <v>SanDisk microSDXC Extreme PRO 256GB UHS-I / U3 / V30 / 4K /</v>
      </c>
      <c r="D45" s="1765"/>
      <c r="E45" s="1765"/>
      <c r="F45" s="1765"/>
      <c r="G45" s="1765"/>
      <c r="H45" s="1765"/>
      <c r="I45" s="1765"/>
      <c r="J45" s="1765"/>
      <c r="K45" s="1765"/>
      <c r="L45" s="1765" t="str">
        <f>'2_6_請求書JANあり 手直し'!I51</f>
        <v>SDSQXCD-256G-GN6MA</v>
      </c>
      <c r="M45" s="1765"/>
      <c r="N45" s="1765"/>
      <c r="O45" s="1765"/>
      <c r="P45" s="1765"/>
      <c r="Q45" s="1765"/>
      <c r="R45" s="1767">
        <f>'2_6_請求書JANあり 手直し'!L51</f>
        <v>619659188542</v>
      </c>
      <c r="S45" s="1775"/>
      <c r="T45" s="1770">
        <f>'2_6_請求書JANあり 手直し'!M51</f>
        <v>0</v>
      </c>
      <c r="U45" s="1765" t="s">
        <v>372</v>
      </c>
      <c r="V45" s="1765"/>
      <c r="W45" s="1772">
        <f>'2_6_請求書JANあり 手直し'!P51</f>
        <v>6986</v>
      </c>
      <c r="X45" s="1772">
        <f>'2_6_請求書JANあり 手直し'!R51</f>
        <v>0</v>
      </c>
      <c r="Y45" s="1773"/>
      <c r="Z45" s="1723"/>
    </row>
    <row r="46" spans="2:37" ht="28.5" customHeight="1">
      <c r="B46" s="1769"/>
      <c r="C46" s="1765" t="str">
        <f>'2_6_請求書JANあり 手直し'!B52</f>
        <v>SanDisk SDXC Extreme PRO 64GB UHS-I / V30 / Class10 /</v>
      </c>
      <c r="D46" s="1765"/>
      <c r="E46" s="1765"/>
      <c r="F46" s="1765"/>
      <c r="G46" s="1765"/>
      <c r="H46" s="1765"/>
      <c r="I46" s="1765"/>
      <c r="J46" s="1765"/>
      <c r="K46" s="1765"/>
      <c r="L46" s="1765" t="str">
        <f>'2_6_請求書JANあり 手直し'!I52</f>
        <v>SDSDXXU-064G-GHJIN</v>
      </c>
      <c r="M46" s="1765"/>
      <c r="N46" s="1765"/>
      <c r="O46" s="1765"/>
      <c r="P46" s="1765"/>
      <c r="Q46" s="1765"/>
      <c r="R46" s="1767">
        <f>'2_6_請求書JANあり 手直し'!L52</f>
        <v>619659197872</v>
      </c>
      <c r="S46" s="1775"/>
      <c r="T46" s="1770">
        <f>'2_6_請求書JANあり 手直し'!M52</f>
        <v>0</v>
      </c>
      <c r="U46" s="1765" t="s">
        <v>372</v>
      </c>
      <c r="V46" s="1765"/>
      <c r="W46" s="1772">
        <f>'2_6_請求書JANあり 手直し'!P52</f>
        <v>2856</v>
      </c>
      <c r="X46" s="1772">
        <f>'2_6_請求書JANあり 手直し'!R52</f>
        <v>0</v>
      </c>
      <c r="Y46" s="1773"/>
      <c r="Z46" s="1723"/>
    </row>
    <row r="47" spans="2:37" ht="28.5" customHeight="1">
      <c r="B47" s="1769"/>
      <c r="C47" s="1765" t="str">
        <f>'2_6_請求書JANあり 手直し'!B53</f>
        <v>SanDisk SDXC Ultra 128GB UHS-I / U1 / C10 /</v>
      </c>
      <c r="D47" s="1765"/>
      <c r="E47" s="1765"/>
      <c r="F47" s="1765"/>
      <c r="G47" s="1765"/>
      <c r="H47" s="1765"/>
      <c r="I47" s="1765"/>
      <c r="J47" s="1765"/>
      <c r="K47" s="1765"/>
      <c r="L47" s="1765" t="str">
        <f>'2_6_請求書JANあり 手直し'!I53</f>
        <v>SDSDUNB-128G-GN6IN</v>
      </c>
      <c r="M47" s="1765"/>
      <c r="N47" s="1765"/>
      <c r="O47" s="1765"/>
      <c r="P47" s="1765"/>
      <c r="Q47" s="1765"/>
      <c r="R47" s="1767">
        <f>'2_6_請求書JANあり 手直し'!L53</f>
        <v>619659200190</v>
      </c>
      <c r="S47" s="1775"/>
      <c r="T47" s="1770">
        <f>'2_6_請求書JANあり 手直し'!M53</f>
        <v>0</v>
      </c>
      <c r="U47" s="1765" t="s">
        <v>372</v>
      </c>
      <c r="V47" s="1765"/>
      <c r="W47" s="1772">
        <f>'2_6_請求書JANあり 手直し'!P53</f>
        <v>2590</v>
      </c>
      <c r="X47" s="1772">
        <f>'2_6_請求書JANあり 手直し'!R53</f>
        <v>0</v>
      </c>
      <c r="Y47" s="1773"/>
      <c r="Z47" s="1723"/>
    </row>
    <row r="48" spans="2:37" ht="28.5" customHeight="1">
      <c r="B48" s="1769"/>
      <c r="C48" s="1765" t="str">
        <f>'2_6_請求書JANあり 手直し'!B54</f>
        <v>SanDisk SDXC Extreme 128GB UHS-I / U3 / V30 / C10 / 4K /</v>
      </c>
      <c r="D48" s="1765"/>
      <c r="E48" s="1765"/>
      <c r="F48" s="1765"/>
      <c r="G48" s="1765"/>
      <c r="H48" s="1765"/>
      <c r="I48" s="1765"/>
      <c r="J48" s="1765"/>
      <c r="K48" s="1765"/>
      <c r="L48" s="1765" t="str">
        <f>'2_6_請求書JANあり 手直し'!I54</f>
        <v>SDSDXVA-128G-GNCIN</v>
      </c>
      <c r="M48" s="1765"/>
      <c r="N48" s="1765"/>
      <c r="O48" s="1765"/>
      <c r="P48" s="1765"/>
      <c r="Q48" s="1765"/>
      <c r="R48" s="1767">
        <f>'2_6_請求書JANあり 手直し'!L54</f>
        <v>619659188863</v>
      </c>
      <c r="S48" s="1775"/>
      <c r="T48" s="1770">
        <f>'2_6_請求書JANあり 手直し'!M54</f>
        <v>0</v>
      </c>
      <c r="U48" s="1765" t="s">
        <v>372</v>
      </c>
      <c r="V48" s="1765"/>
      <c r="W48" s="1772">
        <f>'2_6_請求書JANあり 手直し'!P54</f>
        <v>3185</v>
      </c>
      <c r="X48" s="1772">
        <f>'2_6_請求書JANあり 手直し'!R54</f>
        <v>0</v>
      </c>
      <c r="Y48" s="1773"/>
      <c r="Z48" s="1723"/>
    </row>
    <row r="49" spans="2:33" ht="28.5" customHeight="1">
      <c r="B49" s="1769"/>
      <c r="C49" s="1765" t="str">
        <f>'2_6_請求書JANあり 手直し'!B55</f>
        <v>SanDisk SDHC Extreme PRO 32GB UHS-I / U3 / V30 / C10 / 4K /</v>
      </c>
      <c r="D49" s="1765"/>
      <c r="E49" s="1765"/>
      <c r="F49" s="1765"/>
      <c r="G49" s="1765"/>
      <c r="H49" s="1765"/>
      <c r="I49" s="1765"/>
      <c r="J49" s="1765"/>
      <c r="K49" s="1765"/>
      <c r="L49" s="1765" t="str">
        <f>'2_6_請求書JANあり 手直し'!I55</f>
        <v>SDSDXXO-032G-GN4IN</v>
      </c>
      <c r="M49" s="1765"/>
      <c r="N49" s="1765"/>
      <c r="O49" s="1765"/>
      <c r="P49" s="1765"/>
      <c r="Q49" s="1765"/>
      <c r="R49" s="1767">
        <f>'2_6_請求書JANあり 手直し'!L55</f>
        <v>619659188689</v>
      </c>
      <c r="S49" s="1775"/>
      <c r="T49" s="1770">
        <f>'2_6_請求書JANあり 手直し'!M55</f>
        <v>0</v>
      </c>
      <c r="U49" s="1765" t="s">
        <v>372</v>
      </c>
      <c r="V49" s="1765"/>
      <c r="W49" s="1772">
        <f>'2_6_請求書JANあり 手直し'!P55</f>
        <v>2310</v>
      </c>
      <c r="X49" s="1772">
        <f>'2_6_請求書JANあり 手直し'!R55</f>
        <v>0</v>
      </c>
      <c r="Y49" s="1773"/>
      <c r="Z49" s="1723"/>
    </row>
    <row r="50" spans="2:33" ht="28.5" customHeight="1">
      <c r="B50" s="1769"/>
      <c r="C50" s="1765" t="str">
        <f>'2_6_請求書JANあり 手直し'!B56</f>
        <v>SanDisk microSD Extreme 128GB UHS-I / U3 / V30 / 4K /</v>
      </c>
      <c r="D50" s="1765"/>
      <c r="E50" s="1765"/>
      <c r="F50" s="1765"/>
      <c r="G50" s="1765"/>
      <c r="H50" s="1765"/>
      <c r="I50" s="1765"/>
      <c r="J50" s="1765"/>
      <c r="K50" s="1765"/>
      <c r="L50" s="1765" t="str">
        <f>'2_6_請求書JANあり 手直し'!I56</f>
        <v>SDSQXAA-128G-GN6MN</v>
      </c>
      <c r="M50" s="1765"/>
      <c r="N50" s="1765"/>
      <c r="O50" s="1765"/>
      <c r="P50" s="1765"/>
      <c r="Q50" s="1765"/>
      <c r="R50" s="1767">
        <f>'2_6_請求書JANあり 手直し'!L56</f>
        <v>619659188467</v>
      </c>
      <c r="S50" s="1775"/>
      <c r="T50" s="1770">
        <f>'2_6_請求書JANあり 手直し'!M56</f>
        <v>125</v>
      </c>
      <c r="U50" s="1765" t="s">
        <v>372</v>
      </c>
      <c r="V50" s="1765"/>
      <c r="W50" s="1772">
        <f>'2_6_請求書JANあり 手直し'!P56</f>
        <v>2926</v>
      </c>
      <c r="X50" s="1772">
        <f>'2_6_請求書JANあり 手直し'!R56</f>
        <v>365750</v>
      </c>
      <c r="Y50" s="1773"/>
      <c r="Z50" s="1723"/>
    </row>
    <row r="51" spans="2:33" ht="28.5" customHeight="1">
      <c r="B51" s="1769"/>
      <c r="C51" s="1765" t="str">
        <f>'2_6_請求書JANあり 手直し'!B57</f>
        <v>SanDisk SD  256GB Nintendo Switch /</v>
      </c>
      <c r="D51" s="1765"/>
      <c r="E51" s="1765"/>
      <c r="F51" s="1765"/>
      <c r="G51" s="1765"/>
      <c r="H51" s="1765"/>
      <c r="I51" s="1765"/>
      <c r="J51" s="1765"/>
      <c r="K51" s="1765"/>
      <c r="L51" s="1765" t="str">
        <f>'2_6_請求書JANあり 手直し'!I57</f>
        <v>SDSQXAV-256G-GN6MN</v>
      </c>
      <c r="M51" s="1765"/>
      <c r="N51" s="1765"/>
      <c r="O51" s="1765"/>
      <c r="P51" s="1765"/>
      <c r="Q51" s="1765"/>
      <c r="R51" s="1767">
        <f>'2_6_請求書JANあり 手直し'!L57</f>
        <v>619659188511</v>
      </c>
      <c r="S51" s="1775"/>
      <c r="T51" s="1770">
        <f>'2_6_請求書JANあり 手直し'!M57</f>
        <v>40</v>
      </c>
      <c r="U51" s="1765" t="s">
        <v>372</v>
      </c>
      <c r="V51" s="1765"/>
      <c r="W51" s="1772">
        <f>'2_6_請求書JANあり 手直し'!P57</f>
        <v>5530</v>
      </c>
      <c r="X51" s="1772">
        <f>'2_6_請求書JANあり 手直し'!R57</f>
        <v>221200</v>
      </c>
      <c r="Y51" s="1773"/>
      <c r="Z51" s="1723"/>
    </row>
    <row r="52" spans="2:33" ht="28.5" customHeight="1" thickBot="1">
      <c r="B52" s="1776"/>
      <c r="C52" s="1777"/>
      <c r="D52" s="1777"/>
      <c r="E52" s="1777"/>
      <c r="F52" s="1777"/>
      <c r="G52" s="1777"/>
      <c r="H52" s="1777"/>
      <c r="I52" s="1777"/>
      <c r="J52" s="1777"/>
      <c r="K52" s="1777"/>
      <c r="L52" s="1777"/>
      <c r="M52" s="1777"/>
      <c r="N52" s="1777"/>
      <c r="O52" s="1777"/>
      <c r="P52" s="1777"/>
      <c r="Q52" s="1777"/>
      <c r="R52" s="1778"/>
      <c r="S52" s="1778"/>
      <c r="T52" s="1779"/>
      <c r="U52" s="1777"/>
      <c r="V52" s="1777"/>
      <c r="W52" s="1780"/>
      <c r="X52" s="1780"/>
      <c r="Y52" s="1781"/>
      <c r="Z52" s="1723"/>
    </row>
    <row r="53" spans="2:33" ht="28.5" customHeight="1" thickTop="1" thickBot="1">
      <c r="B53" s="1782"/>
      <c r="C53" s="1783"/>
      <c r="D53" s="1783"/>
      <c r="E53" s="1783"/>
      <c r="F53" s="1783"/>
      <c r="G53" s="1783"/>
      <c r="H53" s="1783"/>
      <c r="I53" s="1783"/>
      <c r="J53" s="1783"/>
      <c r="K53" s="1783"/>
      <c r="L53" s="1783"/>
      <c r="M53" s="1783"/>
      <c r="N53" s="1783"/>
      <c r="O53" s="1784"/>
      <c r="P53" s="1691"/>
      <c r="Q53" s="1691"/>
      <c r="R53" s="1785"/>
      <c r="S53" s="1785"/>
      <c r="T53" s="1786"/>
      <c r="U53" s="1787"/>
      <c r="V53" s="1787"/>
      <c r="W53" s="1788"/>
      <c r="X53" s="1788"/>
      <c r="Y53" s="1789"/>
      <c r="Z53" s="1723"/>
    </row>
    <row r="54" spans="2:33" ht="28.5" customHeight="1">
      <c r="B54" s="1711" t="s">
        <v>1230</v>
      </c>
      <c r="C54" s="1691"/>
      <c r="D54" s="1691"/>
      <c r="E54" s="1691"/>
      <c r="F54" s="1691"/>
      <c r="G54" s="1691"/>
      <c r="H54" s="1691"/>
      <c r="I54" s="1691"/>
      <c r="J54" s="1691"/>
      <c r="K54" s="1691"/>
      <c r="L54" s="1691"/>
      <c r="M54" s="1691"/>
      <c r="N54" s="1691"/>
      <c r="O54" s="1691"/>
      <c r="P54" s="1691"/>
      <c r="Q54" s="1691"/>
      <c r="R54" s="1785"/>
      <c r="S54" s="1785"/>
      <c r="T54" s="1790"/>
      <c r="U54" s="1691"/>
      <c r="V54" s="1691"/>
      <c r="W54" s="1791"/>
      <c r="X54" s="1791"/>
      <c r="Y54" s="1792"/>
      <c r="Z54" s="1723"/>
      <c r="AF54" s="1711"/>
      <c r="AG54" s="1711"/>
    </row>
    <row r="55" spans="2:33" ht="28.5" customHeight="1">
      <c r="B55" s="1743"/>
      <c r="C55" s="1743"/>
      <c r="D55" s="1743"/>
      <c r="E55" s="1743"/>
      <c r="F55" s="1743"/>
      <c r="G55" s="1743"/>
      <c r="H55" s="1743"/>
      <c r="I55" s="1743"/>
      <c r="J55" s="1743"/>
      <c r="K55" s="1743"/>
      <c r="L55" s="1743"/>
      <c r="M55" s="1743"/>
      <c r="N55" s="1743"/>
      <c r="O55" s="1743"/>
      <c r="P55" s="1743"/>
      <c r="Q55" s="1743"/>
      <c r="R55" s="1743"/>
      <c r="S55" s="1743"/>
      <c r="T55" s="1743"/>
      <c r="U55" s="1743"/>
      <c r="V55" s="1743"/>
      <c r="W55" s="1743"/>
      <c r="X55" s="1743"/>
      <c r="Y55" s="1743"/>
      <c r="Z55" s="1723"/>
      <c r="AF55" s="1711"/>
      <c r="AG55" s="1711"/>
    </row>
    <row r="56" spans="2:33" ht="28.5" customHeight="1">
      <c r="B56" s="1711" t="s">
        <v>753</v>
      </c>
      <c r="C56" s="1711"/>
      <c r="D56" s="1711"/>
      <c r="E56" s="1711"/>
      <c r="F56" s="1711"/>
      <c r="G56" s="1711"/>
      <c r="H56" s="1711"/>
      <c r="I56" s="1711"/>
      <c r="J56" s="1711"/>
      <c r="K56" s="1711"/>
      <c r="L56" s="1711"/>
      <c r="M56" s="1711"/>
      <c r="N56" s="1711"/>
      <c r="O56" s="1711"/>
      <c r="P56" s="1793"/>
      <c r="Q56" s="1711"/>
      <c r="R56" s="1711" t="s">
        <v>752</v>
      </c>
      <c r="S56" s="1711"/>
      <c r="T56" s="1711"/>
      <c r="U56" s="1711"/>
      <c r="V56" s="1711"/>
      <c r="W56" s="1711"/>
      <c r="X56" s="1711"/>
      <c r="Y56" s="1711"/>
      <c r="Z56" s="1723"/>
      <c r="AF56" s="1711"/>
      <c r="AG56" s="1711"/>
    </row>
    <row r="57" spans="2:33" ht="28.5" customHeight="1">
      <c r="B57" s="1691" t="str">
        <f>B5</f>
        <v>東葛電子販売</v>
      </c>
      <c r="C57" s="1711"/>
      <c r="D57" s="1711"/>
      <c r="E57" s="1711"/>
      <c r="F57" s="1711"/>
      <c r="G57" s="1711"/>
      <c r="H57" s="1711"/>
      <c r="I57" s="1711"/>
      <c r="J57" s="1711"/>
      <c r="K57" s="1711"/>
      <c r="L57" s="1711"/>
      <c r="M57" s="1711"/>
      <c r="N57" s="1711"/>
      <c r="O57" s="1711"/>
      <c r="P57" s="1711"/>
      <c r="Q57" s="1711"/>
      <c r="R57" s="1711"/>
      <c r="S57" s="1711"/>
      <c r="T57" s="1711"/>
      <c r="U57" s="1711"/>
      <c r="V57" s="1711"/>
      <c r="W57" s="1711"/>
      <c r="X57" s="1711"/>
      <c r="Y57" s="1711"/>
      <c r="Z57" s="1723"/>
      <c r="AF57" s="1711"/>
      <c r="AG57" s="1711"/>
    </row>
    <row r="58" spans="2:33" ht="28.5" customHeight="1">
      <c r="B58" s="1711"/>
      <c r="C58" s="1711"/>
      <c r="D58" s="1711"/>
      <c r="E58" s="1711"/>
      <c r="F58" s="1711"/>
      <c r="G58" s="1711"/>
      <c r="H58" s="1711"/>
      <c r="I58" s="1711"/>
      <c r="J58" s="1711"/>
      <c r="K58" s="1711"/>
      <c r="L58" s="1711"/>
      <c r="M58" s="1711"/>
      <c r="N58" s="1794"/>
      <c r="O58" s="1711"/>
      <c r="P58" s="1711"/>
      <c r="Q58" s="1711"/>
      <c r="R58" s="1711"/>
      <c r="S58" s="1711"/>
      <c r="T58" s="1711"/>
      <c r="U58" s="1711"/>
      <c r="V58" s="1711"/>
      <c r="W58" s="1711"/>
      <c r="X58" s="1711"/>
      <c r="Y58" s="1711"/>
      <c r="Z58" s="1723"/>
      <c r="AF58" s="1711"/>
      <c r="AG58" s="1711"/>
    </row>
    <row r="59" spans="2:33" ht="28.5" customHeight="1">
      <c r="Z59" s="1723"/>
      <c r="AF59" s="1711"/>
      <c r="AG59" s="1711"/>
    </row>
    <row r="60" spans="2:33" ht="28.5" customHeight="1">
      <c r="Z60" s="1723"/>
      <c r="AF60" s="1711"/>
      <c r="AG60" s="1711"/>
    </row>
    <row r="61" spans="2:33" ht="28.5" customHeight="1">
      <c r="Z61" s="1723"/>
      <c r="AF61" s="1711"/>
      <c r="AG61" s="1711"/>
    </row>
    <row r="62" spans="2:33" s="1711" customFormat="1" ht="17.25">
      <c r="B62" s="1690"/>
      <c r="C62" s="1690"/>
      <c r="D62" s="1690"/>
      <c r="E62" s="1690"/>
      <c r="F62" s="1690"/>
      <c r="G62" s="1690"/>
      <c r="H62" s="1690"/>
      <c r="I62" s="1690"/>
      <c r="J62" s="1690"/>
      <c r="K62" s="1690"/>
      <c r="L62" s="1690"/>
      <c r="M62" s="1690"/>
      <c r="N62" s="1690"/>
      <c r="O62" s="1690"/>
      <c r="P62" s="1690"/>
      <c r="Q62" s="1690"/>
      <c r="R62" s="1690"/>
      <c r="S62" s="1690"/>
      <c r="T62" s="1690"/>
      <c r="U62" s="1690"/>
      <c r="V62" s="1690"/>
      <c r="W62" s="1690"/>
      <c r="X62" s="1690"/>
      <c r="Y62" s="1690"/>
      <c r="AF62" s="1690"/>
      <c r="AG62" s="1690"/>
    </row>
    <row r="63" spans="2:33" s="1711" customFormat="1" ht="17.25">
      <c r="B63" s="1690"/>
      <c r="C63" s="1690"/>
      <c r="D63" s="1690"/>
      <c r="E63" s="1690"/>
      <c r="F63" s="1690"/>
      <c r="G63" s="1690"/>
      <c r="H63" s="1690"/>
      <c r="I63" s="1690"/>
      <c r="J63" s="1690"/>
      <c r="K63" s="1690"/>
      <c r="L63" s="1690"/>
      <c r="M63" s="1690"/>
      <c r="N63" s="1690"/>
      <c r="O63" s="1690"/>
      <c r="P63" s="1690"/>
      <c r="Q63" s="1690"/>
      <c r="R63" s="1690"/>
      <c r="S63" s="1690"/>
      <c r="T63" s="1690"/>
      <c r="U63" s="1690"/>
      <c r="V63" s="1690"/>
      <c r="W63" s="1690"/>
      <c r="X63" s="1690"/>
      <c r="Y63" s="1690"/>
      <c r="AF63" s="1690"/>
      <c r="AG63" s="1690"/>
    </row>
    <row r="64" spans="2:33" s="1711" customFormat="1" ht="17.25">
      <c r="B64" s="1690"/>
      <c r="C64" s="1690"/>
      <c r="D64" s="1690"/>
      <c r="E64" s="1690"/>
      <c r="F64" s="1690"/>
      <c r="G64" s="1690"/>
      <c r="H64" s="1690"/>
      <c r="I64" s="1690"/>
      <c r="J64" s="1690"/>
      <c r="K64" s="1690"/>
      <c r="L64" s="1690"/>
      <c r="M64" s="1690"/>
      <c r="N64" s="1690"/>
      <c r="O64" s="1690"/>
      <c r="P64" s="1690"/>
      <c r="Q64" s="1690"/>
      <c r="R64" s="1690"/>
      <c r="S64" s="1690"/>
      <c r="T64" s="1690"/>
      <c r="U64" s="1690"/>
      <c r="V64" s="1690"/>
      <c r="W64" s="1690"/>
      <c r="X64" s="1690"/>
      <c r="Y64" s="1690"/>
      <c r="AF64" s="1690"/>
      <c r="AG64" s="1690"/>
    </row>
    <row r="65" spans="2:33" s="1711" customFormat="1" ht="17.25">
      <c r="B65" s="1690"/>
      <c r="C65" s="1690"/>
      <c r="D65" s="1690"/>
      <c r="E65" s="1690"/>
      <c r="F65" s="1690"/>
      <c r="G65" s="1690"/>
      <c r="H65" s="1690"/>
      <c r="I65" s="1690"/>
      <c r="J65" s="1690"/>
      <c r="K65" s="1690"/>
      <c r="L65" s="1690"/>
      <c r="M65" s="1690"/>
      <c r="N65" s="1690"/>
      <c r="O65" s="1690"/>
      <c r="P65" s="1690"/>
      <c r="Q65" s="1690"/>
      <c r="R65" s="1690"/>
      <c r="S65" s="1690"/>
      <c r="T65" s="1690"/>
      <c r="U65" s="1690"/>
      <c r="V65" s="1690"/>
      <c r="W65" s="1690"/>
      <c r="X65" s="1690"/>
      <c r="Y65" s="1690"/>
      <c r="AF65" s="1690"/>
      <c r="AG65" s="1690"/>
    </row>
  </sheetData>
  <mergeCells count="6">
    <mergeCell ref="B28:Y28"/>
    <mergeCell ref="A1:Y1"/>
    <mergeCell ref="G20:H20"/>
    <mergeCell ref="G21:H21"/>
    <mergeCell ref="G22:H22"/>
    <mergeCell ref="G23:H23"/>
  </mergeCells>
  <phoneticPr fontId="27"/>
  <pageMargins left="0.70866141732283461" right="0.70866141732283461" top="0.74803149606299213" bottom="0.74803149606299213" header="0.31496062992125984" footer="0.31496062992125984"/>
  <pageSetup paperSize="9" scale="32"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97B95-89DA-40F3-86F4-6A297C17C81D}">
  <sheetPr codeName="Sheet77">
    <pageSetUpPr fitToPage="1"/>
  </sheetPr>
  <dimension ref="A1:O18"/>
  <sheetViews>
    <sheetView workbookViewId="0">
      <selection activeCell="Q4" sqref="Q4"/>
    </sheetView>
  </sheetViews>
  <sheetFormatPr defaultRowHeight="18.75" customHeight="1"/>
  <cols>
    <col min="1" max="1" width="2.5" style="1798" customWidth="1"/>
    <col min="2" max="2" width="6.1640625" style="1798" customWidth="1"/>
    <col min="3" max="3" width="23.1640625" style="1798" customWidth="1"/>
    <col min="4" max="4" width="24.83203125" style="1798" customWidth="1"/>
    <col min="5" max="5" width="9.33203125" style="1798" customWidth="1"/>
    <col min="6" max="6" width="13.1640625" style="1798" customWidth="1"/>
    <col min="7" max="7" width="7.6640625" style="1798" customWidth="1"/>
    <col min="8" max="8" width="18" style="1798" customWidth="1"/>
    <col min="9" max="9" width="24.33203125" style="1798" customWidth="1"/>
    <col min="10" max="10" width="3" style="1798" customWidth="1"/>
    <col min="11" max="11" width="2.5" style="1798" customWidth="1"/>
    <col min="12" max="16384" width="9.33203125" style="1798"/>
  </cols>
  <sheetData>
    <row r="1" spans="1:15" ht="11.25" customHeight="1">
      <c r="A1" s="1795"/>
      <c r="B1" s="1796"/>
      <c r="C1" s="1796"/>
      <c r="D1" s="1796"/>
      <c r="E1" s="1796"/>
      <c r="F1" s="1796"/>
      <c r="G1" s="1796"/>
      <c r="H1" s="1796"/>
      <c r="I1" s="1796"/>
      <c r="J1" s="1796"/>
      <c r="K1" s="1797"/>
    </row>
    <row r="2" spans="1:15" ht="18.75" customHeight="1">
      <c r="A2" s="1799"/>
      <c r="B2" s="1800" t="s">
        <v>1231</v>
      </c>
      <c r="C2" s="1800" t="s">
        <v>1439</v>
      </c>
      <c r="D2" s="2123" t="s">
        <v>40</v>
      </c>
      <c r="E2" s="2123"/>
      <c r="F2" s="2123"/>
      <c r="G2" s="2123"/>
      <c r="H2" s="2123"/>
      <c r="I2" s="1801" t="str">
        <f>'2_6_請求書JANあり 手直し'!F27</f>
        <v>CA03015237</v>
      </c>
      <c r="J2" s="1802"/>
      <c r="K2" s="1803"/>
    </row>
    <row r="3" spans="1:15" ht="48" customHeight="1">
      <c r="A3" s="1804"/>
      <c r="B3" s="1805"/>
      <c r="C3" s="1805"/>
      <c r="D3" s="2123"/>
      <c r="E3" s="2123"/>
      <c r="F3" s="2123"/>
      <c r="G3" s="2123"/>
      <c r="H3" s="2123"/>
      <c r="I3" s="1805"/>
      <c r="J3" s="1806" t="s">
        <v>1440</v>
      </c>
      <c r="K3" s="1807"/>
      <c r="M3" s="1808"/>
      <c r="O3" s="1809"/>
    </row>
    <row r="4" spans="1:15" ht="27" customHeight="1">
      <c r="A4" s="1799"/>
      <c r="B4" s="1802"/>
      <c r="C4" s="1802"/>
      <c r="D4" s="1802"/>
      <c r="E4" s="1802"/>
      <c r="F4" s="1802"/>
      <c r="G4" s="1802"/>
      <c r="H4" s="1810" t="s">
        <v>1236</v>
      </c>
      <c r="I4" s="2124">
        <f>'2_6_請求書JANあり 手直し'!R3</f>
        <v>46097</v>
      </c>
      <c r="J4" s="2124"/>
      <c r="K4" s="1803"/>
    </row>
    <row r="5" spans="1:15" ht="27" customHeight="1">
      <c r="A5" s="1799"/>
      <c r="B5" s="1811" t="s">
        <v>1030</v>
      </c>
      <c r="C5" s="1800"/>
      <c r="D5" s="1800"/>
      <c r="E5" s="1800"/>
      <c r="F5" s="1812" t="s">
        <v>1404</v>
      </c>
      <c r="G5" s="1802"/>
      <c r="H5" s="1813" t="s">
        <v>1237</v>
      </c>
      <c r="I5" s="2125">
        <f>'2_6_納品書JANあり  手直し'!G22</f>
        <v>46099</v>
      </c>
      <c r="J5" s="2125"/>
      <c r="K5" s="1803"/>
    </row>
    <row r="6" spans="1:15" ht="18.75" customHeight="1">
      <c r="A6" s="1799"/>
      <c r="B6" s="1802"/>
      <c r="C6" s="1802"/>
      <c r="D6" s="1802"/>
      <c r="E6" s="1802"/>
      <c r="F6" s="1802"/>
      <c r="G6" s="1802"/>
      <c r="H6" s="1802"/>
      <c r="I6" s="1802"/>
      <c r="J6" s="1802"/>
      <c r="K6" s="1803"/>
    </row>
    <row r="7" spans="1:15" ht="13.5" customHeight="1">
      <c r="A7" s="1799"/>
      <c r="B7" s="1802"/>
      <c r="C7" s="1802"/>
      <c r="D7" s="1802"/>
      <c r="E7" s="1802"/>
      <c r="F7" s="1802"/>
      <c r="G7" s="1802"/>
      <c r="H7" s="1802"/>
      <c r="I7" s="1802"/>
      <c r="J7" s="1802"/>
      <c r="K7" s="1803"/>
    </row>
    <row r="8" spans="1:15" ht="48.75" customHeight="1">
      <c r="A8" s="1799"/>
      <c r="B8" s="1802"/>
      <c r="C8" s="1814" t="s">
        <v>561</v>
      </c>
      <c r="D8" s="2126">
        <f>'2_6_請求書JANあり 手直し'!F29</f>
        <v>1671978</v>
      </c>
      <c r="E8" s="2126"/>
      <c r="F8" s="2126"/>
      <c r="G8" s="1815" t="s">
        <v>1245</v>
      </c>
      <c r="H8" s="1816" t="s">
        <v>1244</v>
      </c>
      <c r="I8" s="1802"/>
      <c r="J8" s="1802"/>
      <c r="K8" s="1803"/>
    </row>
    <row r="9" spans="1:15" ht="18.75" customHeight="1">
      <c r="A9" s="1799"/>
      <c r="B9" s="1802"/>
      <c r="C9" s="1802"/>
      <c r="D9" s="1817" t="s">
        <v>1238</v>
      </c>
      <c r="E9" s="2127">
        <f>'2_6_請求書JANあり 手直し'!R66</f>
        <v>1519980</v>
      </c>
      <c r="F9" s="2127"/>
      <c r="G9" s="1817" t="s">
        <v>23</v>
      </c>
      <c r="H9" s="1818">
        <f>'2_6_請求書JANあり 手直し'!R67</f>
        <v>151998</v>
      </c>
      <c r="I9" s="1802"/>
      <c r="J9" s="1802"/>
      <c r="K9" s="1803"/>
    </row>
    <row r="10" spans="1:15" ht="18.75" customHeight="1">
      <c r="A10" s="1799"/>
      <c r="B10" s="1802"/>
      <c r="C10" s="1802"/>
      <c r="D10" s="1802"/>
      <c r="E10" s="1802"/>
      <c r="F10" s="1802"/>
      <c r="G10" s="1802"/>
      <c r="H10" s="1802"/>
      <c r="I10" s="1802"/>
      <c r="J10" s="1802"/>
      <c r="K10" s="1803"/>
    </row>
    <row r="11" spans="1:15" ht="18.75" customHeight="1">
      <c r="A11" s="1799"/>
      <c r="B11" s="1802"/>
      <c r="C11" s="1802"/>
      <c r="D11" s="1802"/>
      <c r="E11" s="1802"/>
      <c r="F11" s="1802"/>
      <c r="G11" s="1802"/>
      <c r="H11" s="1802"/>
      <c r="I11" s="1802"/>
      <c r="J11" s="1802"/>
      <c r="K11" s="1803"/>
    </row>
    <row r="12" spans="1:15" ht="18.75" customHeight="1">
      <c r="A12" s="1799"/>
      <c r="B12" s="1802"/>
      <c r="C12" s="1802"/>
      <c r="D12" s="1800" t="s">
        <v>1441</v>
      </c>
      <c r="E12" s="1800"/>
      <c r="F12" s="1800"/>
      <c r="G12" s="1800"/>
      <c r="H12" s="1800"/>
      <c r="I12" s="1800"/>
      <c r="J12" s="1802"/>
      <c r="K12" s="1803"/>
    </row>
    <row r="13" spans="1:15" ht="18.75" customHeight="1">
      <c r="A13" s="1799"/>
      <c r="B13" s="1802"/>
      <c r="C13" s="1802"/>
      <c r="D13" s="1802"/>
      <c r="E13" s="1802"/>
      <c r="F13" s="1802"/>
      <c r="G13" s="1802"/>
      <c r="H13" s="1802"/>
      <c r="I13" s="1802"/>
      <c r="J13" s="1802"/>
      <c r="K13" s="1803"/>
    </row>
    <row r="14" spans="1:15" ht="18.75" customHeight="1">
      <c r="A14" s="1799"/>
      <c r="B14" s="1802"/>
      <c r="C14" s="1802"/>
      <c r="D14" s="1819" t="s">
        <v>1240</v>
      </c>
      <c r="E14" s="1819"/>
      <c r="F14" s="1802"/>
      <c r="G14" s="1802"/>
      <c r="H14" s="1802"/>
      <c r="I14" s="1802"/>
      <c r="J14" s="1802"/>
      <c r="K14" s="1803"/>
    </row>
    <row r="15" spans="1:15" ht="18.75" customHeight="1">
      <c r="A15" s="1799"/>
      <c r="B15" s="1802"/>
      <c r="C15" s="1802"/>
      <c r="D15" s="1819" t="s">
        <v>1405</v>
      </c>
      <c r="E15" s="1819"/>
      <c r="F15" s="1802"/>
      <c r="G15" s="1802"/>
      <c r="H15" s="1802"/>
      <c r="I15" s="1802"/>
      <c r="J15" s="1802"/>
      <c r="K15" s="1803"/>
    </row>
    <row r="16" spans="1:15" ht="18.75" customHeight="1">
      <c r="A16" s="1799"/>
      <c r="B16" s="1802"/>
      <c r="C16" s="1802"/>
      <c r="D16" s="1802"/>
      <c r="E16" s="1802"/>
      <c r="F16" s="1802"/>
      <c r="G16" s="1820" t="s">
        <v>1241</v>
      </c>
      <c r="H16" s="1802"/>
      <c r="I16" s="1802"/>
      <c r="J16" s="1802"/>
      <c r="K16" s="1803"/>
    </row>
    <row r="17" spans="1:11" ht="18.75" customHeight="1">
      <c r="A17" s="1799"/>
      <c r="B17" s="1802"/>
      <c r="C17" s="1802"/>
      <c r="D17" s="1802"/>
      <c r="E17" s="1802"/>
      <c r="F17" s="1802"/>
      <c r="G17" s="1821" t="s">
        <v>1242</v>
      </c>
      <c r="H17" s="1802"/>
      <c r="I17" s="1802"/>
      <c r="J17" s="1802"/>
      <c r="K17" s="1803"/>
    </row>
    <row r="18" spans="1:11" ht="11.25" customHeight="1">
      <c r="A18" s="1822"/>
      <c r="B18" s="1800"/>
      <c r="C18" s="1800"/>
      <c r="D18" s="1800"/>
      <c r="E18" s="1800"/>
      <c r="F18" s="1800"/>
      <c r="G18" s="1800"/>
      <c r="H18" s="1800"/>
      <c r="I18" s="1800"/>
      <c r="J18" s="1800"/>
      <c r="K18" s="1823"/>
    </row>
  </sheetData>
  <mergeCells count="5">
    <mergeCell ref="D2:H3"/>
    <mergeCell ref="I4:J4"/>
    <mergeCell ref="I5:J5"/>
    <mergeCell ref="D8:F8"/>
    <mergeCell ref="E9:F9"/>
  </mergeCells>
  <phoneticPr fontId="27"/>
  <pageMargins left="0.70866141732283461" right="0.70866141732283461" top="0.74803149606299213" bottom="0.74803149606299213" header="0.31496062992125984" footer="0.31496062992125984"/>
  <pageSetup paperSize="9" scale="88" orientation="portrait" horizontalDpi="0" verticalDpi="0"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37D1C-387C-42EE-9532-191D43A47CF8}">
  <sheetPr codeName="Sheet78">
    <pageSetUpPr fitToPage="1"/>
  </sheetPr>
  <dimension ref="A1:AN76"/>
  <sheetViews>
    <sheetView showGridLines="0" topLeftCell="A16" zoomScale="55" zoomScaleNormal="55" workbookViewId="0">
      <selection activeCell="AC10" sqref="AC10"/>
    </sheetView>
  </sheetViews>
  <sheetFormatPr defaultRowHeight="18.75"/>
  <cols>
    <col min="1" max="1" width="4.33203125" style="1690" customWidth="1"/>
    <col min="2" max="3" width="10.1640625" style="1690" customWidth="1"/>
    <col min="4" max="4" width="41.6640625" style="1690" bestFit="1" customWidth="1"/>
    <col min="5" max="5" width="4.33203125" style="1690" customWidth="1"/>
    <col min="6" max="6" width="32.83203125" style="1690" customWidth="1"/>
    <col min="7" max="7" width="21" style="1690" customWidth="1"/>
    <col min="8" max="8" width="38.5" style="1690" customWidth="1"/>
    <col min="9" max="9" width="10.5" style="1690" customWidth="1"/>
    <col min="10" max="10" width="38.83203125" style="1690" customWidth="1"/>
    <col min="11" max="11" width="13" style="1690" customWidth="1"/>
    <col min="12" max="12" width="45" style="1690" bestFit="1" customWidth="1"/>
    <col min="13" max="13" width="14.1640625" style="1690" customWidth="1"/>
    <col min="14" max="14" width="5" style="1690" customWidth="1"/>
    <col min="15" max="15" width="4.33203125" style="1690" customWidth="1"/>
    <col min="16" max="16" width="23.1640625" style="1690" customWidth="1"/>
    <col min="17" max="17" width="4.6640625" style="1690" customWidth="1"/>
    <col min="18" max="18" width="32.33203125" style="1690" customWidth="1"/>
    <col min="19" max="19" width="10.5" style="1690" customWidth="1"/>
    <col min="20" max="20" width="4.1640625" style="1690" customWidth="1"/>
    <col min="21" max="25" width="4.33203125" style="1690" customWidth="1"/>
    <col min="26" max="26" width="5.83203125" style="1691" customWidth="1"/>
    <col min="27" max="27" width="24.83203125" style="1691" customWidth="1"/>
    <col min="28" max="28" width="9.33203125" style="1691" customWidth="1"/>
    <col min="29" max="29" width="27.5" style="1691" customWidth="1"/>
    <col min="30" max="38" width="4.33203125" style="1690" customWidth="1"/>
    <col min="39" max="16384" width="9.33203125" style="1690"/>
  </cols>
  <sheetData>
    <row r="1" spans="1:40" ht="37.5" customHeight="1">
      <c r="A1" s="2112" t="s">
        <v>1069</v>
      </c>
      <c r="B1" s="2112"/>
      <c r="C1" s="2112"/>
      <c r="D1" s="2112"/>
      <c r="E1" s="2112"/>
      <c r="F1" s="2112"/>
      <c r="G1" s="2112"/>
      <c r="H1" s="2112"/>
      <c r="I1" s="2112"/>
      <c r="J1" s="2112"/>
      <c r="K1" s="2112"/>
      <c r="L1" s="2112"/>
      <c r="M1" s="2112"/>
      <c r="N1" s="2112"/>
      <c r="O1" s="2112"/>
      <c r="P1" s="2112"/>
      <c r="Q1" s="2112"/>
      <c r="R1" s="2112"/>
      <c r="S1" s="2112"/>
    </row>
    <row r="2" spans="1:40" ht="37.5" customHeight="1">
      <c r="P2" s="2128" t="s">
        <v>1712</v>
      </c>
      <c r="Q2" s="2128"/>
      <c r="R2" s="1692" t="str">
        <f>VLOOKUP(管理!$C$1,管理!A4:T53,11,0)</f>
        <v>T2010401090562</v>
      </c>
      <c r="S2" s="1692"/>
      <c r="T2" s="1695"/>
    </row>
    <row r="3" spans="1:40" ht="37.5" customHeight="1">
      <c r="A3" s="1696"/>
      <c r="B3" s="1696"/>
      <c r="C3" s="1696"/>
      <c r="D3" s="1696"/>
      <c r="E3" s="1696"/>
      <c r="F3" s="1696"/>
      <c r="G3" s="1696"/>
      <c r="H3" s="1696"/>
      <c r="I3" s="1696"/>
      <c r="J3" s="1696"/>
      <c r="K3" s="1696"/>
      <c r="L3" s="1696"/>
      <c r="M3" s="1696"/>
      <c r="N3" s="1696"/>
      <c r="O3" s="1696"/>
      <c r="P3" s="2129" t="s">
        <v>487</v>
      </c>
      <c r="Q3" s="2129"/>
      <c r="R3" s="1939">
        <f>管理!F1</f>
        <v>46097</v>
      </c>
      <c r="S3" s="1700"/>
      <c r="T3" s="1695"/>
      <c r="Z3" s="1824"/>
      <c r="AA3" s="1824"/>
    </row>
    <row r="4" spans="1:40" ht="31.5" customHeight="1">
      <c r="A4" s="1693"/>
      <c r="B4" s="1693"/>
      <c r="C4" s="1693"/>
      <c r="D4" s="1693"/>
      <c r="E4" s="1693"/>
      <c r="F4" s="1693"/>
      <c r="G4" s="1693"/>
      <c r="H4" s="1693"/>
      <c r="I4" s="1693"/>
      <c r="J4" s="1693"/>
      <c r="K4" s="1693"/>
      <c r="L4" s="1693"/>
      <c r="M4" s="1693"/>
      <c r="N4" s="1693"/>
      <c r="O4" s="1693"/>
      <c r="P4" s="1693"/>
      <c r="Q4" s="1693"/>
      <c r="R4" s="1693"/>
      <c r="S4" s="1693"/>
      <c r="Z4" s="1704"/>
      <c r="AA4" s="1704"/>
    </row>
    <row r="5" spans="1:40" ht="31.5" customHeight="1">
      <c r="A5" s="1701"/>
      <c r="B5" s="1835" t="str">
        <f>VLOOKUP(管理!$C$2,管理!$A$4:$V$100,2,0)</f>
        <v>柏尾奏利（KASIOshop）</v>
      </c>
      <c r="C5" s="1693"/>
      <c r="D5" s="1693"/>
      <c r="E5" s="1693"/>
      <c r="F5" s="1693"/>
      <c r="G5" s="1702"/>
      <c r="H5" s="1693"/>
      <c r="I5" s="1693"/>
      <c r="J5" s="1693"/>
      <c r="K5" s="1693"/>
      <c r="L5" s="1693"/>
      <c r="M5" s="1693"/>
      <c r="N5" s="1693"/>
      <c r="O5" s="1693"/>
      <c r="P5" s="1693"/>
      <c r="Q5" s="1693"/>
      <c r="R5" s="1693"/>
      <c r="S5" s="1693"/>
    </row>
    <row r="6" spans="1:40" ht="31.5" customHeight="1">
      <c r="A6" s="1701"/>
      <c r="B6" s="1693"/>
      <c r="C6" s="1693"/>
      <c r="D6" s="1693"/>
      <c r="E6" s="1693"/>
      <c r="F6" s="1693"/>
      <c r="G6" s="1702"/>
      <c r="H6" s="1693"/>
      <c r="I6" s="1693"/>
      <c r="J6" s="1693"/>
      <c r="K6" s="1693"/>
      <c r="L6" s="1693"/>
      <c r="M6" s="1693"/>
      <c r="N6" s="1693"/>
      <c r="O6" s="1693"/>
      <c r="P6" s="1693"/>
      <c r="Q6" s="1693"/>
      <c r="R6" s="1693"/>
      <c r="S6" s="1693"/>
      <c r="AN6" s="1678"/>
    </row>
    <row r="7" spans="1:40" ht="31.5" customHeight="1">
      <c r="A7" s="1701"/>
      <c r="B7" s="1693" t="str">
        <f>"〒"&amp;VLOOKUP(管理!$C$2,管理!$A$4:$V$100,3,0)</f>
        <v>〒174-0072</v>
      </c>
      <c r="C7" s="1693"/>
      <c r="D7" s="1693"/>
      <c r="E7" s="1693"/>
      <c r="F7" s="1693"/>
      <c r="G7" s="1702"/>
      <c r="H7" s="1693"/>
      <c r="I7" s="1693"/>
      <c r="J7" s="1693"/>
      <c r="K7" s="1693"/>
      <c r="L7" s="1693"/>
      <c r="M7" s="1692" t="str">
        <f>VLOOKUP(管理!$C$1,管理!$A$4:$V$100,2,0)</f>
        <v>サンディスク合同会社</v>
      </c>
      <c r="N7" s="1693"/>
      <c r="O7" s="1693"/>
      <c r="P7" s="1693"/>
      <c r="Q7" s="1693"/>
      <c r="R7" s="1693"/>
      <c r="S7" s="1693"/>
      <c r="Z7" s="1703"/>
      <c r="AA7" s="1703"/>
      <c r="AM7" s="1678"/>
      <c r="AN7" s="1678"/>
    </row>
    <row r="8" spans="1:40" ht="31.5" customHeight="1">
      <c r="A8" s="1701"/>
      <c r="B8" s="1693" t="str">
        <f>VLOOKUP(管理!$C$2,管理!$A$4:$V$100,4,0)</f>
        <v>東京都板橋区南常盤台1丁目11番6号</v>
      </c>
      <c r="C8" s="1693"/>
      <c r="D8" s="1693"/>
      <c r="E8" s="1693"/>
      <c r="F8" s="1693"/>
      <c r="G8" s="1702"/>
      <c r="H8" s="1693"/>
      <c r="I8" s="1693"/>
      <c r="J8" s="1693"/>
      <c r="K8" s="1693"/>
      <c r="L8" s="1693"/>
      <c r="M8" s="1692" t="str">
        <f>"〒"&amp;VLOOKUP(管理!$C$1,管理!$A$4:$V$100,3,0)</f>
        <v>〒108-0075</v>
      </c>
      <c r="N8" s="1693"/>
      <c r="O8" s="1693"/>
      <c r="P8" s="1693"/>
      <c r="Q8" s="1693"/>
      <c r="R8" s="1693"/>
      <c r="S8" s="1693"/>
      <c r="Z8" s="1704"/>
      <c r="AA8" s="1705"/>
      <c r="AC8" s="1705"/>
      <c r="AM8" s="1678"/>
      <c r="AN8" s="1678"/>
    </row>
    <row r="9" spans="1:40" ht="31.5" customHeight="1">
      <c r="A9" s="1701"/>
      <c r="B9" s="1693" t="str">
        <f>VLOOKUP(管理!$C$2,管理!$A$4:$V$100,5,0)</f>
        <v>ウエアーハウス303号室</v>
      </c>
      <c r="C9" s="1693"/>
      <c r="D9" s="1693"/>
      <c r="E9" s="1693"/>
      <c r="F9" s="1693"/>
      <c r="G9" s="1702"/>
      <c r="H9" s="1693"/>
      <c r="I9" s="1693"/>
      <c r="J9" s="1693"/>
      <c r="K9" s="1693"/>
      <c r="L9" s="1693"/>
      <c r="M9" s="1692" t="str">
        <f>VLOOKUP(管理!$C$1,管理!$A$4:$V$100,4,0)</f>
        <v>東京都港区港南1丁目6番31号</v>
      </c>
      <c r="N9" s="1693"/>
      <c r="O9" s="1693"/>
      <c r="P9" s="1693"/>
      <c r="Q9" s="1693"/>
      <c r="R9" s="1693"/>
      <c r="S9" s="1693"/>
      <c r="Z9" s="1704"/>
      <c r="AA9" s="1705"/>
      <c r="AC9" s="1705"/>
      <c r="AM9" s="1678"/>
      <c r="AN9" s="1678"/>
    </row>
    <row r="10" spans="1:40" ht="31.5" customHeight="1">
      <c r="A10" s="1701"/>
      <c r="B10" s="1693" t="s">
        <v>1449</v>
      </c>
      <c r="C10" s="1693"/>
      <c r="D10" s="1693" t="str">
        <f>"："&amp;VLOOKUP(管理!$C$2,管理!$A$4:$V$100,9,0)&amp;"　様"</f>
        <v>：柏尾奏利　様</v>
      </c>
      <c r="E10" s="1693"/>
      <c r="F10" s="1693"/>
      <c r="G10" s="1702"/>
      <c r="H10" s="1693"/>
      <c r="I10" s="1693"/>
      <c r="J10" s="1693"/>
      <c r="K10" s="1693"/>
      <c r="L10" s="1693"/>
      <c r="M10" s="1692" t="str">
        <f>IFERROR(
  IF(OR(VLOOKUP(管理!$C$1,管理!$A$4:$V$100,5,0)=0,
        VLOOKUP(管理!$C$1,管理!$A$4:$V$100,5,0)=""),
     "",
     VLOOKUP(管理!$C$1,管理!A5:T54,5,0)
  ),
"")</f>
        <v>品川東急ビル3階</v>
      </c>
      <c r="N10" s="1692"/>
      <c r="O10" s="1692"/>
      <c r="P10" s="1692"/>
      <c r="Q10" s="1692"/>
      <c r="R10" s="1693"/>
      <c r="S10" s="1693"/>
      <c r="Z10" s="1704"/>
      <c r="AA10" s="1705"/>
      <c r="AC10" s="1705"/>
      <c r="AM10" s="1678"/>
      <c r="AN10" s="1678"/>
    </row>
    <row r="11" spans="1:40" ht="31.5" customHeight="1">
      <c r="A11" s="1701"/>
      <c r="B11" s="1693" t="s">
        <v>1470</v>
      </c>
      <c r="C11" s="1693"/>
      <c r="D11" s="1693" t="str">
        <f>"："&amp;VLOOKUP(管理!$C$2,管理!$A$4:$V$100,6,0)</f>
        <v>：03-3600-3333</v>
      </c>
      <c r="E11" s="1693"/>
      <c r="F11" s="1693"/>
      <c r="G11" s="1702"/>
      <c r="H11" s="1693"/>
      <c r="I11" s="1693"/>
      <c r="J11" s="1693"/>
      <c r="K11" s="1693"/>
      <c r="L11" s="1693"/>
      <c r="M11" s="1692" t="s">
        <v>1451</v>
      </c>
      <c r="N11" s="1692" t="str">
        <f>"："&amp;VLOOKUP(管理!$C$1,管理!$A$4:$V$100,9,0)</f>
        <v>：0</v>
      </c>
      <c r="O11" s="1692"/>
      <c r="P11" s="1692"/>
      <c r="Q11" s="1692"/>
      <c r="R11" s="1693"/>
      <c r="S11" s="1693"/>
      <c r="Z11" s="1704"/>
      <c r="AA11" s="1705"/>
      <c r="AC11" s="1705"/>
      <c r="AM11" s="1678"/>
      <c r="AN11" s="1678"/>
    </row>
    <row r="12" spans="1:40" ht="31.5" customHeight="1">
      <c r="A12" s="1701"/>
      <c r="B12" s="1693" t="s">
        <v>1454</v>
      </c>
      <c r="C12" s="1693"/>
      <c r="D12" s="1693" t="str">
        <f>"："&amp;VLOOKUP(管理!$C$2,管理!$A$4:$V$100,10,0)</f>
        <v>：amazonthree1982@gmail.com</v>
      </c>
      <c r="E12" s="1693"/>
      <c r="F12" s="1693"/>
      <c r="G12" s="1702"/>
      <c r="H12" s="1693"/>
      <c r="I12" s="1693"/>
      <c r="J12" s="1693"/>
      <c r="K12" s="1693"/>
      <c r="L12" s="1693"/>
      <c r="M12" s="1692" t="s">
        <v>1450</v>
      </c>
      <c r="N12" s="1692" t="str">
        <f>"："&amp;VLOOKUP(管理!$C$1,管理!$A$4:$V$100,6,0)</f>
        <v>：0120-893-009</v>
      </c>
      <c r="O12" s="1692"/>
      <c r="P12" s="1692"/>
      <c r="Q12" s="1692"/>
      <c r="R12" s="1693"/>
      <c r="S12" s="1693"/>
      <c r="Z12" s="1704"/>
      <c r="AA12" s="1705"/>
      <c r="AC12" s="1705"/>
      <c r="AM12" s="1678"/>
      <c r="AN12" s="1678"/>
    </row>
    <row r="13" spans="1:40" ht="31.5" customHeight="1">
      <c r="A13" s="1701"/>
      <c r="B13" s="1693"/>
      <c r="C13" s="1693"/>
      <c r="D13" s="1693"/>
      <c r="E13" s="1693"/>
      <c r="F13" s="1693"/>
      <c r="G13" s="1702"/>
      <c r="H13" s="1693"/>
      <c r="I13" s="1693"/>
      <c r="J13" s="1693"/>
      <c r="K13" s="1693"/>
      <c r="L13" s="1693"/>
      <c r="M13" s="1692" t="s">
        <v>1453</v>
      </c>
      <c r="N13" s="1692" t="str">
        <f>"："&amp;VLOOKUP(管理!$C$1,管理!$A$4:$V$100,10,0)</f>
        <v>：retail_support@sandisk.com</v>
      </c>
      <c r="O13" s="1692"/>
      <c r="P13" s="1692"/>
      <c r="Q13" s="1692"/>
      <c r="R13" s="1693"/>
      <c r="S13" s="1694"/>
      <c r="Z13" s="1704"/>
      <c r="AA13" s="1705"/>
      <c r="AC13" s="1705"/>
      <c r="AM13" s="1678"/>
    </row>
    <row r="14" spans="1:40" ht="31.5" customHeight="1">
      <c r="A14" s="1701"/>
      <c r="B14" s="1693"/>
      <c r="C14" s="1693"/>
      <c r="D14" s="1693"/>
      <c r="E14" s="1693"/>
      <c r="F14" s="1693"/>
      <c r="G14" s="1702"/>
      <c r="H14" s="1693"/>
      <c r="I14" s="1693"/>
      <c r="J14" s="1693"/>
      <c r="K14" s="1693"/>
      <c r="L14" s="1693"/>
      <c r="M14" s="1692" t="s">
        <v>1452</v>
      </c>
      <c r="N14" s="1692" t="str">
        <f>"："&amp;VLOOKUP(管理!$C$1,管理!$A$4:$V$100,8,0)</f>
        <v>：https://www.sandisk.com</v>
      </c>
      <c r="O14" s="1692"/>
      <c r="P14" s="1692"/>
      <c r="Q14" s="1692"/>
      <c r="R14" s="1693"/>
      <c r="S14" s="1693"/>
      <c r="Z14" s="1704"/>
      <c r="AA14" s="1705"/>
      <c r="AC14" s="1705"/>
      <c r="AM14" s="1678"/>
    </row>
    <row r="15" spans="1:40" ht="31.5" customHeight="1">
      <c r="A15" s="1701"/>
      <c r="B15" s="1693"/>
      <c r="C15" s="1693"/>
      <c r="D15" s="1693"/>
      <c r="E15" s="1693"/>
      <c r="F15" s="1693"/>
      <c r="G15" s="1702"/>
      <c r="H15" s="1693"/>
      <c r="I15" s="1693"/>
      <c r="J15" s="1693"/>
      <c r="K15" s="1693"/>
      <c r="L15" s="1693"/>
      <c r="M15" s="1692"/>
      <c r="N15" s="1692"/>
      <c r="O15" s="1692"/>
      <c r="P15" s="1692"/>
      <c r="Q15" s="1692"/>
      <c r="R15" s="1693"/>
      <c r="S15" s="1693"/>
      <c r="Z15" s="1704"/>
      <c r="AA15" s="1705"/>
      <c r="AC15" s="1705"/>
    </row>
    <row r="16" spans="1:40" ht="31.5" customHeight="1">
      <c r="A16" s="1701"/>
      <c r="B16" s="1693"/>
      <c r="C16" s="1693"/>
      <c r="D16" s="1693"/>
      <c r="E16" s="1693"/>
      <c r="F16" s="1693"/>
      <c r="G16" s="1702"/>
      <c r="H16" s="1693"/>
      <c r="I16" s="1693"/>
      <c r="J16" s="1693"/>
      <c r="K16" s="1693"/>
      <c r="L16" s="1693"/>
      <c r="M16" s="1832"/>
      <c r="N16" s="1832"/>
      <c r="O16" s="1832"/>
      <c r="P16" s="1832"/>
      <c r="Q16" s="1832"/>
      <c r="R16" s="1832"/>
      <c r="S16" s="1832"/>
      <c r="Z16" s="1704"/>
      <c r="AA16" s="1705"/>
      <c r="AC16" s="1705"/>
    </row>
    <row r="17" spans="1:29" ht="31.5" customHeight="1">
      <c r="A17" s="1701"/>
      <c r="B17" s="1693" t="str">
        <f>F26</f>
        <v>3176-119</v>
      </c>
      <c r="C17" s="1693"/>
      <c r="D17" s="1693"/>
      <c r="E17" s="1693"/>
      <c r="F17" s="1693"/>
      <c r="G17" s="1702"/>
      <c r="H17" s="1693"/>
      <c r="I17" s="1693"/>
      <c r="J17" s="1693"/>
      <c r="K17" s="1693"/>
      <c r="L17" s="1693"/>
      <c r="M17" s="1692"/>
      <c r="N17" s="1692"/>
      <c r="O17" s="1692"/>
      <c r="P17" s="1692"/>
      <c r="Q17" s="1692"/>
      <c r="R17" s="1693"/>
      <c r="S17" s="1693"/>
      <c r="Z17" s="1704"/>
      <c r="AA17" s="1705"/>
      <c r="AC17" s="1705"/>
    </row>
    <row r="18" spans="1:29" ht="31.5" customHeight="1">
      <c r="A18" s="1698"/>
      <c r="B18" s="1698"/>
      <c r="C18" s="1698"/>
      <c r="D18" s="1698"/>
      <c r="E18" s="1698"/>
      <c r="F18" s="1698"/>
      <c r="G18" s="1698"/>
      <c r="H18" s="1698"/>
      <c r="I18" s="1698"/>
      <c r="J18" s="1698"/>
      <c r="K18" s="1698"/>
      <c r="L18" s="1698"/>
      <c r="M18" s="1698"/>
      <c r="N18" s="1697"/>
      <c r="O18" s="1697"/>
      <c r="P18" s="1697"/>
      <c r="Q18" s="1697"/>
      <c r="R18" s="1698"/>
      <c r="S18" s="1698"/>
      <c r="Z18" s="1704"/>
      <c r="AA18" s="1705"/>
      <c r="AC18" s="1705"/>
    </row>
    <row r="19" spans="1:29" ht="31.5" customHeight="1">
      <c r="A19" s="1693"/>
      <c r="B19" s="1693"/>
      <c r="C19" s="1693"/>
      <c r="D19" s="1693"/>
      <c r="E19" s="1693"/>
      <c r="F19" s="1693"/>
      <c r="G19" s="1693"/>
      <c r="H19" s="1693"/>
      <c r="I19" s="1693"/>
      <c r="J19" s="1693"/>
      <c r="K19" s="1693"/>
      <c r="L19" s="1693"/>
      <c r="M19" s="1693"/>
      <c r="N19" s="1693"/>
      <c r="O19" s="1693"/>
      <c r="P19" s="1693"/>
      <c r="Q19" s="1693"/>
      <c r="R19" s="1693"/>
      <c r="S19" s="1693"/>
      <c r="Z19" s="1704"/>
      <c r="AA19" s="1705"/>
      <c r="AC19" s="1705"/>
    </row>
    <row r="20" spans="1:29" ht="31.5" customHeight="1">
      <c r="A20" s="1693"/>
      <c r="B20" s="1835" t="str">
        <f>B5</f>
        <v>柏尾奏利（KASIOshop）</v>
      </c>
      <c r="C20" s="1693"/>
      <c r="D20" s="1693"/>
      <c r="E20" s="1693"/>
      <c r="F20" s="1693"/>
      <c r="G20" s="1693"/>
      <c r="H20" s="1693"/>
      <c r="I20" s="1693"/>
      <c r="J20" s="1693"/>
      <c r="K20" s="1693"/>
      <c r="L20" s="1693"/>
      <c r="M20" s="1693"/>
      <c r="N20" s="1693"/>
      <c r="O20" s="1693"/>
      <c r="P20" s="1693"/>
      <c r="Q20" s="1693"/>
      <c r="R20" s="1693"/>
      <c r="S20" s="1693"/>
      <c r="T20" s="1695"/>
      <c r="Z20" s="1704"/>
      <c r="AA20" s="1705"/>
      <c r="AC20" s="1705"/>
    </row>
    <row r="21" spans="1:29" ht="31.5" customHeight="1">
      <c r="A21" s="1693"/>
      <c r="B21" s="1693"/>
      <c r="C21" s="1693"/>
      <c r="D21" s="1693"/>
      <c r="E21" s="1693"/>
      <c r="F21" s="1693"/>
      <c r="G21" s="1693"/>
      <c r="H21" s="1693"/>
      <c r="I21" s="1693"/>
      <c r="J21" s="1693"/>
      <c r="K21" s="1693"/>
      <c r="L21" s="1693"/>
      <c r="M21" s="1693"/>
      <c r="N21" s="1693"/>
      <c r="O21" s="1693"/>
      <c r="P21" s="1693"/>
      <c r="Q21" s="1693"/>
      <c r="R21" s="1693"/>
      <c r="S21" s="1693"/>
      <c r="T21" s="1695"/>
      <c r="Z21" s="1704"/>
      <c r="AA21" s="1705"/>
      <c r="AC21" s="1705"/>
    </row>
    <row r="22" spans="1:29" ht="31.5" customHeight="1">
      <c r="A22" s="1693"/>
      <c r="B22" s="1693" t="s">
        <v>739</v>
      </c>
      <c r="C22" s="1693"/>
      <c r="D22" s="1693"/>
      <c r="E22" s="1693"/>
      <c r="F22" s="1693"/>
      <c r="G22" s="1693"/>
      <c r="H22" s="1693"/>
      <c r="I22" s="1693"/>
      <c r="J22" s="1693"/>
      <c r="K22" s="1693"/>
      <c r="L22" s="1693"/>
      <c r="M22" s="1693"/>
      <c r="N22" s="1693"/>
      <c r="O22" s="1693"/>
      <c r="P22" s="1693"/>
      <c r="Q22" s="1693"/>
      <c r="R22" s="1693"/>
      <c r="S22" s="1693"/>
      <c r="T22" s="1695"/>
      <c r="Z22" s="1704"/>
      <c r="AA22" s="1705"/>
      <c r="AC22" s="1705"/>
    </row>
    <row r="23" spans="1:29" ht="31.5" customHeight="1">
      <c r="A23" s="1693"/>
      <c r="B23" s="1693" t="s">
        <v>334</v>
      </c>
      <c r="C23" s="1693"/>
      <c r="D23" s="1693"/>
      <c r="E23" s="1693"/>
      <c r="F23" s="1693"/>
      <c r="G23" s="1693"/>
      <c r="H23" s="1693"/>
      <c r="I23" s="1693"/>
      <c r="J23" s="1693"/>
      <c r="K23" s="1693"/>
      <c r="L23" s="1693"/>
      <c r="M23" s="1693"/>
      <c r="N23" s="1693"/>
      <c r="O23" s="1693"/>
      <c r="P23" s="1693"/>
      <c r="Q23" s="1693"/>
      <c r="R23" s="1693"/>
      <c r="S23" s="1693"/>
      <c r="T23" s="1695"/>
      <c r="Z23" s="1704"/>
      <c r="AA23" s="1705"/>
      <c r="AC23" s="1705"/>
    </row>
    <row r="24" spans="1:29" ht="31.5" customHeight="1">
      <c r="A24" s="1693"/>
      <c r="B24" s="1693"/>
      <c r="C24" s="1693"/>
      <c r="D24" s="1693"/>
      <c r="E24" s="1693"/>
      <c r="F24" s="1693"/>
      <c r="G24" s="1693"/>
      <c r="H24" s="1693"/>
      <c r="I24" s="1693"/>
      <c r="J24" s="1693"/>
      <c r="K24" s="1693"/>
      <c r="L24" s="1693"/>
      <c r="M24" s="1693"/>
      <c r="N24" s="1693"/>
      <c r="O24" s="1693"/>
      <c r="P24" s="1693"/>
      <c r="Q24" s="1693"/>
      <c r="R24" s="1693"/>
      <c r="S24" s="1693"/>
      <c r="T24" s="1695"/>
      <c r="Z24" s="1704"/>
      <c r="AA24" s="1705"/>
      <c r="AC24" s="1705"/>
    </row>
    <row r="25" spans="1:29" ht="31.5" customHeight="1">
      <c r="A25" s="1693"/>
      <c r="B25" s="1693"/>
      <c r="C25" s="1693"/>
      <c r="D25" s="1693"/>
      <c r="E25" s="1693"/>
      <c r="F25" s="1693"/>
      <c r="G25" s="1693"/>
      <c r="H25" s="1693"/>
      <c r="I25" s="1693"/>
      <c r="J25" s="1693"/>
      <c r="K25" s="1693"/>
      <c r="L25" s="1837" t="s">
        <v>1456</v>
      </c>
      <c r="M25" s="1693" t="s">
        <v>737</v>
      </c>
      <c r="N25" s="1693"/>
      <c r="O25" s="1693"/>
      <c r="P25" s="1693"/>
      <c r="Q25" s="1693"/>
      <c r="R25" s="1693"/>
      <c r="S25" s="1698"/>
      <c r="T25" s="1695"/>
      <c r="Z25" s="1704"/>
      <c r="AA25" s="1705"/>
      <c r="AC25" s="1705"/>
    </row>
    <row r="26" spans="1:29" ht="31.5" customHeight="1">
      <c r="A26" s="1693"/>
      <c r="B26" s="1698" t="s">
        <v>736</v>
      </c>
      <c r="C26" s="1698"/>
      <c r="D26" s="1698"/>
      <c r="E26" s="1698" t="s">
        <v>353</v>
      </c>
      <c r="F26" s="2114" t="str">
        <f>VLOOKUP(管理!C1,管理!A4:U100,14,0)</f>
        <v>3176-119</v>
      </c>
      <c r="G26" s="2114"/>
      <c r="H26" s="1693"/>
      <c r="I26" s="1693"/>
      <c r="J26" s="1693"/>
      <c r="K26" s="1693"/>
      <c r="L26" s="1838" t="s">
        <v>1457</v>
      </c>
      <c r="M26" s="2115">
        <f>管理!O1</f>
        <v>46105</v>
      </c>
      <c r="N26" s="2115"/>
      <c r="O26" s="2115"/>
      <c r="P26" s="2115"/>
      <c r="Q26" s="1708"/>
      <c r="R26" s="1708"/>
      <c r="S26" s="1708"/>
      <c r="T26" s="1695"/>
      <c r="Z26" s="1704"/>
      <c r="AA26" s="1709"/>
      <c r="AC26" s="1705"/>
    </row>
    <row r="27" spans="1:29" ht="31.5" customHeight="1">
      <c r="A27" s="1693"/>
      <c r="B27" s="1693" t="s">
        <v>733</v>
      </c>
      <c r="C27" s="1693"/>
      <c r="D27" s="1693"/>
      <c r="E27" s="1693" t="s">
        <v>353</v>
      </c>
      <c r="F27" s="2116" t="str">
        <f>VLOOKUP(管理!C1,管理!A4:U100,17,0)</f>
        <v>INV-260316-109</v>
      </c>
      <c r="G27" s="2116"/>
      <c r="H27" s="1693"/>
      <c r="I27" s="1693"/>
      <c r="J27" s="1693"/>
      <c r="K27" s="1693"/>
      <c r="L27" s="1837" t="s">
        <v>1458</v>
      </c>
      <c r="M27" s="1695" t="str">
        <f>VLOOKUP(管理!C1,管理!A4:U100,12,0)</f>
        <v>みずほ銀行 品川支店　普通7759780</v>
      </c>
      <c r="N27" s="1693"/>
      <c r="O27" s="1693"/>
      <c r="P27" s="1693"/>
      <c r="Q27" s="1693"/>
      <c r="R27" s="1693"/>
      <c r="S27" s="1693"/>
      <c r="T27" s="1695"/>
      <c r="Z27" s="1704"/>
      <c r="AA27" s="1705"/>
      <c r="AC27" s="1705"/>
    </row>
    <row r="28" spans="1:29" ht="31.5" customHeight="1">
      <c r="A28" s="1693"/>
      <c r="B28" s="1708" t="s">
        <v>730</v>
      </c>
      <c r="C28" s="1708"/>
      <c r="D28" s="1708"/>
      <c r="E28" s="1708" t="s">
        <v>353</v>
      </c>
      <c r="F28" s="2117">
        <f>管理!O1</f>
        <v>46105</v>
      </c>
      <c r="G28" s="2117"/>
      <c r="H28" s="1693"/>
      <c r="I28" s="1693"/>
      <c r="J28" s="1698"/>
      <c r="K28" s="1698"/>
      <c r="L28" s="1698"/>
      <c r="M28" s="1700" t="str">
        <f>VLOOKUP(管理!C1,管理!A5:U101,13,0)</f>
        <v>サンディスク（ド</v>
      </c>
      <c r="N28" s="1698"/>
      <c r="O28" s="1698"/>
      <c r="P28" s="1698"/>
      <c r="Q28" s="1698"/>
      <c r="R28" s="1698"/>
      <c r="S28" s="1698"/>
      <c r="T28" s="1695"/>
      <c r="Z28" s="1704"/>
      <c r="AA28" s="1709"/>
      <c r="AC28" s="1705"/>
    </row>
    <row r="29" spans="1:29" ht="31.5" customHeight="1">
      <c r="A29" s="1693"/>
      <c r="B29" s="1708" t="s">
        <v>706</v>
      </c>
      <c r="C29" s="1708"/>
      <c r="D29" s="1708"/>
      <c r="E29" s="1708" t="s">
        <v>353</v>
      </c>
      <c r="F29" s="2110">
        <f>R70</f>
        <v>0</v>
      </c>
      <c r="G29" s="2110"/>
      <c r="H29" s="1693"/>
      <c r="I29" s="1693"/>
      <c r="J29" s="1693"/>
      <c r="K29" s="1693"/>
      <c r="L29" s="1693"/>
      <c r="M29" s="1693"/>
      <c r="N29" s="1693"/>
      <c r="O29" s="1693"/>
      <c r="P29" s="1693"/>
      <c r="Q29" s="1693"/>
      <c r="R29" s="1693"/>
      <c r="S29" s="1693"/>
      <c r="T29" s="1695"/>
      <c r="Z29" s="1704"/>
      <c r="AA29" s="1709"/>
      <c r="AC29" s="1709"/>
    </row>
    <row r="30" spans="1:29" ht="31.5" customHeight="1">
      <c r="A30" s="1693"/>
      <c r="B30" s="1693"/>
      <c r="C30" s="1693"/>
      <c r="D30" s="1693"/>
      <c r="E30" s="1693"/>
      <c r="F30" s="1693"/>
      <c r="G30" s="1693"/>
      <c r="H30" s="1693"/>
      <c r="I30" s="1693"/>
      <c r="J30" s="1693"/>
      <c r="K30" s="1693"/>
      <c r="L30" s="1693"/>
      <c r="M30" s="1693"/>
      <c r="N30" s="1693"/>
      <c r="O30" s="1693"/>
      <c r="P30" s="1693"/>
      <c r="Q30" s="1693"/>
      <c r="R30" s="1693"/>
      <c r="S30" s="1693"/>
      <c r="T30" s="1695"/>
      <c r="Z30" s="1704"/>
      <c r="AA30" s="1704"/>
    </row>
    <row r="31" spans="1:29" ht="31.5" customHeight="1" thickBot="1">
      <c r="B31" s="1710"/>
      <c r="C31" s="1710"/>
      <c r="D31" s="1710"/>
      <c r="E31" s="1710"/>
      <c r="F31" s="1710"/>
      <c r="G31" s="1710"/>
      <c r="H31" s="1710"/>
      <c r="I31" s="1710"/>
      <c r="J31" s="1710"/>
      <c r="K31" s="1710"/>
      <c r="L31" s="1710"/>
      <c r="M31" s="1710"/>
      <c r="N31" s="1710"/>
      <c r="O31" s="1710"/>
      <c r="P31" s="1710"/>
      <c r="Q31" s="1710"/>
      <c r="R31" s="1710"/>
      <c r="S31" s="1710"/>
      <c r="T31" s="1711"/>
      <c r="Z31" s="1704"/>
      <c r="AA31" s="1704"/>
    </row>
    <row r="32" spans="1:29" ht="37.5" customHeight="1">
      <c r="B32" s="2111" t="s">
        <v>725</v>
      </c>
      <c r="C32" s="2111"/>
      <c r="D32" s="2111"/>
      <c r="E32" s="2111"/>
      <c r="F32" s="2111"/>
      <c r="G32" s="2111"/>
      <c r="H32" s="2111"/>
      <c r="I32" s="2111"/>
      <c r="J32" s="2111"/>
      <c r="K32" s="2111"/>
      <c r="L32" s="2111"/>
      <c r="M32" s="2111"/>
      <c r="N32" s="2111"/>
      <c r="O32" s="2111"/>
      <c r="P32" s="2111"/>
      <c r="Q32" s="2111"/>
      <c r="R32" s="2111"/>
      <c r="S32" s="2111"/>
      <c r="Z32" s="1704"/>
      <c r="AA32" s="1704"/>
    </row>
    <row r="33" spans="2:31" ht="37.5" customHeight="1">
      <c r="B33" s="1712" t="s">
        <v>406</v>
      </c>
      <c r="C33" s="1712"/>
      <c r="D33" s="1713">
        <f>管理!I1</f>
        <v>46097</v>
      </c>
      <c r="E33" s="1712"/>
      <c r="F33" s="1712"/>
      <c r="G33" s="1712"/>
      <c r="H33" s="1712"/>
      <c r="I33" s="1712"/>
      <c r="J33" s="1712"/>
      <c r="K33" s="1712"/>
      <c r="L33" s="1712"/>
      <c r="M33" s="1712"/>
      <c r="N33" s="1712"/>
      <c r="O33" s="1712"/>
      <c r="P33" s="1712"/>
      <c r="Q33" s="1712"/>
      <c r="R33" s="1712"/>
      <c r="S33" s="1712"/>
      <c r="Z33" s="1704"/>
      <c r="AA33" s="1704"/>
    </row>
    <row r="34" spans="2:31" ht="37.5" customHeight="1">
      <c r="B34" s="1712" t="s">
        <v>723</v>
      </c>
      <c r="C34" s="1712"/>
      <c r="D34" s="1714" t="s">
        <v>1077</v>
      </c>
      <c r="E34" s="1715"/>
      <c r="F34" s="1712"/>
      <c r="G34" s="1712"/>
      <c r="H34" s="1712"/>
      <c r="I34" s="1712"/>
      <c r="J34" s="1712"/>
      <c r="K34" s="1712"/>
      <c r="L34" s="1712"/>
      <c r="M34" s="1712"/>
      <c r="N34" s="1712"/>
      <c r="O34" s="1712"/>
      <c r="P34" s="1712"/>
      <c r="Q34" s="1712"/>
      <c r="R34" s="1712"/>
      <c r="S34" s="1716"/>
      <c r="Z34" s="1704"/>
      <c r="AA34" s="1704"/>
    </row>
    <row r="35" spans="2:31" ht="37.5" customHeight="1">
      <c r="B35" s="1712"/>
      <c r="C35" s="1712" t="s">
        <v>720</v>
      </c>
      <c r="D35" s="1712"/>
      <c r="E35" s="1712"/>
      <c r="F35" s="1712"/>
      <c r="G35" s="1712"/>
      <c r="H35" s="1712"/>
      <c r="I35" s="1712" t="s">
        <v>719</v>
      </c>
      <c r="J35" s="1712"/>
      <c r="K35" s="1716"/>
      <c r="L35" s="1717" t="s">
        <v>759</v>
      </c>
      <c r="M35" s="1716" t="s">
        <v>170</v>
      </c>
      <c r="N35" s="1712"/>
      <c r="O35" s="1712"/>
      <c r="P35" s="1716" t="s">
        <v>1078</v>
      </c>
      <c r="Q35" s="1712"/>
      <c r="R35" s="1716" t="s">
        <v>1079</v>
      </c>
      <c r="S35" s="1712"/>
      <c r="Z35" s="1704"/>
      <c r="AA35" s="1704"/>
    </row>
    <row r="36" spans="2:31" ht="37.5" customHeight="1">
      <c r="B36" s="1712">
        <f>[1]コード!$AG2</f>
        <v>0</v>
      </c>
      <c r="C36" s="1712"/>
      <c r="D36" s="1712"/>
      <c r="E36" s="1712"/>
      <c r="F36" s="1712"/>
      <c r="G36" s="1712"/>
      <c r="H36" s="1712"/>
      <c r="I36" s="1712">
        <f>[1]コード!$R2</f>
        <v>9349220005039</v>
      </c>
      <c r="J36" s="1712"/>
      <c r="K36" s="1712"/>
      <c r="L36" s="1717">
        <f>[1]コード!$K2</f>
        <v>0</v>
      </c>
      <c r="M36" s="1940">
        <f>[1]コード!$G2</f>
        <v>0</v>
      </c>
      <c r="N36" s="1712" t="s">
        <v>372</v>
      </c>
      <c r="O36" s="1719"/>
      <c r="P36" s="1720">
        <f>[1]コード!$F2</f>
        <v>210</v>
      </c>
      <c r="Q36" s="1712"/>
      <c r="R36" s="1721">
        <f t="shared" ref="R36:R57" si="0">P36*M36</f>
        <v>0</v>
      </c>
      <c r="S36" s="1720"/>
      <c r="Z36" s="1704"/>
      <c r="AA36" s="1704"/>
    </row>
    <row r="37" spans="2:31" ht="37.5" customHeight="1">
      <c r="B37" s="1712">
        <f>[1]コード!$AG3</f>
        <v>0</v>
      </c>
      <c r="C37" s="1712"/>
      <c r="D37" s="1722"/>
      <c r="E37" s="1712"/>
      <c r="F37" s="1712"/>
      <c r="G37" s="1712"/>
      <c r="H37" s="1712"/>
      <c r="I37" s="1712" t="str">
        <f>[1]コード!$R3</f>
        <v>SDSQUNS-032G-GN3MN</v>
      </c>
      <c r="J37" s="1712"/>
      <c r="K37" s="1712"/>
      <c r="L37" s="1717" t="str">
        <f>[1]コード!$K3</f>
        <v>619659161651</v>
      </c>
      <c r="M37" s="1940">
        <f>[1]コード!$G3</f>
        <v>0</v>
      </c>
      <c r="N37" s="1712" t="s">
        <v>372</v>
      </c>
      <c r="O37" s="1712"/>
      <c r="P37" s="1720">
        <f>[1]コード!$F3</f>
        <v>1190</v>
      </c>
      <c r="Q37" s="1712"/>
      <c r="R37" s="1721">
        <f t="shared" si="0"/>
        <v>0</v>
      </c>
      <c r="S37" s="1720"/>
      <c r="Z37" s="1704"/>
      <c r="AA37" s="1704"/>
    </row>
    <row r="38" spans="2:31" ht="37.5" customHeight="1">
      <c r="B38" s="1712">
        <f>[1]コード!$AG4</f>
        <v>0</v>
      </c>
      <c r="C38" s="1712"/>
      <c r="D38" s="1712"/>
      <c r="E38" s="1712"/>
      <c r="F38" s="1712"/>
      <c r="G38" s="1712"/>
      <c r="H38" s="1712"/>
      <c r="I38" s="1712" t="str">
        <f>[1]コード!$R4</f>
        <v>SDSQUNS-032G-GN3MN</v>
      </c>
      <c r="J38" s="1712"/>
      <c r="K38" s="1712"/>
      <c r="L38" s="1717" t="str">
        <f>[1]コード!$K4</f>
        <v>619659184384</v>
      </c>
      <c r="M38" s="1940">
        <f>[1]コード!$G4</f>
        <v>0</v>
      </c>
      <c r="N38" s="1712" t="s">
        <v>372</v>
      </c>
      <c r="O38" s="1712"/>
      <c r="P38" s="1720">
        <f>[1]コード!$F4</f>
        <v>1190</v>
      </c>
      <c r="Q38" s="1712"/>
      <c r="R38" s="1721">
        <f t="shared" si="0"/>
        <v>0</v>
      </c>
      <c r="S38" s="1720"/>
      <c r="Z38" s="1704"/>
      <c r="AA38" s="1704"/>
    </row>
    <row r="39" spans="2:31" ht="37.5" customHeight="1">
      <c r="B39" s="1712">
        <f>[1]コード!$AG5</f>
        <v>0</v>
      </c>
      <c r="C39" s="1712"/>
      <c r="D39" s="1712"/>
      <c r="E39" s="1712"/>
      <c r="F39" s="1712"/>
      <c r="G39" s="1712"/>
      <c r="H39" s="1712"/>
      <c r="I39" s="1712" t="str">
        <f>[1]コード!$R5</f>
        <v>SDSQUNS-032G-GN3MA</v>
      </c>
      <c r="J39" s="1712"/>
      <c r="K39" s="1712"/>
      <c r="L39" s="1717" t="str">
        <f>[1]コード!$K5</f>
        <v>619659161644</v>
      </c>
      <c r="M39" s="1940">
        <f>[1]コード!$G5</f>
        <v>0</v>
      </c>
      <c r="N39" s="1712" t="s">
        <v>372</v>
      </c>
      <c r="O39" s="1712"/>
      <c r="P39" s="1720">
        <f>[1]コード!$F5</f>
        <v>1190</v>
      </c>
      <c r="Q39" s="1712"/>
      <c r="R39" s="1721">
        <f t="shared" si="0"/>
        <v>0</v>
      </c>
      <c r="S39" s="1720"/>
      <c r="T39" s="1723"/>
      <c r="Z39" s="1704"/>
      <c r="AA39" s="1704"/>
    </row>
    <row r="40" spans="2:31" ht="37.5" customHeight="1">
      <c r="B40" s="1712">
        <f>[1]コード!$AG6</f>
        <v>0</v>
      </c>
      <c r="C40" s="1712"/>
      <c r="D40" s="1712"/>
      <c r="E40" s="1712"/>
      <c r="F40" s="1712"/>
      <c r="G40" s="1712"/>
      <c r="H40" s="1712"/>
      <c r="I40" s="1712" t="str">
        <f>[1]コード!$R6</f>
        <v>SDSQUNB-032G-GN3MN</v>
      </c>
      <c r="J40" s="1712"/>
      <c r="K40" s="1712"/>
      <c r="L40" s="1717">
        <f>[1]コード!$K6</f>
        <v>619659134044</v>
      </c>
      <c r="M40" s="1940">
        <f>[1]コード!$G6</f>
        <v>0</v>
      </c>
      <c r="N40" s="1712" t="s">
        <v>372</v>
      </c>
      <c r="O40" s="1712"/>
      <c r="P40" s="1720">
        <f>[1]コード!$F6</f>
        <v>1190</v>
      </c>
      <c r="Q40" s="1712"/>
      <c r="R40" s="1721">
        <f t="shared" si="0"/>
        <v>0</v>
      </c>
      <c r="S40" s="1720"/>
    </row>
    <row r="41" spans="2:31" ht="37.5" customHeight="1">
      <c r="B41" s="1712">
        <f>[1]コード!$AG7</f>
        <v>0</v>
      </c>
      <c r="C41" s="1712"/>
      <c r="D41" s="1712"/>
      <c r="E41" s="1712"/>
      <c r="F41" s="1712"/>
      <c r="G41" s="1712"/>
      <c r="H41" s="1712"/>
      <c r="I41" s="1712" t="str">
        <f>[1]コード!$R7</f>
        <v>SDSDQUA-032G-U46A</v>
      </c>
      <c r="J41" s="1712"/>
      <c r="K41" s="1712"/>
      <c r="L41" s="1717">
        <f>[1]コード!$K7</f>
        <v>619659078645</v>
      </c>
      <c r="M41" s="1940">
        <f>[1]コード!$G7</f>
        <v>0</v>
      </c>
      <c r="N41" s="1712" t="s">
        <v>372</v>
      </c>
      <c r="O41" s="1712"/>
      <c r="P41" s="1720">
        <f>[1]コード!$F7</f>
        <v>1190</v>
      </c>
      <c r="Q41" s="1712"/>
      <c r="R41" s="1721">
        <f t="shared" si="0"/>
        <v>0</v>
      </c>
      <c r="S41" s="1720"/>
      <c r="T41" s="1723"/>
    </row>
    <row r="42" spans="2:31" ht="37.5" customHeight="1">
      <c r="B42" s="1712">
        <f>[1]コード!$AG8</f>
        <v>0</v>
      </c>
      <c r="C42" s="1712"/>
      <c r="D42" s="1712"/>
      <c r="E42" s="1712"/>
      <c r="F42" s="1712"/>
      <c r="G42" s="1712"/>
      <c r="H42" s="1712"/>
      <c r="I42" s="1712" t="str">
        <f>[1]コード!$R8</f>
        <v>43237-2</v>
      </c>
      <c r="J42" s="1712"/>
      <c r="K42" s="1712"/>
      <c r="L42" s="1717" t="str">
        <f>[1]コード!$K8</f>
        <v>068888807494, 619659246518</v>
      </c>
      <c r="M42" s="1940">
        <f>[1]コード!$G8</f>
        <v>0</v>
      </c>
      <c r="N42" s="1712" t="s">
        <v>372</v>
      </c>
      <c r="O42" s="1712"/>
      <c r="P42" s="1720">
        <f>[1]コード!$F8</f>
        <v>2380</v>
      </c>
      <c r="Q42" s="1712"/>
      <c r="R42" s="1721">
        <f t="shared" si="0"/>
        <v>0</v>
      </c>
      <c r="S42" s="1720"/>
      <c r="T42" s="1723"/>
    </row>
    <row r="43" spans="2:31" ht="37.5" customHeight="1">
      <c r="B43" s="1712">
        <f>[1]コード!$AG9</f>
        <v>0</v>
      </c>
      <c r="C43" s="1712"/>
      <c r="D43" s="1712"/>
      <c r="E43" s="1712"/>
      <c r="F43" s="1712"/>
      <c r="G43" s="1712"/>
      <c r="H43" s="1712"/>
      <c r="I43" s="1712" t="str">
        <f>[1]コード!$R9</f>
        <v>SDSQUNC-032G-GN6MA</v>
      </c>
      <c r="J43" s="1712"/>
      <c r="K43" s="1712"/>
      <c r="L43" s="1717" t="str">
        <f>[1]コード!$K9</f>
        <v>619659134747</v>
      </c>
      <c r="M43" s="1940">
        <f>[1]コード!$G9</f>
        <v>0</v>
      </c>
      <c r="N43" s="1712" t="s">
        <v>372</v>
      </c>
      <c r="O43" s="1712"/>
      <c r="P43" s="1720">
        <f>[1]コード!$F9</f>
        <v>11900</v>
      </c>
      <c r="Q43" s="1712"/>
      <c r="R43" s="1721">
        <f t="shared" si="0"/>
        <v>0</v>
      </c>
      <c r="S43" s="1720"/>
      <c r="T43" s="1723"/>
      <c r="AE43" s="1724"/>
    </row>
    <row r="44" spans="2:31" ht="37.5" customHeight="1">
      <c r="B44" s="1712">
        <f>[1]コード!$AG10</f>
        <v>0</v>
      </c>
      <c r="C44" s="1712"/>
      <c r="D44" s="1712"/>
      <c r="E44" s="1712"/>
      <c r="F44" s="1712"/>
      <c r="G44" s="1712"/>
      <c r="H44" s="1712"/>
      <c r="I44" s="1712" t="str">
        <f>[1]コード!$R10</f>
        <v>SDSQUNS-064G-GHEMA</v>
      </c>
      <c r="J44" s="1712"/>
      <c r="K44" s="1712"/>
      <c r="L44" s="1717" t="str">
        <f>[1]コード!$K10</f>
        <v>619659172916</v>
      </c>
      <c r="M44" s="1940">
        <f>[1]コード!$G10</f>
        <v>0</v>
      </c>
      <c r="N44" s="1712" t="s">
        <v>372</v>
      </c>
      <c r="O44" s="1712"/>
      <c r="P44" s="1720">
        <f>[1]コード!$F10</f>
        <v>1596</v>
      </c>
      <c r="Q44" s="1712"/>
      <c r="R44" s="1721">
        <f t="shared" si="0"/>
        <v>0</v>
      </c>
      <c r="S44" s="1720"/>
      <c r="T44" s="1723"/>
    </row>
    <row r="45" spans="2:31" ht="37.5" customHeight="1">
      <c r="B45" s="1712" t="str">
        <f>[1]コード!$AG11</f>
        <v>SanDisk Ultra microSDXC 64GB UHS-I Class10</v>
      </c>
      <c r="C45" s="1712"/>
      <c r="D45" s="1712"/>
      <c r="E45" s="1712"/>
      <c r="F45" s="1712"/>
      <c r="G45" s="1712"/>
      <c r="H45" s="1712"/>
      <c r="I45" s="1712" t="str">
        <f>[1]コード!$R11</f>
        <v>SDSQUNR-064G-GN3MN</v>
      </c>
      <c r="J45" s="1712"/>
      <c r="K45" s="1712"/>
      <c r="L45" s="1717" t="str">
        <f>[1]コード!$K11</f>
        <v>619659185077, 799833000614</v>
      </c>
      <c r="M45" s="1940">
        <f>[1]コード!$G11</f>
        <v>0</v>
      </c>
      <c r="N45" s="1712" t="s">
        <v>372</v>
      </c>
      <c r="O45" s="1712"/>
      <c r="P45" s="1720">
        <f>[1]コード!$F11</f>
        <v>1596</v>
      </c>
      <c r="Q45" s="1712"/>
      <c r="R45" s="1721">
        <f t="shared" si="0"/>
        <v>0</v>
      </c>
      <c r="S45" s="1720"/>
      <c r="T45" s="1723"/>
    </row>
    <row r="46" spans="2:31" ht="37.5" customHeight="1">
      <c r="B46" s="1712">
        <f>[1]コード!$AG12</f>
        <v>0</v>
      </c>
      <c r="C46" s="1712"/>
      <c r="D46" s="1712"/>
      <c r="E46" s="1712"/>
      <c r="F46" s="1712"/>
      <c r="G46" s="1712"/>
      <c r="H46" s="1712"/>
      <c r="I46" s="1712" t="str">
        <f>[1]コード!$R12</f>
        <v>SDSQUNS-064G-GN3MN</v>
      </c>
      <c r="J46" s="1712"/>
      <c r="K46" s="1712"/>
      <c r="L46" s="1717" t="str">
        <f>[1]コード!$K12</f>
        <v>619659161927</v>
      </c>
      <c r="M46" s="1940">
        <f>[1]コード!$G12</f>
        <v>0</v>
      </c>
      <c r="N46" s="1712" t="s">
        <v>372</v>
      </c>
      <c r="O46" s="1712"/>
      <c r="P46" s="1720">
        <f>[1]コード!$F12</f>
        <v>1596</v>
      </c>
      <c r="Q46" s="1712"/>
      <c r="R46" s="1721">
        <f t="shared" si="0"/>
        <v>0</v>
      </c>
      <c r="S46" s="1720"/>
      <c r="T46" s="1723"/>
    </row>
    <row r="47" spans="2:31" ht="37.5" customHeight="1">
      <c r="B47" s="1712">
        <f>[1]コード!$AG13</f>
        <v>0</v>
      </c>
      <c r="C47" s="1712"/>
      <c r="D47" s="1712"/>
      <c r="E47" s="1712"/>
      <c r="F47" s="1712"/>
      <c r="G47" s="1712"/>
      <c r="H47" s="1712"/>
      <c r="I47" s="1712" t="str">
        <f>[1]コード!$R13</f>
        <v>SDSQUNC-064G-GN6MA</v>
      </c>
      <c r="J47" s="1712"/>
      <c r="K47" s="1712"/>
      <c r="L47" s="1717" t="str">
        <f>[1]コード!$K13</f>
        <v>619659134846</v>
      </c>
      <c r="M47" s="1940">
        <f>[1]コード!$G13</f>
        <v>0</v>
      </c>
      <c r="N47" s="1712" t="s">
        <v>372</v>
      </c>
      <c r="O47" s="1712"/>
      <c r="P47" s="1720">
        <f>[1]コード!$F13</f>
        <v>1596</v>
      </c>
      <c r="Q47" s="1712"/>
      <c r="R47" s="1721">
        <f t="shared" si="0"/>
        <v>0</v>
      </c>
      <c r="S47" s="1720"/>
      <c r="T47" s="1723"/>
    </row>
    <row r="48" spans="2:31" ht="37.5" customHeight="1">
      <c r="B48" s="1712">
        <f>[1]コード!$AG14</f>
        <v>0</v>
      </c>
      <c r="C48" s="1712"/>
      <c r="D48" s="1712"/>
      <c r="E48" s="1712"/>
      <c r="F48" s="1712"/>
      <c r="G48" s="1712"/>
      <c r="H48" s="1712"/>
      <c r="I48" s="1712">
        <f>[1]コード!$R14</f>
        <v>0</v>
      </c>
      <c r="J48" s="1712"/>
      <c r="K48" s="1712"/>
      <c r="L48" s="1717">
        <f>[1]コード!$K14</f>
        <v>0</v>
      </c>
      <c r="M48" s="1940">
        <f>[1]コード!$G14</f>
        <v>0</v>
      </c>
      <c r="N48" s="1712" t="s">
        <v>372</v>
      </c>
      <c r="O48" s="1712"/>
      <c r="P48" s="1720">
        <f>[1]コード!$F14</f>
        <v>1596</v>
      </c>
      <c r="Q48" s="1712"/>
      <c r="R48" s="1721">
        <f t="shared" si="0"/>
        <v>0</v>
      </c>
      <c r="S48" s="1720"/>
      <c r="T48" s="1723"/>
    </row>
    <row r="49" spans="2:29" ht="37.5" customHeight="1">
      <c r="B49" s="1712">
        <f>[1]コード!$AG15</f>
        <v>0</v>
      </c>
      <c r="C49" s="1712"/>
      <c r="D49" s="1712"/>
      <c r="E49" s="1712"/>
      <c r="F49" s="1712"/>
      <c r="G49" s="1712"/>
      <c r="H49" s="1712"/>
      <c r="I49" s="1712">
        <f>[1]コード!$R15</f>
        <v>0</v>
      </c>
      <c r="J49" s="1712"/>
      <c r="K49" s="1712"/>
      <c r="L49" s="1717">
        <f>[1]コード!$K15</f>
        <v>0</v>
      </c>
      <c r="M49" s="1940">
        <f>[1]コード!$G15</f>
        <v>0</v>
      </c>
      <c r="N49" s="1712" t="s">
        <v>372</v>
      </c>
      <c r="O49" s="1712"/>
      <c r="P49" s="1720">
        <f>[1]コード!$F15</f>
        <v>1596</v>
      </c>
      <c r="Q49" s="1712"/>
      <c r="R49" s="1721">
        <f t="shared" si="0"/>
        <v>0</v>
      </c>
      <c r="S49" s="1720"/>
      <c r="T49" s="1723"/>
    </row>
    <row r="50" spans="2:29" ht="37.5" customHeight="1">
      <c r="B50" s="1712">
        <f>[1]コード!$AG16</f>
        <v>0</v>
      </c>
      <c r="C50" s="1712"/>
      <c r="D50" s="1712"/>
      <c r="E50" s="1712"/>
      <c r="F50" s="1712"/>
      <c r="G50" s="1712"/>
      <c r="H50" s="1712"/>
      <c r="I50" s="1712" t="str">
        <f>[1]コード!$R16</f>
        <v>SDSQUNB-064G-GN3MN</v>
      </c>
      <c r="J50" s="1712"/>
      <c r="K50" s="1712"/>
      <c r="L50" s="1717">
        <f>[1]コード!$K16</f>
        <v>619659134068</v>
      </c>
      <c r="M50" s="1940">
        <f>[1]コード!$G16</f>
        <v>0</v>
      </c>
      <c r="N50" s="1712" t="s">
        <v>372</v>
      </c>
      <c r="O50" s="1712"/>
      <c r="P50" s="1720">
        <f>[1]コード!$F16</f>
        <v>1596</v>
      </c>
      <c r="Q50" s="1712"/>
      <c r="R50" s="1721">
        <f t="shared" si="0"/>
        <v>0</v>
      </c>
      <c r="S50" s="1720"/>
      <c r="T50" s="1723"/>
    </row>
    <row r="51" spans="2:29" ht="37.5" customHeight="1">
      <c r="B51" s="1712">
        <f>[1]コード!$AG17</f>
        <v>0</v>
      </c>
      <c r="C51" s="1712"/>
      <c r="D51" s="1712"/>
      <c r="E51" s="1712"/>
      <c r="F51" s="1712"/>
      <c r="G51" s="1712"/>
      <c r="H51" s="1712"/>
      <c r="I51" s="1712" t="str">
        <f>[1]コード!$R17</f>
        <v>SDSQUNS-064G-GN3MN</v>
      </c>
      <c r="J51" s="1712"/>
      <c r="K51" s="1712"/>
      <c r="L51" s="1717" t="str">
        <f>[1]コード!$K17</f>
        <v>619659161927</v>
      </c>
      <c r="M51" s="1940">
        <f>[1]コード!$G17</f>
        <v>0</v>
      </c>
      <c r="N51" s="1712" t="s">
        <v>372</v>
      </c>
      <c r="O51" s="1712"/>
      <c r="P51" s="1720">
        <f>[1]コード!$F17</f>
        <v>1596</v>
      </c>
      <c r="Q51" s="1712"/>
      <c r="R51" s="1721">
        <f t="shared" si="0"/>
        <v>0</v>
      </c>
      <c r="S51" s="1720"/>
      <c r="T51" s="1723"/>
    </row>
    <row r="52" spans="2:29" ht="37.5" customHeight="1">
      <c r="B52" s="1712">
        <f>[1]コード!$AG18</f>
        <v>0</v>
      </c>
      <c r="C52" s="1712"/>
      <c r="D52" s="1712"/>
      <c r="E52" s="1712"/>
      <c r="F52" s="1712"/>
      <c r="G52" s="1712"/>
      <c r="H52" s="1712"/>
      <c r="I52" s="1712" t="str">
        <f>[1]コード!$R18</f>
        <v>SDSQUNS-064G-GN3MA</v>
      </c>
      <c r="J52" s="1712"/>
      <c r="K52" s="1712"/>
      <c r="L52" s="1717">
        <f>[1]コード!$K18</f>
        <v>619659161705</v>
      </c>
      <c r="M52" s="1940">
        <f>[1]コード!$G18</f>
        <v>0</v>
      </c>
      <c r="N52" s="1712" t="s">
        <v>372</v>
      </c>
      <c r="O52" s="1712"/>
      <c r="P52" s="1720">
        <f>[1]コード!$F18</f>
        <v>1596</v>
      </c>
      <c r="Q52" s="1712"/>
      <c r="R52" s="1721">
        <f t="shared" si="0"/>
        <v>0</v>
      </c>
      <c r="S52" s="1720"/>
      <c r="T52" s="1723"/>
    </row>
    <row r="53" spans="2:29" ht="37.5" customHeight="1">
      <c r="B53" s="1712">
        <f>[1]コード!$AG19</f>
        <v>0</v>
      </c>
      <c r="C53" s="1712"/>
      <c r="D53" s="1712"/>
      <c r="E53" s="1712"/>
      <c r="F53" s="1712"/>
      <c r="G53" s="1712"/>
      <c r="H53" s="1712"/>
      <c r="I53" s="1712" t="str">
        <f>[1]コード!$R19</f>
        <v>SDSDQUA-064G-A11</v>
      </c>
      <c r="J53" s="1712"/>
      <c r="K53" s="1712"/>
      <c r="L53" s="1717">
        <f>[1]コード!$K19</f>
        <v>33584550562</v>
      </c>
      <c r="M53" s="1940">
        <f>[1]コード!$G19</f>
        <v>0</v>
      </c>
      <c r="N53" s="1712" t="s">
        <v>372</v>
      </c>
      <c r="O53" s="1712"/>
      <c r="P53" s="1720">
        <f>[1]コード!$F19</f>
        <v>1596</v>
      </c>
      <c r="Q53" s="1712"/>
      <c r="R53" s="1721">
        <f t="shared" si="0"/>
        <v>0</v>
      </c>
      <c r="S53" s="1720"/>
      <c r="T53" s="1723"/>
    </row>
    <row r="54" spans="2:29" ht="37.5" customHeight="1">
      <c r="B54" s="1712">
        <f>[1]コード!$AG20</f>
        <v>0</v>
      </c>
      <c r="C54" s="1712"/>
      <c r="D54" s="1712"/>
      <c r="E54" s="1712"/>
      <c r="F54" s="1712"/>
      <c r="G54" s="1712"/>
      <c r="H54" s="1712"/>
      <c r="I54" s="1712" t="str">
        <f>[1]コード!$R20</f>
        <v>SDSQUNC-064G-AN6IA</v>
      </c>
      <c r="J54" s="1712"/>
      <c r="K54" s="1712"/>
      <c r="L54" s="1717" t="str">
        <f>[1]コード!$K20</f>
        <v>619659134792</v>
      </c>
      <c r="M54" s="1940">
        <f>[1]コード!$G20</f>
        <v>0</v>
      </c>
      <c r="N54" s="1712" t="s">
        <v>372</v>
      </c>
      <c r="O54" s="1712"/>
      <c r="P54" s="1720">
        <f>[1]コード!$F20</f>
        <v>1596</v>
      </c>
      <c r="Q54" s="1712"/>
      <c r="R54" s="1721">
        <f t="shared" si="0"/>
        <v>0</v>
      </c>
      <c r="S54" s="1720"/>
      <c r="T54" s="1723"/>
    </row>
    <row r="55" spans="2:29" ht="37.5" customHeight="1">
      <c r="B55" s="1712">
        <f>[1]コード!$AG21</f>
        <v>0</v>
      </c>
      <c r="C55" s="1712"/>
      <c r="D55" s="1712"/>
      <c r="E55" s="1712"/>
      <c r="F55" s="1712"/>
      <c r="G55" s="1712"/>
      <c r="H55" s="1712"/>
      <c r="I55" s="1712" t="str">
        <f>[1]コード!$R21</f>
        <v>Garmin Virb Elite</v>
      </c>
      <c r="J55" s="1712"/>
      <c r="K55" s="1712"/>
      <c r="L55" s="1717">
        <f>[1]コード!$K21</f>
        <v>0</v>
      </c>
      <c r="M55" s="1940">
        <f>[1]コード!$G21</f>
        <v>0</v>
      </c>
      <c r="N55" s="1712" t="s">
        <v>372</v>
      </c>
      <c r="O55" s="1712"/>
      <c r="P55" s="1720">
        <f>[1]コード!$F21</f>
        <v>1596</v>
      </c>
      <c r="Q55" s="1712"/>
      <c r="R55" s="1721">
        <f t="shared" si="0"/>
        <v>0</v>
      </c>
      <c r="S55" s="1720"/>
      <c r="T55" s="1723"/>
    </row>
    <row r="56" spans="2:29" ht="37.5" customHeight="1">
      <c r="B56" s="1712">
        <f>[1]コード!$AG22</f>
        <v>0</v>
      </c>
      <c r="C56" s="1712"/>
      <c r="D56" s="1712"/>
      <c r="E56" s="1712"/>
      <c r="F56" s="1712"/>
      <c r="G56" s="1712"/>
      <c r="H56" s="1712"/>
      <c r="I56" s="1712" t="str">
        <f>[1]コード!$R22</f>
        <v>Samsung GALAXY Note 3 10.1</v>
      </c>
      <c r="J56" s="1712"/>
      <c r="K56" s="1712"/>
      <c r="L56" s="1717">
        <f>[1]コード!$K22</f>
        <v>0</v>
      </c>
      <c r="M56" s="1940">
        <f>[1]コード!$G22</f>
        <v>0</v>
      </c>
      <c r="N56" s="1712" t="s">
        <v>372</v>
      </c>
      <c r="O56" s="1712"/>
      <c r="P56" s="1720">
        <f>[1]コード!$F22</f>
        <v>1596</v>
      </c>
      <c r="Q56" s="1712"/>
      <c r="R56" s="1721">
        <f t="shared" si="0"/>
        <v>0</v>
      </c>
      <c r="S56" s="1720"/>
      <c r="T56" s="1723"/>
    </row>
    <row r="57" spans="2:29" ht="37.5" customHeight="1">
      <c r="B57" s="1712">
        <f>[1]コード!$AG23</f>
        <v>0</v>
      </c>
      <c r="C57" s="1712"/>
      <c r="D57" s="1712"/>
      <c r="E57" s="1712"/>
      <c r="F57" s="1712"/>
      <c r="G57" s="1712"/>
      <c r="H57" s="1712"/>
      <c r="I57" s="1712" t="str">
        <f>[1]コード!$R23</f>
        <v>FBA_64-GoPro Hero 3+</v>
      </c>
      <c r="J57" s="1712"/>
      <c r="K57" s="1712"/>
      <c r="L57" s="1717">
        <f>[1]コード!$K23</f>
        <v>0</v>
      </c>
      <c r="M57" s="1940">
        <f>[1]コード!$G23</f>
        <v>0</v>
      </c>
      <c r="N57" s="1712" t="s">
        <v>372</v>
      </c>
      <c r="O57" s="1712"/>
      <c r="P57" s="1720">
        <f>[1]コード!$F23</f>
        <v>1596</v>
      </c>
      <c r="Q57" s="1712"/>
      <c r="R57" s="1721">
        <f t="shared" si="0"/>
        <v>0</v>
      </c>
      <c r="S57" s="1712"/>
      <c r="T57" s="1723"/>
    </row>
    <row r="58" spans="2:29" s="1711" customFormat="1" ht="37.5" customHeight="1">
      <c r="B58" s="1712"/>
      <c r="C58" s="1712" t="s">
        <v>716</v>
      </c>
      <c r="D58" s="1712"/>
      <c r="E58" s="1712"/>
      <c r="F58" s="1712" t="s">
        <v>1438</v>
      </c>
      <c r="G58" s="1712"/>
      <c r="H58" s="1712"/>
      <c r="I58" s="1712"/>
      <c r="J58" s="1712"/>
      <c r="K58" s="1712"/>
      <c r="L58" s="1712"/>
      <c r="M58" s="1712"/>
      <c r="N58" s="1712"/>
      <c r="O58" s="1712"/>
      <c r="P58" s="1719"/>
      <c r="Q58" s="1712"/>
      <c r="R58" s="1712"/>
      <c r="S58" s="1712"/>
      <c r="T58" s="1725"/>
      <c r="Z58" s="1691"/>
      <c r="AA58" s="1691"/>
      <c r="AB58" s="1691"/>
      <c r="AC58" s="1691"/>
    </row>
    <row r="59" spans="2:29" s="1711" customFormat="1" ht="37.5" customHeight="1">
      <c r="B59" s="1712"/>
      <c r="C59" s="1712" t="s">
        <v>715</v>
      </c>
      <c r="D59" s="1712"/>
      <c r="E59" s="1712"/>
      <c r="F59" s="1712" t="str">
        <f>B5</f>
        <v>柏尾奏利（KASIOshop）</v>
      </c>
      <c r="G59" s="1712"/>
      <c r="H59" s="1712"/>
      <c r="I59" s="1712"/>
      <c r="J59" s="1712"/>
      <c r="K59" s="1712"/>
      <c r="L59" s="1712"/>
      <c r="M59" s="1712"/>
      <c r="N59" s="1712"/>
      <c r="O59" s="1712"/>
      <c r="P59" s="1719"/>
      <c r="Q59" s="1712"/>
      <c r="R59" s="1712"/>
      <c r="S59" s="1712"/>
      <c r="T59" s="1725"/>
      <c r="Z59" s="1691"/>
      <c r="AA59" s="1691"/>
      <c r="AB59" s="1691"/>
      <c r="AC59" s="1691"/>
    </row>
    <row r="60" spans="2:29" s="1711" customFormat="1" ht="25.5" customHeight="1" thickBot="1">
      <c r="B60" s="1726"/>
      <c r="C60" s="1726"/>
      <c r="D60" s="1726"/>
      <c r="E60" s="1726"/>
      <c r="F60" s="1726"/>
      <c r="G60" s="1726"/>
      <c r="H60" s="1726"/>
      <c r="I60" s="1726"/>
      <c r="J60" s="1903"/>
      <c r="K60" s="1903"/>
      <c r="L60" s="1903"/>
      <c r="M60" s="1903"/>
      <c r="N60" s="1903"/>
      <c r="O60" s="1903"/>
      <c r="P60" s="1904"/>
      <c r="Q60" s="1903"/>
      <c r="R60" s="1903"/>
      <c r="S60" s="1903"/>
      <c r="T60" s="1725"/>
      <c r="Z60" s="1691"/>
      <c r="AA60" s="1691"/>
      <c r="AB60" s="1691"/>
      <c r="AC60" s="1691"/>
    </row>
    <row r="61" spans="2:29" s="1711" customFormat="1" ht="25.5" customHeight="1" thickBot="1">
      <c r="B61" s="1715"/>
      <c r="C61" s="1715"/>
      <c r="D61" s="1715"/>
      <c r="E61" s="1715"/>
      <c r="F61" s="1715"/>
      <c r="G61" s="1715"/>
      <c r="H61" s="1715"/>
      <c r="I61" s="1715"/>
      <c r="J61" s="1905"/>
      <c r="K61" s="1905"/>
      <c r="L61" s="1905"/>
      <c r="M61" s="1905"/>
      <c r="N61" s="1906"/>
      <c r="O61" s="1905"/>
      <c r="P61" s="1905"/>
      <c r="Q61" s="1905"/>
      <c r="R61" s="1907"/>
      <c r="S61" s="1906"/>
      <c r="Z61" s="1691"/>
      <c r="AA61" s="1691"/>
      <c r="AB61" s="1691"/>
      <c r="AC61" s="1691"/>
    </row>
    <row r="62" spans="2:29" s="1711" customFormat="1" ht="25.5" customHeight="1">
      <c r="B62" s="1715"/>
      <c r="C62" s="1715"/>
      <c r="D62" s="1715"/>
      <c r="E62" s="1715"/>
      <c r="F62" s="1715"/>
      <c r="G62" s="1715"/>
      <c r="H62" s="1715"/>
      <c r="I62" s="1731" t="s">
        <v>713</v>
      </c>
      <c r="J62" s="1715" t="s">
        <v>712</v>
      </c>
      <c r="K62" s="1715"/>
      <c r="L62" s="1715"/>
      <c r="M62" s="1715"/>
      <c r="N62" s="1715"/>
      <c r="O62" s="1715"/>
      <c r="P62" s="1715"/>
      <c r="Q62" s="1715"/>
      <c r="R62" s="1732">
        <f>SUM(R36:R59)</f>
        <v>0</v>
      </c>
      <c r="S62" s="1715"/>
      <c r="Z62" s="1691"/>
      <c r="AA62" s="1691"/>
      <c r="AB62" s="1691"/>
      <c r="AC62" s="1691"/>
    </row>
    <row r="63" spans="2:29" s="1711" customFormat="1" ht="25.5" customHeight="1" thickBot="1">
      <c r="B63" s="1733"/>
      <c r="C63" s="1733"/>
      <c r="D63" s="1733"/>
      <c r="E63" s="1733"/>
      <c r="F63" s="1733"/>
      <c r="G63" s="1733"/>
      <c r="H63" s="1733"/>
      <c r="I63" s="1733"/>
      <c r="J63" s="1733"/>
      <c r="K63" s="1733"/>
      <c r="L63" s="1733"/>
      <c r="M63" s="1733"/>
      <c r="N63" s="1733"/>
      <c r="O63" s="1733"/>
      <c r="P63" s="1733"/>
      <c r="Q63" s="1733"/>
      <c r="R63" s="1734"/>
      <c r="S63" s="1733"/>
      <c r="Z63" s="1691"/>
      <c r="AA63" s="1691"/>
      <c r="AB63" s="1691"/>
      <c r="AC63" s="1691"/>
    </row>
    <row r="64" spans="2:29" s="1711" customFormat="1" ht="25.5" customHeight="1" thickBot="1">
      <c r="B64" s="1905"/>
      <c r="C64" s="1905"/>
      <c r="D64" s="1905"/>
      <c r="E64" s="1905"/>
      <c r="F64" s="1905"/>
      <c r="G64" s="1905"/>
      <c r="H64" s="1905"/>
      <c r="I64" s="1905"/>
      <c r="J64" s="1905"/>
      <c r="K64" s="1905"/>
      <c r="L64" s="1905"/>
      <c r="M64" s="1905"/>
      <c r="N64" s="1905"/>
      <c r="O64" s="1905"/>
      <c r="P64" s="1905"/>
      <c r="Q64" s="1905"/>
      <c r="R64" s="1907"/>
      <c r="S64" s="1905"/>
      <c r="Z64" s="1691"/>
      <c r="AA64" s="1691"/>
      <c r="AB64" s="1691"/>
      <c r="AC64" s="1691"/>
    </row>
    <row r="65" spans="2:29" s="1711" customFormat="1" ht="25.5" customHeight="1">
      <c r="B65" s="1715"/>
      <c r="C65" s="1715"/>
      <c r="D65" s="1715"/>
      <c r="E65" s="1715"/>
      <c r="F65" s="1715"/>
      <c r="G65" s="1715"/>
      <c r="H65" s="1715"/>
      <c r="I65" s="1715"/>
      <c r="J65" s="1715" t="s">
        <v>711</v>
      </c>
      <c r="K65" s="1715"/>
      <c r="L65" s="1715"/>
      <c r="M65" s="1715"/>
      <c r="N65" s="1715"/>
      <c r="O65" s="1715"/>
      <c r="P65" s="1715"/>
      <c r="Q65" s="1715"/>
      <c r="R65" s="1735">
        <f>R62</f>
        <v>0</v>
      </c>
      <c r="S65" s="1715"/>
      <c r="Z65" s="1691"/>
      <c r="AA65" s="1691"/>
      <c r="AB65" s="1691"/>
      <c r="AC65" s="1691"/>
    </row>
    <row r="66" spans="2:29" s="1711" customFormat="1" ht="25.5" customHeight="1">
      <c r="B66" s="1712"/>
      <c r="C66" s="1712"/>
      <c r="D66" s="1712"/>
      <c r="E66" s="1712"/>
      <c r="F66" s="1712"/>
      <c r="G66" s="1712"/>
      <c r="H66" s="1712"/>
      <c r="I66" s="1712"/>
      <c r="J66" s="1712" t="s">
        <v>710</v>
      </c>
      <c r="K66" s="1712"/>
      <c r="L66" s="1712"/>
      <c r="M66" s="1712"/>
      <c r="N66" s="1712"/>
      <c r="O66" s="1712"/>
      <c r="P66" s="1712"/>
      <c r="Q66" s="1712"/>
      <c r="R66" s="1736">
        <f>R65</f>
        <v>0</v>
      </c>
      <c r="S66" s="1726"/>
      <c r="Z66" s="1691"/>
      <c r="AA66" s="1691"/>
      <c r="AB66" s="1691"/>
      <c r="AC66" s="1691"/>
    </row>
    <row r="67" spans="2:29" s="1711" customFormat="1" ht="25.5" customHeight="1">
      <c r="B67" s="1712"/>
      <c r="C67" s="1712"/>
      <c r="D67" s="1712"/>
      <c r="E67" s="1712"/>
      <c r="F67" s="1712"/>
      <c r="G67" s="1712"/>
      <c r="H67" s="1712"/>
      <c r="I67" s="1712"/>
      <c r="J67" s="1712"/>
      <c r="K67" s="1712" t="s">
        <v>708</v>
      </c>
      <c r="L67" s="1712"/>
      <c r="M67" s="1712"/>
      <c r="N67" s="1712"/>
      <c r="O67" s="1712"/>
      <c r="P67" s="1712"/>
      <c r="Q67" s="1712"/>
      <c r="R67" s="1736">
        <f>R65*10%</f>
        <v>0</v>
      </c>
      <c r="S67" s="1726" t="s">
        <v>707</v>
      </c>
      <c r="Z67" s="1691"/>
      <c r="AA67" s="1691"/>
      <c r="AB67" s="1691"/>
      <c r="AC67" s="1691"/>
    </row>
    <row r="68" spans="2:29" s="1711" customFormat="1" ht="25.5" customHeight="1">
      <c r="B68" s="1712"/>
      <c r="C68" s="1712"/>
      <c r="D68" s="1712"/>
      <c r="E68" s="1712"/>
      <c r="F68" s="1712"/>
      <c r="G68" s="1712"/>
      <c r="H68" s="1712"/>
      <c r="I68" s="1712"/>
      <c r="J68" s="1712" t="s">
        <v>709</v>
      </c>
      <c r="K68" s="1712"/>
      <c r="L68" s="1712"/>
      <c r="M68" s="1712"/>
      <c r="N68" s="1712"/>
      <c r="O68" s="1712"/>
      <c r="P68" s="1712"/>
      <c r="Q68" s="1712"/>
      <c r="R68" s="1736"/>
      <c r="S68" s="1737"/>
      <c r="Z68" s="1691"/>
      <c r="AA68" s="1691"/>
      <c r="AB68" s="1691"/>
      <c r="AC68" s="1691"/>
    </row>
    <row r="69" spans="2:29" s="1711" customFormat="1" ht="25.5" customHeight="1">
      <c r="B69" s="1712"/>
      <c r="C69" s="1712"/>
      <c r="D69" s="1712"/>
      <c r="E69" s="1712"/>
      <c r="F69" s="1712"/>
      <c r="G69" s="1712"/>
      <c r="H69" s="1712"/>
      <c r="I69" s="1712"/>
      <c r="J69" s="1712"/>
      <c r="K69" s="1712" t="s">
        <v>708</v>
      </c>
      <c r="L69" s="1712"/>
      <c r="M69" s="1712"/>
      <c r="N69" s="1712"/>
      <c r="O69" s="1712"/>
      <c r="P69" s="1712"/>
      <c r="Q69" s="1712"/>
      <c r="R69" s="1736"/>
      <c r="S69" s="1737" t="s">
        <v>707</v>
      </c>
      <c r="Z69" s="1691"/>
      <c r="AA69" s="1691"/>
      <c r="AB69" s="1691"/>
      <c r="AC69" s="1691"/>
    </row>
    <row r="70" spans="2:29" s="1711" customFormat="1" ht="25.5" customHeight="1">
      <c r="B70" s="1712"/>
      <c r="C70" s="1712"/>
      <c r="D70" s="1712"/>
      <c r="E70" s="1712"/>
      <c r="F70" s="1712"/>
      <c r="G70" s="1712"/>
      <c r="H70" s="1712"/>
      <c r="I70" s="1712"/>
      <c r="J70" s="1712" t="s">
        <v>706</v>
      </c>
      <c r="K70" s="1712"/>
      <c r="L70" s="1712"/>
      <c r="M70" s="1712"/>
      <c r="N70" s="1712"/>
      <c r="O70" s="1712"/>
      <c r="P70" s="1712"/>
      <c r="Q70" s="1712"/>
      <c r="R70" s="1736">
        <f>R65+R67</f>
        <v>0</v>
      </c>
      <c r="S70" s="1738"/>
      <c r="Z70" s="1691"/>
      <c r="AA70" s="1691"/>
      <c r="AB70" s="1691"/>
      <c r="AC70" s="1691"/>
    </row>
    <row r="71" spans="2:29" s="1711" customFormat="1" ht="25.5" customHeight="1">
      <c r="B71" s="1712"/>
      <c r="C71" s="1712"/>
      <c r="D71" s="1712"/>
      <c r="E71" s="1712"/>
      <c r="F71" s="1712"/>
      <c r="G71" s="1712"/>
      <c r="H71" s="1712"/>
      <c r="I71" s="1712"/>
      <c r="J71" s="1712"/>
      <c r="K71" s="1712"/>
      <c r="L71" s="1712"/>
      <c r="M71" s="1712"/>
      <c r="N71" s="1712"/>
      <c r="O71" s="1712"/>
      <c r="P71" s="1712"/>
      <c r="Q71" s="1712"/>
      <c r="R71" s="1712"/>
      <c r="S71" s="1739"/>
      <c r="Z71" s="1691"/>
      <c r="AA71" s="1691"/>
      <c r="AB71" s="1691"/>
      <c r="AC71" s="1691"/>
    </row>
    <row r="72" spans="2:29" s="1711" customFormat="1" ht="25.5" customHeight="1">
      <c r="B72" s="1712"/>
      <c r="C72" s="1712"/>
      <c r="D72" s="1712"/>
      <c r="E72" s="1712"/>
      <c r="F72" s="1712"/>
      <c r="G72" s="1712"/>
      <c r="H72" s="1712"/>
      <c r="I72" s="1712"/>
      <c r="J72" s="1712"/>
      <c r="K72" s="1712"/>
      <c r="L72" s="1712"/>
      <c r="M72" s="1712"/>
      <c r="N72" s="1712"/>
      <c r="O72" s="1712"/>
      <c r="P72" s="1712"/>
      <c r="Q72" s="1712"/>
      <c r="R72" s="1712"/>
      <c r="S72" s="1739"/>
      <c r="Z72" s="1691"/>
      <c r="AA72" s="1691"/>
      <c r="AB72" s="1691"/>
      <c r="AC72" s="1691"/>
    </row>
    <row r="73" spans="2:29" s="1711" customFormat="1" ht="25.5" customHeight="1">
      <c r="B73" s="1740"/>
      <c r="C73" s="1740"/>
      <c r="D73" s="1740"/>
      <c r="E73" s="1740"/>
      <c r="F73" s="1740"/>
      <c r="G73" s="1740"/>
      <c r="H73" s="1740"/>
      <c r="I73" s="1740"/>
      <c r="J73" s="1740"/>
      <c r="K73" s="1740"/>
      <c r="L73" s="1740"/>
      <c r="M73" s="1740"/>
      <c r="N73" s="1740"/>
      <c r="O73" s="1740"/>
      <c r="P73" s="1740"/>
      <c r="Q73" s="1740"/>
      <c r="R73" s="1740"/>
      <c r="S73" s="1740"/>
      <c r="Z73" s="1691"/>
      <c r="AA73" s="1691"/>
      <c r="AB73" s="1691"/>
      <c r="AC73" s="1691"/>
    </row>
    <row r="74" spans="2:29" s="1711" customFormat="1" ht="24">
      <c r="B74" s="1715" t="s">
        <v>705</v>
      </c>
      <c r="C74" s="1715"/>
      <c r="D74" s="1715"/>
      <c r="E74" s="1715"/>
      <c r="F74" s="1715"/>
      <c r="G74" s="1715"/>
      <c r="H74" s="1715"/>
      <c r="I74" s="1715"/>
      <c r="J74" s="1741"/>
      <c r="K74" s="1715"/>
      <c r="L74" s="1715"/>
      <c r="M74" s="1715"/>
      <c r="N74" s="1715"/>
      <c r="O74" s="1715"/>
      <c r="P74" s="1715"/>
      <c r="Q74" s="1715"/>
      <c r="R74" s="1715"/>
      <c r="S74" s="1715"/>
      <c r="Z74" s="1691"/>
      <c r="AA74" s="1691"/>
      <c r="AB74" s="1691"/>
      <c r="AC74" s="1691"/>
    </row>
    <row r="75" spans="2:29" s="1711" customFormat="1" ht="24">
      <c r="B75" s="1715" t="s">
        <v>704</v>
      </c>
      <c r="C75" s="1715"/>
      <c r="D75" s="1715"/>
      <c r="E75" s="1715"/>
      <c r="F75" s="1715"/>
      <c r="G75" s="1715"/>
      <c r="H75" s="1715"/>
      <c r="I75" s="1715"/>
      <c r="J75" s="1715"/>
      <c r="K75" s="1715"/>
      <c r="L75" s="1715"/>
      <c r="M75" s="1715"/>
      <c r="N75" s="1715"/>
      <c r="O75" s="1715"/>
      <c r="P75" s="1715"/>
      <c r="Q75" s="1715"/>
      <c r="R75" s="1715"/>
      <c r="S75" s="1715"/>
      <c r="Z75" s="1691"/>
      <c r="AA75" s="1691"/>
      <c r="AB75" s="1691"/>
      <c r="AC75" s="1691"/>
    </row>
    <row r="76" spans="2:29" s="1711" customFormat="1" ht="24">
      <c r="B76" s="1715"/>
      <c r="C76" s="1715"/>
      <c r="D76" s="1715"/>
      <c r="E76" s="1715"/>
      <c r="F76" s="1715"/>
      <c r="G76" s="1715"/>
      <c r="H76" s="1715"/>
      <c r="I76" s="1715"/>
      <c r="J76" s="1715"/>
      <c r="K76" s="1715"/>
      <c r="L76" s="1715"/>
      <c r="M76" s="1715"/>
      <c r="N76" s="1715"/>
      <c r="O76" s="1715"/>
      <c r="P76" s="1715"/>
      <c r="Q76" s="1715"/>
      <c r="R76" s="1715"/>
      <c r="S76" s="1715"/>
      <c r="Z76" s="1691"/>
      <c r="AA76" s="1691"/>
      <c r="AB76" s="1691"/>
      <c r="AC76" s="1691"/>
    </row>
  </sheetData>
  <mergeCells count="9">
    <mergeCell ref="F29:G29"/>
    <mergeCell ref="B32:S32"/>
    <mergeCell ref="A1:S1"/>
    <mergeCell ref="F26:G26"/>
    <mergeCell ref="M26:P26"/>
    <mergeCell ref="F27:G27"/>
    <mergeCell ref="F28:G28"/>
    <mergeCell ref="P2:Q2"/>
    <mergeCell ref="P3:Q3"/>
  </mergeCells>
  <phoneticPr fontId="27"/>
  <printOptions horizontalCentered="1" verticalCentered="1"/>
  <pageMargins left="0" right="0" top="0" bottom="0" header="0" footer="0"/>
  <pageSetup paperSize="9" scale="31"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62E6-B97B-4BB1-99D4-0425FC3508CD}">
  <sheetPr codeName="Sheet79">
    <pageSetUpPr fitToPage="1"/>
  </sheetPr>
  <dimension ref="A1:AN76"/>
  <sheetViews>
    <sheetView showGridLines="0" zoomScale="55" zoomScaleNormal="55" workbookViewId="0">
      <selection activeCell="B30" sqref="B30"/>
    </sheetView>
  </sheetViews>
  <sheetFormatPr defaultRowHeight="18.75"/>
  <cols>
    <col min="1" max="1" width="4.33203125" style="1690" customWidth="1"/>
    <col min="2" max="3" width="10.1640625" style="1690" customWidth="1"/>
    <col min="4" max="4" width="6.83203125" style="1690" customWidth="1"/>
    <col min="5" max="5" width="33.33203125" style="1690" customWidth="1"/>
    <col min="6" max="6" width="32.83203125" style="1690" customWidth="1"/>
    <col min="7" max="7" width="21" style="1690" customWidth="1"/>
    <col min="8" max="8" width="38.5" style="1690" customWidth="1"/>
    <col min="9" max="9" width="10.5" style="1690" customWidth="1"/>
    <col min="10" max="10" width="38.83203125" style="1690" customWidth="1"/>
    <col min="11" max="11" width="13" style="1690" customWidth="1"/>
    <col min="12" max="12" width="45" style="1690" bestFit="1" customWidth="1"/>
    <col min="13" max="13" width="14.1640625" style="1690" customWidth="1"/>
    <col min="14" max="14" width="5" style="1690" customWidth="1"/>
    <col min="15" max="15" width="4.33203125" style="1690" customWidth="1"/>
    <col min="16" max="16" width="23.1640625" style="1690" customWidth="1"/>
    <col min="17" max="17" width="4.6640625" style="1690" customWidth="1"/>
    <col min="18" max="18" width="32.33203125" style="1690" customWidth="1"/>
    <col min="19" max="19" width="10.5" style="1690" customWidth="1"/>
    <col min="20" max="20" width="4.1640625" style="1690" customWidth="1"/>
    <col min="21" max="25" width="4.33203125" style="1690" customWidth="1"/>
    <col min="26" max="26" width="5.83203125" style="1691" customWidth="1"/>
    <col min="27" max="27" width="24.83203125" style="1691" customWidth="1"/>
    <col min="28" max="28" width="9.33203125" style="1691" customWidth="1"/>
    <col min="29" max="29" width="27.5" style="1691" customWidth="1"/>
    <col min="30" max="38" width="4.33203125" style="1690" customWidth="1"/>
    <col min="39" max="16384" width="9.33203125" style="1690"/>
  </cols>
  <sheetData>
    <row r="1" spans="1:40" ht="37.5" customHeight="1">
      <c r="A1" s="2112" t="s">
        <v>301</v>
      </c>
      <c r="B1" s="2112"/>
      <c r="C1" s="2112"/>
      <c r="D1" s="2112"/>
      <c r="E1" s="2112"/>
      <c r="F1" s="2112"/>
      <c r="G1" s="2112"/>
      <c r="H1" s="2112"/>
      <c r="I1" s="2112"/>
      <c r="J1" s="2112"/>
      <c r="K1" s="2112"/>
      <c r="L1" s="2112"/>
      <c r="M1" s="2112"/>
      <c r="N1" s="2112"/>
      <c r="O1" s="2112"/>
      <c r="P1" s="2112"/>
      <c r="Q1" s="2112"/>
      <c r="R1" s="2112"/>
      <c r="S1" s="2112"/>
    </row>
    <row r="2" spans="1:40" ht="37.5" customHeight="1">
      <c r="P2" s="1692" t="str">
        <f>"登録番号："&amp;VLOOKUP(管理!$C$1,管理!A4:T53,11,0)</f>
        <v>登録番号：T2010401090562</v>
      </c>
      <c r="Q2" s="1693"/>
      <c r="R2" s="1694"/>
      <c r="S2" s="1695"/>
      <c r="T2" s="1695"/>
    </row>
    <row r="3" spans="1:40" ht="37.5" customHeight="1">
      <c r="A3" s="1696"/>
      <c r="B3" s="1696"/>
      <c r="C3" s="1696"/>
      <c r="D3" s="1696"/>
      <c r="E3" s="1696"/>
      <c r="F3" s="1696"/>
      <c r="G3" s="1696"/>
      <c r="H3" s="1696"/>
      <c r="I3" s="1696"/>
      <c r="J3" s="1696"/>
      <c r="K3" s="1696"/>
      <c r="L3" s="1696"/>
      <c r="M3" s="1696"/>
      <c r="N3" s="1696"/>
      <c r="O3" s="1696"/>
      <c r="P3" s="1697" t="s">
        <v>487</v>
      </c>
      <c r="Q3" s="1698"/>
      <c r="R3" s="1699">
        <f>管理!F1</f>
        <v>46097</v>
      </c>
      <c r="S3" s="1700"/>
      <c r="T3" s="1695"/>
      <c r="Z3" s="1824"/>
      <c r="AA3" s="1824"/>
    </row>
    <row r="4" spans="1:40" ht="31.5" customHeight="1">
      <c r="A4" s="1693"/>
      <c r="B4" s="1693"/>
      <c r="C4" s="1693"/>
      <c r="D4" s="1693"/>
      <c r="E4" s="1693"/>
      <c r="F4" s="1693"/>
      <c r="G4" s="1693"/>
      <c r="H4" s="1693"/>
      <c r="I4" s="1693"/>
      <c r="J4" s="1693"/>
      <c r="K4" s="1693"/>
      <c r="L4" s="1693"/>
      <c r="M4" s="1693"/>
      <c r="N4" s="1693"/>
      <c r="O4" s="1693"/>
      <c r="P4" s="1693"/>
      <c r="Q4" s="1693"/>
      <c r="R4" s="1693"/>
      <c r="S4" s="1693"/>
      <c r="Z4" s="1704"/>
      <c r="AA4" s="1704"/>
    </row>
    <row r="5" spans="1:40" ht="31.5" customHeight="1">
      <c r="A5" s="1701"/>
      <c r="B5" s="1835" t="str">
        <f>VLOOKUP(管理!$C$2,管理!$A$4:$V$100,2,0)</f>
        <v>柏尾奏利（KASIOshop）</v>
      </c>
      <c r="C5" s="1693"/>
      <c r="D5" s="1693"/>
      <c r="E5" s="1693"/>
      <c r="F5" s="1693"/>
      <c r="G5" s="1702"/>
      <c r="H5" s="1693"/>
      <c r="I5" s="1693"/>
      <c r="J5" s="1693"/>
      <c r="K5" s="1693"/>
      <c r="L5" s="1693"/>
      <c r="M5" s="1693"/>
      <c r="N5" s="1693"/>
      <c r="O5" s="1693"/>
      <c r="P5" s="1693"/>
      <c r="Q5" s="1693"/>
      <c r="R5" s="1693"/>
      <c r="S5" s="1693"/>
    </row>
    <row r="6" spans="1:40" ht="31.5" customHeight="1">
      <c r="A6" s="1701"/>
      <c r="B6" s="1693"/>
      <c r="C6" s="1693"/>
      <c r="D6" s="1693"/>
      <c r="E6" s="1693"/>
      <c r="F6" s="1693"/>
      <c r="G6" s="1702"/>
      <c r="H6" s="1693"/>
      <c r="I6" s="1693"/>
      <c r="J6" s="1693"/>
      <c r="K6" s="1693"/>
      <c r="L6" s="1693"/>
      <c r="M6" s="1693"/>
      <c r="N6" s="1693"/>
      <c r="O6" s="1693"/>
      <c r="P6" s="1693"/>
      <c r="Q6" s="1693"/>
      <c r="R6" s="1693"/>
      <c r="S6" s="1693"/>
      <c r="AN6" s="1678"/>
    </row>
    <row r="7" spans="1:40" ht="31.5" customHeight="1">
      <c r="A7" s="1701"/>
      <c r="B7" s="1693" t="str">
        <f>"〒"&amp;VLOOKUP(管理!$C$2,管理!$A$4:$V$100,3,0)</f>
        <v>〒174-0072</v>
      </c>
      <c r="C7" s="1693"/>
      <c r="D7" s="1693"/>
      <c r="E7" s="1693"/>
      <c r="F7" s="1693"/>
      <c r="G7" s="1702"/>
      <c r="H7" s="1693"/>
      <c r="I7" s="1693"/>
      <c r="J7" s="1693"/>
      <c r="K7" s="1693"/>
      <c r="L7" s="1693"/>
      <c r="M7" s="1692" t="str">
        <f>VLOOKUP(管理!$C$1,管理!$A$4:$V$100,2,0)</f>
        <v>サンディスク合同会社</v>
      </c>
      <c r="N7" s="1693"/>
      <c r="O7" s="1693"/>
      <c r="P7" s="1693"/>
      <c r="Q7" s="1693"/>
      <c r="R7" s="1693"/>
      <c r="S7" s="1693"/>
      <c r="Z7" s="1703"/>
      <c r="AA7" s="1703"/>
      <c r="AM7" s="1678"/>
      <c r="AN7" s="1678"/>
    </row>
    <row r="8" spans="1:40" ht="31.5" customHeight="1">
      <c r="A8" s="1701"/>
      <c r="B8" s="1693" t="str">
        <f>VLOOKUP(管理!$C$2,管理!$A$4:$V$100,4,0)</f>
        <v>東京都板橋区南常盤台1丁目11番6号</v>
      </c>
      <c r="C8" s="1693"/>
      <c r="D8" s="1693"/>
      <c r="E8" s="1693"/>
      <c r="F8" s="1693"/>
      <c r="G8" s="1702"/>
      <c r="H8" s="1693"/>
      <c r="I8" s="1693"/>
      <c r="J8" s="1693"/>
      <c r="K8" s="1693"/>
      <c r="L8" s="1693"/>
      <c r="M8" s="1692" t="str">
        <f>"〒"&amp;VLOOKUP(管理!$C$1,管理!$A$4:$V$100,3,0)</f>
        <v>〒108-0075</v>
      </c>
      <c r="N8" s="1693"/>
      <c r="O8" s="1693"/>
      <c r="P8" s="1693"/>
      <c r="Q8" s="1693"/>
      <c r="R8" s="1693"/>
      <c r="S8" s="1693"/>
      <c r="Z8" s="1704"/>
      <c r="AA8" s="1705"/>
      <c r="AC8" s="1705"/>
      <c r="AM8" s="1678"/>
      <c r="AN8" s="1678"/>
    </row>
    <row r="9" spans="1:40" ht="31.5" customHeight="1">
      <c r="A9" s="1701"/>
      <c r="B9" s="1693" t="str">
        <f>VLOOKUP(管理!$C$2,管理!$A$4:$V$100,5,0)</f>
        <v>ウエアーハウス303号室</v>
      </c>
      <c r="C9" s="1693"/>
      <c r="D9" s="1693"/>
      <c r="E9" s="1693"/>
      <c r="F9" s="1693"/>
      <c r="G9" s="1702"/>
      <c r="H9" s="1693"/>
      <c r="I9" s="1693"/>
      <c r="J9" s="1693"/>
      <c r="K9" s="1693"/>
      <c r="L9" s="1693"/>
      <c r="M9" s="1692" t="str">
        <f>VLOOKUP(管理!$C$1,管理!$A$4:$V$100,4,0)</f>
        <v>東京都港区港南1丁目6番31号</v>
      </c>
      <c r="N9" s="1693"/>
      <c r="O9" s="1693"/>
      <c r="P9" s="1693"/>
      <c r="Q9" s="1693"/>
      <c r="R9" s="1693"/>
      <c r="S9" s="1693"/>
      <c r="Z9" s="1704"/>
      <c r="AA9" s="1705"/>
      <c r="AC9" s="1705"/>
      <c r="AM9" s="1678"/>
      <c r="AN9" s="1678"/>
    </row>
    <row r="10" spans="1:40" ht="31.5" customHeight="1">
      <c r="A10" s="1701"/>
      <c r="B10" s="1693" t="s">
        <v>1449</v>
      </c>
      <c r="C10" s="1693"/>
      <c r="D10" s="1693" t="str">
        <f>"："&amp;VLOOKUP(管理!$C$2,管理!$A$4:$V$100,9,0)&amp;"　様"</f>
        <v>：柏尾奏利　様</v>
      </c>
      <c r="E10" s="1693"/>
      <c r="F10" s="1693"/>
      <c r="G10" s="1702"/>
      <c r="H10" s="1693"/>
      <c r="I10" s="1693"/>
      <c r="J10" s="1693"/>
      <c r="K10" s="1693"/>
      <c r="L10" s="1693"/>
      <c r="M10" s="1692" t="str">
        <f>IFERROR(
  IF(OR(VLOOKUP(管理!$C$1,管理!$A$4:$V$100,5,0)=0,
        VLOOKUP(管理!$C$1,管理!$A$4:$V$100,5,0)=""),
     "",
     VLOOKUP(管理!$C$1,管理!A5:T54,5,0)
  ),
"")</f>
        <v>品川東急ビル3階</v>
      </c>
      <c r="N10" s="1692"/>
      <c r="O10" s="1692"/>
      <c r="P10" s="1692"/>
      <c r="Q10" s="1692"/>
      <c r="R10" s="1693"/>
      <c r="S10" s="1693"/>
      <c r="Z10" s="1704"/>
      <c r="AA10" s="1705"/>
      <c r="AC10" s="1705"/>
      <c r="AM10" s="1678"/>
      <c r="AN10" s="1678"/>
    </row>
    <row r="11" spans="1:40" ht="31.5" customHeight="1">
      <c r="A11" s="1701"/>
      <c r="B11" s="1693" t="s">
        <v>1450</v>
      </c>
      <c r="C11" s="1693"/>
      <c r="D11" s="1693" t="str">
        <f>"："&amp;VLOOKUP(管理!$C$2,管理!$A$4:$V$100,6,0)</f>
        <v>：03-3600-3333</v>
      </c>
      <c r="E11" s="1693"/>
      <c r="F11" s="1693"/>
      <c r="G11" s="1702"/>
      <c r="H11" s="1693"/>
      <c r="I11" s="1693"/>
      <c r="J11" s="1693"/>
      <c r="K11" s="1693"/>
      <c r="L11" s="1693"/>
      <c r="M11" s="1692" t="s">
        <v>1451</v>
      </c>
      <c r="N11" s="1692" t="str">
        <f>"："&amp;VLOOKUP(管理!$C$1,管理!$A$4:$V$100,9,0)</f>
        <v>：0</v>
      </c>
      <c r="O11" s="1692"/>
      <c r="P11" s="1692"/>
      <c r="Q11" s="1692"/>
      <c r="R11" s="1693"/>
      <c r="S11" s="1693"/>
      <c r="Z11" s="1704"/>
      <c r="AA11" s="1705"/>
      <c r="AC11" s="1705"/>
      <c r="AM11" s="1678"/>
      <c r="AN11" s="1678"/>
    </row>
    <row r="12" spans="1:40" ht="31.5" customHeight="1">
      <c r="A12" s="1701"/>
      <c r="B12" s="1693" t="s">
        <v>1453</v>
      </c>
      <c r="C12" s="1693"/>
      <c r="D12" s="1693" t="str">
        <f>"："&amp;VLOOKUP(管理!$C$2,管理!$A$4:$V$100,10,0)</f>
        <v>：amazonthree1982@gmail.com</v>
      </c>
      <c r="E12" s="1693"/>
      <c r="F12" s="1693"/>
      <c r="G12" s="1702"/>
      <c r="H12" s="1693"/>
      <c r="I12" s="1693"/>
      <c r="J12" s="1693"/>
      <c r="K12" s="1693"/>
      <c r="L12" s="1693"/>
      <c r="M12" s="1692" t="s">
        <v>1450</v>
      </c>
      <c r="N12" s="1692" t="str">
        <f>"："&amp;VLOOKUP(管理!$C$1,管理!$A$4:$V$100,6,0)</f>
        <v>：0120-893-009</v>
      </c>
      <c r="O12" s="1692"/>
      <c r="P12" s="1692"/>
      <c r="Q12" s="1692"/>
      <c r="R12" s="1693"/>
      <c r="S12" s="1693"/>
      <c r="Z12" s="1704"/>
      <c r="AA12" s="1705"/>
      <c r="AC12" s="1705"/>
      <c r="AM12" s="1678"/>
      <c r="AN12" s="1678"/>
    </row>
    <row r="13" spans="1:40" ht="31.5" customHeight="1">
      <c r="A13" s="1701"/>
      <c r="B13" s="1693"/>
      <c r="C13" s="1693"/>
      <c r="D13" s="1693"/>
      <c r="E13" s="1693"/>
      <c r="F13" s="1693"/>
      <c r="G13" s="1702"/>
      <c r="H13" s="1693"/>
      <c r="I13" s="1693"/>
      <c r="J13" s="1693"/>
      <c r="K13" s="1693"/>
      <c r="L13" s="1693"/>
      <c r="M13" s="1692" t="s">
        <v>1453</v>
      </c>
      <c r="N13" s="1692" t="str">
        <f>"："&amp;VLOOKUP(管理!$C$1,管理!$A$4:$V$100,10,0)</f>
        <v>：retail_support@sandisk.com</v>
      </c>
      <c r="O13" s="1692"/>
      <c r="P13" s="1692"/>
      <c r="Q13" s="1692"/>
      <c r="R13" s="1693"/>
      <c r="S13" s="1694"/>
      <c r="Z13" s="1704"/>
      <c r="AA13" s="1705"/>
      <c r="AC13" s="1705"/>
      <c r="AM13" s="1678"/>
    </row>
    <row r="14" spans="1:40" ht="31.5" customHeight="1">
      <c r="A14" s="1701"/>
      <c r="B14" s="1693"/>
      <c r="C14" s="1693"/>
      <c r="D14" s="1693"/>
      <c r="E14" s="1693"/>
      <c r="F14" s="1693"/>
      <c r="G14" s="1702"/>
      <c r="H14" s="1693"/>
      <c r="I14" s="1693"/>
      <c r="J14" s="1693"/>
      <c r="K14" s="1693"/>
      <c r="L14" s="1693"/>
      <c r="M14" s="1697" t="s">
        <v>1452</v>
      </c>
      <c r="N14" s="1697" t="str">
        <f>"："&amp;VLOOKUP(管理!$C$1,管理!$A$4:$V$100,8,0)</f>
        <v>：https://www.sandisk.com</v>
      </c>
      <c r="O14" s="1697"/>
      <c r="P14" s="1697"/>
      <c r="Q14" s="1697"/>
      <c r="R14" s="1698"/>
      <c r="S14" s="1698"/>
      <c r="Z14" s="1704"/>
      <c r="AA14" s="1705"/>
      <c r="AC14" s="1705"/>
      <c r="AM14" s="1678"/>
    </row>
    <row r="15" spans="1:40" ht="31.5" customHeight="1">
      <c r="A15" s="1701"/>
      <c r="B15" s="1693"/>
      <c r="C15" s="1693"/>
      <c r="D15" s="1693"/>
      <c r="E15" s="1693"/>
      <c r="F15" s="1693"/>
      <c r="G15" s="1702"/>
      <c r="H15" s="1693"/>
      <c r="I15" s="1693"/>
      <c r="J15" s="1693"/>
      <c r="K15" s="1693"/>
      <c r="L15" s="1693"/>
      <c r="M15" s="1692"/>
      <c r="N15" s="1692"/>
      <c r="O15" s="1692"/>
      <c r="P15" s="1692"/>
      <c r="Q15" s="1692"/>
      <c r="R15" s="1693"/>
      <c r="S15" s="1693"/>
      <c r="Z15" s="1704"/>
      <c r="AA15" s="1705"/>
      <c r="AC15" s="1705"/>
    </row>
    <row r="16" spans="1:40" ht="31.5" customHeight="1">
      <c r="A16" s="1698"/>
      <c r="B16" s="1698"/>
      <c r="C16" s="1698"/>
      <c r="D16" s="1698"/>
      <c r="E16" s="1698"/>
      <c r="F16" s="1698"/>
      <c r="G16" s="1698"/>
      <c r="H16" s="1698"/>
      <c r="I16" s="1698"/>
      <c r="J16" s="1698"/>
      <c r="K16" s="1698"/>
      <c r="L16" s="1698"/>
      <c r="M16" s="1698"/>
      <c r="N16" s="1697"/>
      <c r="O16" s="1697"/>
      <c r="P16" s="1697"/>
      <c r="Q16" s="1697"/>
      <c r="R16" s="1698"/>
      <c r="S16" s="1698"/>
      <c r="Z16" s="1704"/>
      <c r="AA16" s="1705"/>
      <c r="AC16" s="1705"/>
    </row>
    <row r="17" spans="1:29" ht="31.5" customHeight="1">
      <c r="A17" s="1701"/>
      <c r="B17" s="1693"/>
      <c r="C17" s="1693"/>
      <c r="D17" s="1693"/>
      <c r="E17" s="1693"/>
      <c r="F17" s="1693"/>
      <c r="G17" s="1693"/>
      <c r="H17" s="1693"/>
      <c r="I17" s="1693"/>
      <c r="J17" s="1693"/>
      <c r="K17" s="1693"/>
      <c r="L17" s="1693"/>
      <c r="M17" s="1693"/>
      <c r="N17" s="1693"/>
      <c r="O17" s="1693"/>
      <c r="P17" s="1693"/>
      <c r="Q17" s="1693"/>
      <c r="R17" s="1693"/>
      <c r="S17" s="1693"/>
      <c r="Z17" s="1704"/>
      <c r="AA17" s="1705"/>
      <c r="AC17" s="1705"/>
    </row>
    <row r="18" spans="1:29" ht="31.5" customHeight="1">
      <c r="B18" s="1698" t="s">
        <v>1459</v>
      </c>
      <c r="C18" s="1698"/>
      <c r="D18" s="1698"/>
      <c r="E18" s="1697" t="str">
        <f>"："&amp;'2_7_請求書JANあり 最新'!D34</f>
        <v>：OM1859261574</v>
      </c>
      <c r="F18" s="1698"/>
      <c r="G18" s="1698"/>
      <c r="H18" s="1698"/>
      <c r="I18" s="1698"/>
      <c r="J18" s="1693"/>
      <c r="K18" s="1693"/>
      <c r="L18" s="1842" t="s">
        <v>1464</v>
      </c>
      <c r="M18" s="1698"/>
      <c r="N18" s="1698"/>
      <c r="O18" s="1698"/>
      <c r="P18" s="1698"/>
      <c r="Q18" s="1698"/>
      <c r="R18" s="1698"/>
      <c r="S18" s="1698"/>
      <c r="Z18" s="1704"/>
      <c r="AA18" s="1705"/>
      <c r="AC18" s="1705"/>
    </row>
    <row r="19" spans="1:29" ht="31.5" customHeight="1">
      <c r="A19" s="1693"/>
      <c r="B19" s="1708" t="s">
        <v>1460</v>
      </c>
      <c r="C19" s="1708"/>
      <c r="D19" s="1708"/>
      <c r="E19" s="1836" t="str">
        <f>"："&amp;VLOOKUP(管理!$C$2,管理!$A$4:$V$100,16,0)</f>
        <v>：0</v>
      </c>
      <c r="F19" s="1708"/>
      <c r="G19" s="1708"/>
      <c r="H19" s="1708"/>
      <c r="I19" s="1708"/>
      <c r="J19" s="1693"/>
      <c r="K19" s="1693"/>
      <c r="L19" s="1838" t="s">
        <v>1465</v>
      </c>
      <c r="M19" s="1708" t="str">
        <f>'2_7_請求書JANあり 最新'!F27</f>
        <v>INV-260316-109</v>
      </c>
      <c r="N19" s="1708"/>
      <c r="O19" s="1708"/>
      <c r="P19" s="1708"/>
      <c r="Q19" s="1708"/>
      <c r="R19" s="1708"/>
      <c r="S19" s="1708"/>
      <c r="Z19" s="1704"/>
      <c r="AA19" s="1705"/>
      <c r="AC19" s="1705"/>
    </row>
    <row r="20" spans="1:29" ht="31.5" customHeight="1" thickBot="1">
      <c r="A20" s="1693"/>
      <c r="B20" s="1708" t="s">
        <v>766</v>
      </c>
      <c r="C20" s="1708"/>
      <c r="D20" s="1708"/>
      <c r="E20" s="1839">
        <f>管理!I1+2</f>
        <v>46099</v>
      </c>
      <c r="F20" s="1708"/>
      <c r="G20" s="1708"/>
      <c r="H20" s="1708"/>
      <c r="I20" s="1708"/>
      <c r="J20" s="1693"/>
      <c r="K20" s="1693"/>
      <c r="L20" s="1843" t="s">
        <v>1466</v>
      </c>
      <c r="M20" s="1840"/>
      <c r="N20" s="1840"/>
      <c r="O20" s="1840"/>
      <c r="P20" s="1840"/>
      <c r="Q20" s="1840"/>
      <c r="R20" s="1840"/>
      <c r="S20" s="1840"/>
      <c r="T20" s="1695"/>
      <c r="Z20" s="1704"/>
      <c r="AA20" s="1705"/>
      <c r="AC20" s="1705"/>
    </row>
    <row r="21" spans="1:29" ht="31.5" customHeight="1" thickTop="1" thickBot="1">
      <c r="A21" s="1693"/>
      <c r="B21" s="1840" t="s">
        <v>1461</v>
      </c>
      <c r="C21" s="1840"/>
      <c r="D21" s="1840"/>
      <c r="E21" s="1841">
        <f>E20+2</f>
        <v>46101</v>
      </c>
      <c r="F21" s="1840"/>
      <c r="G21" s="1840"/>
      <c r="H21" s="1840"/>
      <c r="I21" s="1840"/>
      <c r="J21" s="1693"/>
      <c r="K21" s="1693"/>
      <c r="L21" s="1693"/>
      <c r="M21" s="1693"/>
      <c r="N21" s="1693"/>
      <c r="O21" s="1693"/>
      <c r="P21" s="1693"/>
      <c r="Q21" s="1693"/>
      <c r="R21" s="1693"/>
      <c r="S21" s="1693"/>
      <c r="T21" s="1695"/>
      <c r="Z21" s="1704"/>
      <c r="AA21" s="1705"/>
      <c r="AC21" s="1705"/>
    </row>
    <row r="22" spans="1:29" ht="31.5" customHeight="1" thickTop="1">
      <c r="A22" s="1693"/>
      <c r="B22" s="1693"/>
      <c r="C22" s="1693"/>
      <c r="D22" s="1693"/>
      <c r="E22" s="1693"/>
      <c r="F22" s="1693"/>
      <c r="G22" s="1693"/>
      <c r="H22" s="1693"/>
      <c r="I22" s="1693"/>
      <c r="J22" s="1693"/>
      <c r="K22" s="1693"/>
      <c r="L22" s="1693"/>
      <c r="M22" s="1693"/>
      <c r="N22" s="1693"/>
      <c r="O22" s="1693"/>
      <c r="P22" s="1693"/>
      <c r="Q22" s="1693"/>
      <c r="R22" s="1693"/>
      <c r="S22" s="1693"/>
      <c r="T22" s="1695"/>
      <c r="Z22" s="1704"/>
      <c r="AA22" s="1705"/>
      <c r="AC22" s="1705"/>
    </row>
    <row r="23" spans="1:29" ht="31.5" customHeight="1">
      <c r="A23" s="1693"/>
      <c r="B23" s="1695" t="s">
        <v>1462</v>
      </c>
      <c r="C23" s="1693"/>
      <c r="D23" s="1693"/>
      <c r="E23" s="1693"/>
      <c r="F23" s="1693"/>
      <c r="G23" s="1693"/>
      <c r="H23" s="1693"/>
      <c r="I23" s="1693"/>
      <c r="J23" s="1693"/>
      <c r="K23" s="1693"/>
      <c r="L23" s="1693"/>
      <c r="M23" s="1693"/>
      <c r="N23" s="1693"/>
      <c r="O23" s="1693"/>
      <c r="P23" s="1693"/>
      <c r="Q23" s="1693"/>
      <c r="R23" s="1693"/>
      <c r="S23" s="1693"/>
      <c r="T23" s="1695"/>
      <c r="Z23" s="1704"/>
      <c r="AA23" s="1705"/>
      <c r="AC23" s="1705"/>
    </row>
    <row r="24" spans="1:29" ht="31.5" customHeight="1">
      <c r="A24" s="1693"/>
      <c r="B24" s="1695" t="s">
        <v>1463</v>
      </c>
      <c r="C24" s="1693"/>
      <c r="D24" s="1693"/>
      <c r="E24" s="1693"/>
      <c r="F24" s="2131"/>
      <c r="G24" s="2131"/>
      <c r="H24" s="1693"/>
      <c r="I24" s="1693"/>
      <c r="J24" s="1693"/>
      <c r="K24" s="1693"/>
      <c r="L24" s="1693"/>
      <c r="M24" s="2132"/>
      <c r="N24" s="2132"/>
      <c r="O24" s="2132"/>
      <c r="P24" s="2132"/>
      <c r="Q24" s="1693"/>
      <c r="R24" s="1693"/>
      <c r="S24" s="1693"/>
      <c r="T24" s="1695"/>
      <c r="Z24" s="1704"/>
      <c r="AA24" s="1705"/>
      <c r="AC24" s="1705"/>
    </row>
    <row r="25" spans="1:29" ht="31.5" customHeight="1" thickBot="1">
      <c r="A25" s="1693"/>
      <c r="B25" s="1710"/>
      <c r="C25" s="1710"/>
      <c r="D25" s="1710"/>
      <c r="E25" s="1710"/>
      <c r="F25" s="1710"/>
      <c r="G25" s="1710"/>
      <c r="H25" s="1710"/>
      <c r="I25" s="1710"/>
      <c r="J25" s="1710"/>
      <c r="K25" s="1710"/>
      <c r="L25" s="1710"/>
      <c r="M25" s="1710"/>
      <c r="N25" s="1710"/>
      <c r="O25" s="1710"/>
      <c r="P25" s="1710"/>
      <c r="Q25" s="1710"/>
      <c r="R25" s="1710"/>
      <c r="S25" s="1710"/>
      <c r="T25" s="1695"/>
      <c r="Z25" s="1704"/>
      <c r="AA25" s="1705"/>
      <c r="AC25" s="1705"/>
    </row>
    <row r="26" spans="1:29" ht="31.5" customHeight="1">
      <c r="A26" s="1693"/>
      <c r="B26" s="2111" t="s">
        <v>725</v>
      </c>
      <c r="C26" s="2111"/>
      <c r="D26" s="2111"/>
      <c r="E26" s="2111"/>
      <c r="F26" s="2111"/>
      <c r="G26" s="2111"/>
      <c r="H26" s="2111"/>
      <c r="I26" s="2111"/>
      <c r="J26" s="2111"/>
      <c r="K26" s="2111"/>
      <c r="L26" s="2111"/>
      <c r="M26" s="2111"/>
      <c r="N26" s="2111"/>
      <c r="O26" s="2111"/>
      <c r="P26" s="2111"/>
      <c r="Q26" s="2111"/>
      <c r="R26" s="2111"/>
      <c r="S26" s="2111"/>
      <c r="T26" s="1695"/>
      <c r="Z26" s="1704"/>
      <c r="AA26" s="1709"/>
      <c r="AC26" s="1705"/>
    </row>
    <row r="27" spans="1:29" ht="31.5" customHeight="1">
      <c r="B27" s="1712" t="s">
        <v>406</v>
      </c>
      <c r="C27" s="1712"/>
      <c r="D27" s="2130">
        <f>R3</f>
        <v>46097</v>
      </c>
      <c r="E27" s="2130"/>
      <c r="F27" s="1712"/>
      <c r="G27" s="1712"/>
      <c r="H27" s="1712"/>
      <c r="I27" s="1712"/>
      <c r="J27" s="1712"/>
      <c r="K27" s="1712"/>
      <c r="L27" s="1712"/>
      <c r="M27" s="1712"/>
      <c r="N27" s="1712"/>
      <c r="O27" s="1712"/>
      <c r="P27" s="1712"/>
      <c r="Q27" s="1712"/>
      <c r="R27" s="1712"/>
      <c r="S27" s="1712"/>
      <c r="T27" s="1695"/>
      <c r="Z27" s="1704"/>
      <c r="AA27" s="1705"/>
      <c r="AC27" s="1705"/>
    </row>
    <row r="28" spans="1:29" ht="31.5" customHeight="1">
      <c r="B28" s="1712" t="s">
        <v>723</v>
      </c>
      <c r="C28" s="1712"/>
      <c r="D28" s="1714" t="s">
        <v>1077</v>
      </c>
      <c r="E28" s="1715"/>
      <c r="F28" s="1712"/>
      <c r="G28" s="1712"/>
      <c r="H28" s="1712"/>
      <c r="I28" s="1712"/>
      <c r="J28" s="1712"/>
      <c r="K28" s="1712"/>
      <c r="L28" s="1712"/>
      <c r="M28" s="1712"/>
      <c r="N28" s="1712"/>
      <c r="O28" s="1712"/>
      <c r="P28" s="1712"/>
      <c r="Q28" s="1712"/>
      <c r="R28" s="1712"/>
      <c r="S28" s="1716"/>
      <c r="T28" s="1695"/>
      <c r="Z28" s="1704"/>
      <c r="AA28" s="1709"/>
      <c r="AC28" s="1705"/>
    </row>
    <row r="29" spans="1:29" ht="31.5" customHeight="1">
      <c r="B29" s="1712"/>
      <c r="C29" s="1712" t="s">
        <v>720</v>
      </c>
      <c r="D29" s="1712"/>
      <c r="E29" s="1712"/>
      <c r="F29" s="1712"/>
      <c r="G29" s="1712"/>
      <c r="H29" s="1712"/>
      <c r="I29" s="1712" t="s">
        <v>719</v>
      </c>
      <c r="J29" s="1712"/>
      <c r="K29" s="1716"/>
      <c r="L29" s="1717" t="s">
        <v>759</v>
      </c>
      <c r="M29" s="1716" t="s">
        <v>170</v>
      </c>
      <c r="N29" s="1712"/>
      <c r="O29" s="1712"/>
      <c r="P29" s="1716" t="s">
        <v>1078</v>
      </c>
      <c r="Q29" s="1712"/>
      <c r="R29" s="1716" t="s">
        <v>1079</v>
      </c>
      <c r="S29" s="1712"/>
      <c r="T29" s="1695"/>
      <c r="Z29" s="1704"/>
      <c r="AA29" s="1709"/>
      <c r="AC29" s="1709"/>
    </row>
    <row r="30" spans="1:29" ht="31.5" customHeight="1">
      <c r="B30" s="1712" t="s">
        <v>1627</v>
      </c>
      <c r="C30" s="1712"/>
      <c r="D30" s="1712"/>
      <c r="E30" s="1712"/>
      <c r="F30" s="1712"/>
      <c r="G30" s="1712"/>
      <c r="H30" s="1712"/>
      <c r="I30" s="1712" t="s">
        <v>965</v>
      </c>
      <c r="J30" s="1712"/>
      <c r="K30" s="1712"/>
      <c r="L30" s="1717">
        <v>619659201593</v>
      </c>
      <c r="M30" s="1718">
        <v>0</v>
      </c>
      <c r="N30" s="1712" t="s">
        <v>372</v>
      </c>
      <c r="O30" s="1719"/>
      <c r="P30" s="1720">
        <v>1463</v>
      </c>
      <c r="Q30" s="1712"/>
      <c r="R30" s="1721">
        <f t="shared" ref="R30:R51" si="0">P30*M30</f>
        <v>0</v>
      </c>
      <c r="S30" s="1720"/>
      <c r="T30" s="1695"/>
      <c r="Z30" s="1704"/>
      <c r="AA30" s="1704"/>
    </row>
    <row r="31" spans="1:29" ht="31.5" customHeight="1">
      <c r="B31" s="1712" t="s">
        <v>1628</v>
      </c>
      <c r="C31" s="1712"/>
      <c r="D31" s="1722"/>
      <c r="E31" s="1712"/>
      <c r="F31" s="1712"/>
      <c r="G31" s="1712"/>
      <c r="H31" s="1712"/>
      <c r="I31" s="1712" t="s">
        <v>903</v>
      </c>
      <c r="J31" s="1712"/>
      <c r="K31" s="1712"/>
      <c r="L31" s="1717">
        <v>619659201586</v>
      </c>
      <c r="M31" s="1718">
        <v>0</v>
      </c>
      <c r="N31" s="1712" t="s">
        <v>372</v>
      </c>
      <c r="O31" s="1712"/>
      <c r="P31" s="1720">
        <v>1715</v>
      </c>
      <c r="Q31" s="1712"/>
      <c r="R31" s="1721">
        <f t="shared" si="0"/>
        <v>0</v>
      </c>
      <c r="S31" s="1720"/>
      <c r="T31" s="1711"/>
      <c r="Z31" s="1704"/>
      <c r="AA31" s="1704"/>
    </row>
    <row r="32" spans="1:29" ht="37.5" customHeight="1">
      <c r="B32" s="1712" t="s">
        <v>1643</v>
      </c>
      <c r="C32" s="1712"/>
      <c r="D32" s="1712"/>
      <c r="E32" s="1712"/>
      <c r="F32" s="1712"/>
      <c r="G32" s="1712"/>
      <c r="H32" s="1712"/>
      <c r="I32" s="1712" t="s">
        <v>968</v>
      </c>
      <c r="J32" s="1712"/>
      <c r="K32" s="1712"/>
      <c r="L32" s="1717">
        <v>619659201579</v>
      </c>
      <c r="M32" s="1718">
        <v>70</v>
      </c>
      <c r="N32" s="1712" t="s">
        <v>372</v>
      </c>
      <c r="O32" s="1712"/>
      <c r="P32" s="1720">
        <v>2555</v>
      </c>
      <c r="Q32" s="1712"/>
      <c r="R32" s="1721">
        <f t="shared" si="0"/>
        <v>178850</v>
      </c>
      <c r="S32" s="1720"/>
      <c r="Z32" s="1704"/>
      <c r="AA32" s="1704"/>
    </row>
    <row r="33" spans="2:31" ht="37.5" customHeight="1">
      <c r="B33" s="1712" t="s">
        <v>1609</v>
      </c>
      <c r="C33" s="1712"/>
      <c r="D33" s="1712"/>
      <c r="E33" s="1712"/>
      <c r="F33" s="1712"/>
      <c r="G33" s="1712"/>
      <c r="H33" s="1712"/>
      <c r="I33" s="1712" t="s">
        <v>1559</v>
      </c>
      <c r="J33" s="1712"/>
      <c r="K33" s="1712"/>
      <c r="L33" s="1717">
        <v>619659200480</v>
      </c>
      <c r="M33" s="1718">
        <v>55</v>
      </c>
      <c r="N33" s="1712" t="s">
        <v>372</v>
      </c>
      <c r="O33" s="1712"/>
      <c r="P33" s="1720">
        <v>2555</v>
      </c>
      <c r="Q33" s="1712"/>
      <c r="R33" s="1721">
        <f t="shared" si="0"/>
        <v>140525</v>
      </c>
      <c r="S33" s="1720"/>
      <c r="Z33" s="1704"/>
      <c r="AA33" s="1704"/>
    </row>
    <row r="34" spans="2:31" ht="37.5" customHeight="1">
      <c r="B34" s="1712" t="s">
        <v>1644</v>
      </c>
      <c r="C34" s="1712"/>
      <c r="D34" s="1712"/>
      <c r="E34" s="1712"/>
      <c r="F34" s="1712"/>
      <c r="G34" s="1712"/>
      <c r="H34" s="1712"/>
      <c r="I34" s="1712" t="s">
        <v>907</v>
      </c>
      <c r="J34" s="1712"/>
      <c r="K34" s="1712"/>
      <c r="L34" s="1717">
        <v>619659201555</v>
      </c>
      <c r="M34" s="1718">
        <v>0</v>
      </c>
      <c r="N34" s="1712" t="s">
        <v>372</v>
      </c>
      <c r="O34" s="1712"/>
      <c r="P34" s="1720">
        <v>4445</v>
      </c>
      <c r="Q34" s="1712"/>
      <c r="R34" s="1721">
        <f t="shared" si="0"/>
        <v>0</v>
      </c>
      <c r="S34" s="1720"/>
      <c r="Z34" s="1704"/>
      <c r="AA34" s="1704"/>
    </row>
    <row r="35" spans="2:31" ht="37.5" customHeight="1">
      <c r="B35" s="1712" t="s">
        <v>1645</v>
      </c>
      <c r="C35" s="1712"/>
      <c r="D35" s="1712"/>
      <c r="E35" s="1712"/>
      <c r="F35" s="1712"/>
      <c r="G35" s="1712"/>
      <c r="H35" s="1712"/>
      <c r="I35" s="1712" t="s">
        <v>971</v>
      </c>
      <c r="J35" s="1712"/>
      <c r="K35" s="1712"/>
      <c r="L35" s="1717">
        <v>619659201562</v>
      </c>
      <c r="M35" s="1718">
        <v>0</v>
      </c>
      <c r="N35" s="1712" t="s">
        <v>372</v>
      </c>
      <c r="O35" s="1712"/>
      <c r="P35" s="1720">
        <v>8049.9999999999991</v>
      </c>
      <c r="Q35" s="1712"/>
      <c r="R35" s="1721">
        <f t="shared" si="0"/>
        <v>0</v>
      </c>
      <c r="S35" s="1720"/>
      <c r="Z35" s="1704"/>
      <c r="AA35" s="1704"/>
    </row>
    <row r="36" spans="2:31" ht="37.5" customHeight="1">
      <c r="B36" s="1712" t="s">
        <v>1646</v>
      </c>
      <c r="C36" s="1712"/>
      <c r="D36" s="1712"/>
      <c r="E36" s="1712"/>
      <c r="F36" s="1712"/>
      <c r="G36" s="1712"/>
      <c r="H36" s="1712"/>
      <c r="I36" s="1712" t="s">
        <v>911</v>
      </c>
      <c r="J36" s="1712"/>
      <c r="K36" s="1712"/>
      <c r="L36" s="1717">
        <v>619659201609</v>
      </c>
      <c r="M36" s="1718">
        <v>0</v>
      </c>
      <c r="N36" s="1712" t="s">
        <v>372</v>
      </c>
      <c r="O36" s="1712"/>
      <c r="P36" s="1720">
        <v>15469.999999999998</v>
      </c>
      <c r="Q36" s="1712"/>
      <c r="R36" s="1721">
        <f t="shared" si="0"/>
        <v>0</v>
      </c>
      <c r="S36" s="1720"/>
      <c r="Z36" s="1704"/>
      <c r="AA36" s="1704"/>
    </row>
    <row r="37" spans="2:31" ht="37.5" customHeight="1">
      <c r="B37" s="1712" t="s">
        <v>1647</v>
      </c>
      <c r="C37" s="1712"/>
      <c r="D37" s="1712"/>
      <c r="E37" s="1712"/>
      <c r="F37" s="1712"/>
      <c r="G37" s="1712"/>
      <c r="H37" s="1712"/>
      <c r="I37" s="1712" t="s">
        <v>974</v>
      </c>
      <c r="J37" s="1712"/>
      <c r="K37" s="1712"/>
      <c r="L37" s="1717">
        <v>619659203566</v>
      </c>
      <c r="M37" s="1718">
        <v>0</v>
      </c>
      <c r="N37" s="1712" t="s">
        <v>372</v>
      </c>
      <c r="O37" s="1712"/>
      <c r="P37" s="1720">
        <v>17220</v>
      </c>
      <c r="Q37" s="1712"/>
      <c r="R37" s="1721">
        <f t="shared" si="0"/>
        <v>0</v>
      </c>
      <c r="S37" s="1720"/>
      <c r="Z37" s="1704"/>
      <c r="AA37" s="1704"/>
    </row>
    <row r="38" spans="2:31" ht="37.5" customHeight="1">
      <c r="B38" s="1712" t="s">
        <v>1629</v>
      </c>
      <c r="C38" s="1712"/>
      <c r="D38" s="1712"/>
      <c r="E38" s="1712"/>
      <c r="F38" s="1712"/>
      <c r="G38" s="1712"/>
      <c r="H38" s="1712"/>
      <c r="I38" s="1712" t="s">
        <v>915</v>
      </c>
      <c r="J38" s="1712"/>
      <c r="K38" s="1712"/>
      <c r="L38" s="1717">
        <v>619659197940</v>
      </c>
      <c r="M38" s="1718">
        <v>0</v>
      </c>
      <c r="N38" s="1712" t="s">
        <v>372</v>
      </c>
      <c r="O38" s="1712"/>
      <c r="P38" s="1720">
        <v>1785</v>
      </c>
      <c r="Q38" s="1712"/>
      <c r="R38" s="1721">
        <f t="shared" si="0"/>
        <v>0</v>
      </c>
      <c r="S38" s="1720"/>
      <c r="Z38" s="1704"/>
      <c r="AA38" s="1704"/>
    </row>
    <row r="39" spans="2:31" ht="37.5" customHeight="1">
      <c r="B39" s="1712" t="s">
        <v>1630</v>
      </c>
      <c r="C39" s="1712"/>
      <c r="D39" s="1712"/>
      <c r="E39" s="1712"/>
      <c r="F39" s="1712"/>
      <c r="G39" s="1712"/>
      <c r="H39" s="1712"/>
      <c r="I39" s="1712" t="s">
        <v>977</v>
      </c>
      <c r="J39" s="1712"/>
      <c r="K39" s="1712"/>
      <c r="L39" s="1717" t="s">
        <v>1539</v>
      </c>
      <c r="M39" s="1718">
        <v>60</v>
      </c>
      <c r="N39" s="1712" t="s">
        <v>372</v>
      </c>
      <c r="O39" s="1712"/>
      <c r="P39" s="1720">
        <v>2093</v>
      </c>
      <c r="Q39" s="1712"/>
      <c r="R39" s="1721">
        <f t="shared" si="0"/>
        <v>125580</v>
      </c>
      <c r="S39" s="1720"/>
      <c r="T39" s="1723"/>
      <c r="Z39" s="1704"/>
      <c r="AA39" s="1704"/>
    </row>
    <row r="40" spans="2:31" ht="37.5" customHeight="1">
      <c r="B40" s="1712" t="s">
        <v>1616</v>
      </c>
      <c r="C40" s="1712"/>
      <c r="D40" s="1712"/>
      <c r="E40" s="1712"/>
      <c r="F40" s="1712"/>
      <c r="G40" s="1712"/>
      <c r="H40" s="1712"/>
      <c r="I40" s="1712" t="s">
        <v>1193</v>
      </c>
      <c r="J40" s="1712"/>
      <c r="K40" s="1712"/>
      <c r="L40" s="1717" t="s">
        <v>1533</v>
      </c>
      <c r="M40" s="1718">
        <v>100</v>
      </c>
      <c r="N40" s="1712" t="s">
        <v>372</v>
      </c>
      <c r="O40" s="1712"/>
      <c r="P40" s="1720">
        <v>2093</v>
      </c>
      <c r="Q40" s="1712"/>
      <c r="R40" s="1721">
        <f t="shared" si="0"/>
        <v>209300</v>
      </c>
      <c r="S40" s="1720"/>
    </row>
    <row r="41" spans="2:31" ht="37.5" customHeight="1">
      <c r="B41" s="1712" t="s">
        <v>1617</v>
      </c>
      <c r="C41" s="1712"/>
      <c r="D41" s="1712"/>
      <c r="E41" s="1712"/>
      <c r="F41" s="1712"/>
      <c r="G41" s="1712"/>
      <c r="H41" s="1712"/>
      <c r="I41" s="1712" t="s">
        <v>919</v>
      </c>
      <c r="J41" s="1712"/>
      <c r="K41" s="1712"/>
      <c r="L41" s="1717" t="s">
        <v>1540</v>
      </c>
      <c r="M41" s="1718">
        <v>150</v>
      </c>
      <c r="N41" s="1712" t="s">
        <v>372</v>
      </c>
      <c r="O41" s="1712"/>
      <c r="P41" s="1720">
        <v>2926</v>
      </c>
      <c r="Q41" s="1712"/>
      <c r="R41" s="1721">
        <f t="shared" si="0"/>
        <v>438900</v>
      </c>
      <c r="S41" s="1720"/>
      <c r="T41" s="1723"/>
    </row>
    <row r="42" spans="2:31" ht="37.5" customHeight="1">
      <c r="B42" s="1712" t="s">
        <v>1617</v>
      </c>
      <c r="C42" s="1712"/>
      <c r="D42" s="1712"/>
      <c r="E42" s="1712"/>
      <c r="F42" s="1712"/>
      <c r="G42" s="1712"/>
      <c r="H42" s="1712"/>
      <c r="I42" s="1712" t="s">
        <v>1133</v>
      </c>
      <c r="J42" s="1712"/>
      <c r="K42" s="1712"/>
      <c r="L42" s="1717" t="s">
        <v>1534</v>
      </c>
      <c r="M42" s="1718">
        <v>125</v>
      </c>
      <c r="N42" s="1712" t="s">
        <v>372</v>
      </c>
      <c r="O42" s="1712"/>
      <c r="P42" s="1720">
        <v>2926</v>
      </c>
      <c r="Q42" s="1712"/>
      <c r="R42" s="1721">
        <f t="shared" si="0"/>
        <v>365750</v>
      </c>
      <c r="S42" s="1720"/>
      <c r="T42" s="1723"/>
    </row>
    <row r="43" spans="2:31" ht="37.5" customHeight="1">
      <c r="B43" s="1712" t="s">
        <v>1648</v>
      </c>
      <c r="C43" s="1712"/>
      <c r="D43" s="1712"/>
      <c r="E43" s="1712"/>
      <c r="F43" s="1712"/>
      <c r="G43" s="1712"/>
      <c r="H43" s="1712"/>
      <c r="I43" s="1712" t="s">
        <v>980</v>
      </c>
      <c r="J43" s="1712"/>
      <c r="K43" s="1712"/>
      <c r="L43" s="1717" t="s">
        <v>1603</v>
      </c>
      <c r="M43" s="1718">
        <v>35</v>
      </c>
      <c r="N43" s="1712" t="s">
        <v>372</v>
      </c>
      <c r="O43" s="1712"/>
      <c r="P43" s="1720">
        <v>5530</v>
      </c>
      <c r="Q43" s="1712"/>
      <c r="R43" s="1721">
        <f t="shared" si="0"/>
        <v>193550</v>
      </c>
      <c r="S43" s="1720"/>
      <c r="T43" s="1723"/>
      <c r="AE43" s="1724"/>
    </row>
    <row r="44" spans="2:31" ht="37.5" customHeight="1">
      <c r="B44" s="1712" t="s">
        <v>1618</v>
      </c>
      <c r="C44" s="1712"/>
      <c r="D44" s="1712"/>
      <c r="E44" s="1712"/>
      <c r="F44" s="1712"/>
      <c r="G44" s="1712"/>
      <c r="H44" s="1712"/>
      <c r="I44" s="1712" t="s">
        <v>1134</v>
      </c>
      <c r="J44" s="1712"/>
      <c r="K44" s="1712"/>
      <c r="L44" s="1717" t="s">
        <v>1535</v>
      </c>
      <c r="M44" s="1718">
        <v>40</v>
      </c>
      <c r="N44" s="1712" t="s">
        <v>372</v>
      </c>
      <c r="O44" s="1712"/>
      <c r="P44" s="1720">
        <v>5530</v>
      </c>
      <c r="Q44" s="1712"/>
      <c r="R44" s="1721">
        <f t="shared" si="0"/>
        <v>221200</v>
      </c>
      <c r="S44" s="1720"/>
      <c r="T44" s="1723"/>
    </row>
    <row r="45" spans="2:31" ht="37.5" customHeight="1">
      <c r="B45" s="1712" t="s">
        <v>1649</v>
      </c>
      <c r="C45" s="1712"/>
      <c r="D45" s="1712"/>
      <c r="E45" s="1712"/>
      <c r="F45" s="1712"/>
      <c r="G45" s="1712"/>
      <c r="H45" s="1712"/>
      <c r="I45" s="1712" t="s">
        <v>923</v>
      </c>
      <c r="J45" s="1712"/>
      <c r="K45" s="1712"/>
      <c r="L45" s="1717" t="s">
        <v>1654</v>
      </c>
      <c r="M45" s="1718">
        <v>20</v>
      </c>
      <c r="N45" s="1712" t="s">
        <v>372</v>
      </c>
      <c r="O45" s="1712"/>
      <c r="P45" s="1720">
        <v>8820</v>
      </c>
      <c r="Q45" s="1712"/>
      <c r="R45" s="1721">
        <f t="shared" si="0"/>
        <v>176400</v>
      </c>
      <c r="S45" s="1720"/>
      <c r="T45" s="1723"/>
    </row>
    <row r="46" spans="2:31" ht="37.5" customHeight="1">
      <c r="B46" s="1712" t="s">
        <v>1650</v>
      </c>
      <c r="C46" s="1712"/>
      <c r="D46" s="1712"/>
      <c r="E46" s="1712"/>
      <c r="F46" s="1712"/>
      <c r="G46" s="1712"/>
      <c r="H46" s="1712"/>
      <c r="I46" s="1712" t="s">
        <v>983</v>
      </c>
      <c r="J46" s="1712"/>
      <c r="K46" s="1712"/>
      <c r="L46" s="1717" t="s">
        <v>1655</v>
      </c>
      <c r="M46" s="1718">
        <v>0</v>
      </c>
      <c r="N46" s="1712" t="s">
        <v>372</v>
      </c>
      <c r="O46" s="1712"/>
      <c r="P46" s="1720">
        <v>16660</v>
      </c>
      <c r="Q46" s="1712"/>
      <c r="R46" s="1721">
        <f t="shared" si="0"/>
        <v>0</v>
      </c>
      <c r="S46" s="1720"/>
      <c r="T46" s="1723"/>
    </row>
    <row r="47" spans="2:31" ht="37.5" customHeight="1">
      <c r="B47" s="1712" t="s">
        <v>1651</v>
      </c>
      <c r="C47" s="1712"/>
      <c r="D47" s="1712"/>
      <c r="E47" s="1712"/>
      <c r="F47" s="1712"/>
      <c r="G47" s="1712"/>
      <c r="H47" s="1712"/>
      <c r="I47" s="1712" t="s">
        <v>1656</v>
      </c>
      <c r="J47" s="1712"/>
      <c r="K47" s="1712"/>
      <c r="L47" s="1717">
        <v>619659208783</v>
      </c>
      <c r="M47" s="1718">
        <v>0</v>
      </c>
      <c r="N47" s="1712" t="s">
        <v>372</v>
      </c>
      <c r="O47" s="1712"/>
      <c r="P47" s="1720">
        <v>32619.999999999996</v>
      </c>
      <c r="Q47" s="1712"/>
      <c r="R47" s="1721">
        <f t="shared" si="0"/>
        <v>0</v>
      </c>
      <c r="S47" s="1720"/>
      <c r="T47" s="1723"/>
    </row>
    <row r="48" spans="2:31" ht="37.5" customHeight="1">
      <c r="B48" s="1712" t="s">
        <v>1652</v>
      </c>
      <c r="C48" s="1712"/>
      <c r="D48" s="1712"/>
      <c r="E48" s="1712"/>
      <c r="F48" s="1712"/>
      <c r="G48" s="1712"/>
      <c r="H48" s="1712"/>
      <c r="I48" s="1712" t="s">
        <v>927</v>
      </c>
      <c r="J48" s="1712"/>
      <c r="K48" s="1712"/>
      <c r="L48" s="1717">
        <v>619659197704</v>
      </c>
      <c r="M48" s="1718">
        <v>0</v>
      </c>
      <c r="N48" s="1712" t="s">
        <v>372</v>
      </c>
      <c r="O48" s="1712"/>
      <c r="P48" s="1720">
        <v>2345</v>
      </c>
      <c r="Q48" s="1712"/>
      <c r="R48" s="1721">
        <f t="shared" si="0"/>
        <v>0</v>
      </c>
      <c r="S48" s="1720"/>
      <c r="T48" s="1723"/>
    </row>
    <row r="49" spans="1:29" ht="37.5" customHeight="1">
      <c r="B49" s="1712" t="s">
        <v>1653</v>
      </c>
      <c r="C49" s="1712"/>
      <c r="D49" s="1712"/>
      <c r="E49" s="1712"/>
      <c r="F49" s="1712"/>
      <c r="G49" s="1712"/>
      <c r="H49" s="1712"/>
      <c r="I49" s="1712" t="s">
        <v>929</v>
      </c>
      <c r="J49" s="1712"/>
      <c r="K49" s="1712"/>
      <c r="L49" s="1717" t="s">
        <v>1531</v>
      </c>
      <c r="M49" s="1718">
        <v>0</v>
      </c>
      <c r="N49" s="1712" t="s">
        <v>372</v>
      </c>
      <c r="O49" s="1712"/>
      <c r="P49" s="1720">
        <v>2485</v>
      </c>
      <c r="Q49" s="1712"/>
      <c r="R49" s="1721">
        <f t="shared" si="0"/>
        <v>0</v>
      </c>
      <c r="S49" s="1720"/>
      <c r="T49" s="1723"/>
    </row>
    <row r="50" spans="1:29" ht="37.5" customHeight="1">
      <c r="B50" s="1712" t="s">
        <v>1631</v>
      </c>
      <c r="C50" s="1712"/>
      <c r="D50" s="1712"/>
      <c r="E50" s="1712"/>
      <c r="F50" s="1712"/>
      <c r="G50" s="1712"/>
      <c r="H50" s="1712"/>
      <c r="I50" s="1712" t="s">
        <v>562</v>
      </c>
      <c r="J50" s="1712"/>
      <c r="K50" s="1712"/>
      <c r="L50" s="1717" t="s">
        <v>1532</v>
      </c>
      <c r="M50" s="1718">
        <v>0</v>
      </c>
      <c r="N50" s="1712" t="s">
        <v>372</v>
      </c>
      <c r="O50" s="1712"/>
      <c r="P50" s="1720">
        <v>3080</v>
      </c>
      <c r="Q50" s="1712"/>
      <c r="R50" s="1721">
        <f t="shared" si="0"/>
        <v>0</v>
      </c>
      <c r="S50" s="1720"/>
      <c r="T50" s="1723"/>
    </row>
    <row r="51" spans="1:29" ht="37.5" customHeight="1">
      <c r="B51" s="1712" t="s">
        <v>1632</v>
      </c>
      <c r="C51" s="1712"/>
      <c r="D51" s="1712"/>
      <c r="E51" s="1712"/>
      <c r="F51" s="1712"/>
      <c r="G51" s="1712"/>
      <c r="H51" s="1712"/>
      <c r="I51" s="1712" t="s">
        <v>932</v>
      </c>
      <c r="J51" s="1712"/>
      <c r="K51" s="1712"/>
      <c r="L51" s="1717">
        <v>619659198930</v>
      </c>
      <c r="M51" s="1718">
        <v>0</v>
      </c>
      <c r="N51" s="1712" t="s">
        <v>372</v>
      </c>
      <c r="O51" s="1712"/>
      <c r="P51" s="1720">
        <v>5810</v>
      </c>
      <c r="Q51" s="1712"/>
      <c r="R51" s="1721">
        <f t="shared" si="0"/>
        <v>0</v>
      </c>
      <c r="S51" s="1712"/>
      <c r="T51" s="1723"/>
    </row>
    <row r="52" spans="1:29" ht="37.5" customHeight="1" thickBot="1">
      <c r="B52" s="1715"/>
      <c r="C52" s="1715"/>
      <c r="D52" s="1715"/>
      <c r="E52" s="1715"/>
      <c r="F52" s="1715"/>
      <c r="G52" s="1715"/>
      <c r="H52" s="1715"/>
      <c r="I52" s="1715"/>
      <c r="J52" s="1715"/>
      <c r="K52" s="1715"/>
      <c r="L52" s="1715"/>
      <c r="M52" s="1715"/>
      <c r="N52" s="1715"/>
      <c r="O52" s="1715"/>
      <c r="P52" s="1715"/>
      <c r="Q52" s="1715"/>
      <c r="R52" s="1715"/>
      <c r="S52" s="1715"/>
      <c r="T52" s="1723"/>
    </row>
    <row r="53" spans="1:29" ht="37.5" customHeight="1" thickTop="1" thickBot="1">
      <c r="B53" s="1844"/>
      <c r="C53" s="1845"/>
      <c r="D53" s="1845"/>
      <c r="E53" s="1845"/>
      <c r="F53" s="1845"/>
      <c r="G53" s="1845"/>
      <c r="H53" s="1845"/>
      <c r="I53" s="1845"/>
      <c r="J53" s="1846"/>
      <c r="M53" s="1847"/>
      <c r="N53" s="1847"/>
      <c r="O53" s="1847"/>
      <c r="P53" s="1847"/>
      <c r="Q53" s="1847"/>
      <c r="R53" s="1847"/>
      <c r="S53" s="1847"/>
      <c r="T53" s="1723"/>
    </row>
    <row r="54" spans="1:29" ht="37.5" customHeight="1" thickTop="1">
      <c r="A54" s="1711"/>
      <c r="B54" s="1695" t="s">
        <v>1467</v>
      </c>
      <c r="T54" s="1723"/>
    </row>
    <row r="55" spans="1:29" ht="37.5" customHeight="1">
      <c r="A55" s="1711"/>
      <c r="B55" s="1696"/>
      <c r="C55" s="1696"/>
      <c r="D55" s="1696"/>
      <c r="E55" s="1696"/>
      <c r="F55" s="1696"/>
      <c r="G55" s="1696"/>
      <c r="H55" s="1696"/>
      <c r="I55" s="1696"/>
      <c r="J55" s="1696"/>
      <c r="K55" s="1696"/>
      <c r="L55" s="1696"/>
      <c r="M55" s="1696"/>
      <c r="N55" s="1696"/>
      <c r="O55" s="1696"/>
      <c r="P55" s="1696"/>
      <c r="Q55" s="1696"/>
      <c r="R55" s="1696"/>
      <c r="S55" s="1696"/>
      <c r="T55" s="1723"/>
    </row>
    <row r="56" spans="1:29" ht="30" customHeight="1">
      <c r="A56" s="1711"/>
      <c r="B56" s="1695" t="s">
        <v>1468</v>
      </c>
      <c r="C56" s="1695"/>
      <c r="D56" s="1695"/>
      <c r="E56" s="1695"/>
      <c r="F56" s="1695"/>
      <c r="G56" s="1695"/>
      <c r="H56" s="1695"/>
      <c r="I56" s="1695"/>
      <c r="J56" s="1695"/>
      <c r="K56" s="1695"/>
      <c r="L56" s="1695" t="s">
        <v>1469</v>
      </c>
      <c r="M56" s="1695"/>
      <c r="T56" s="1723"/>
    </row>
    <row r="57" spans="1:29" ht="30" customHeight="1">
      <c r="A57" s="1711"/>
      <c r="B57" s="1848" t="str">
        <f>B5</f>
        <v>柏尾奏利（KASIOshop）</v>
      </c>
      <c r="C57" s="1695"/>
      <c r="D57" s="1695"/>
      <c r="E57" s="1695"/>
      <c r="F57" s="1695"/>
      <c r="G57" s="1695"/>
      <c r="H57" s="1695"/>
      <c r="I57" s="1695"/>
      <c r="J57" s="1695"/>
      <c r="K57" s="1695"/>
      <c r="L57" s="1695"/>
      <c r="M57" s="1695"/>
      <c r="T57" s="1723"/>
    </row>
    <row r="58" spans="1:29" s="1711" customFormat="1" ht="37.5" customHeight="1">
      <c r="B58" s="1690"/>
      <c r="C58" s="1690"/>
      <c r="D58" s="1690"/>
      <c r="E58" s="1690"/>
      <c r="F58" s="1690"/>
      <c r="G58" s="1690"/>
      <c r="H58" s="1690"/>
      <c r="I58" s="1690"/>
      <c r="J58" s="1690"/>
      <c r="K58" s="1690"/>
      <c r="L58" s="1690"/>
      <c r="M58" s="1690"/>
      <c r="N58" s="1690"/>
      <c r="O58" s="1690"/>
      <c r="P58" s="1690"/>
      <c r="Q58" s="1690"/>
      <c r="R58" s="1690"/>
      <c r="S58" s="1690"/>
      <c r="T58" s="1725"/>
      <c r="Z58" s="1691"/>
      <c r="AA58" s="1691"/>
      <c r="AB58" s="1691"/>
      <c r="AC58" s="1691"/>
    </row>
    <row r="59" spans="1:29" s="1711" customFormat="1" ht="37.5" customHeight="1">
      <c r="B59" s="1690"/>
      <c r="C59" s="1690"/>
      <c r="D59" s="1690"/>
      <c r="E59" s="1690"/>
      <c r="F59" s="1690"/>
      <c r="G59" s="1690"/>
      <c r="H59" s="1690"/>
      <c r="I59" s="1690"/>
      <c r="J59" s="1690"/>
      <c r="K59" s="1690"/>
      <c r="L59" s="1690"/>
      <c r="M59" s="1690"/>
      <c r="N59" s="1690"/>
      <c r="O59" s="1690"/>
      <c r="P59" s="1690"/>
      <c r="Q59" s="1690"/>
      <c r="R59" s="1690"/>
      <c r="S59" s="1690"/>
      <c r="T59" s="1725"/>
      <c r="Z59" s="1691"/>
      <c r="AA59" s="1691"/>
      <c r="AB59" s="1691"/>
      <c r="AC59" s="1691"/>
    </row>
    <row r="60" spans="1:29" s="1711" customFormat="1" ht="25.5" customHeight="1">
      <c r="B60" s="1690"/>
      <c r="C60" s="1690"/>
      <c r="D60" s="1690"/>
      <c r="E60" s="1690"/>
      <c r="F60" s="1690"/>
      <c r="G60" s="1690"/>
      <c r="H60" s="1690"/>
      <c r="I60" s="1690"/>
      <c r="J60" s="1690"/>
      <c r="K60" s="1690"/>
      <c r="L60" s="1690"/>
      <c r="M60" s="1690"/>
      <c r="N60" s="1690"/>
      <c r="O60" s="1690"/>
      <c r="P60" s="1690"/>
      <c r="Q60" s="1690"/>
      <c r="R60" s="1690"/>
      <c r="S60" s="1690"/>
      <c r="T60" s="1725"/>
      <c r="Z60" s="1691"/>
      <c r="AA60" s="1691"/>
      <c r="AB60" s="1691"/>
      <c r="AC60" s="1691"/>
    </row>
    <row r="61" spans="1:29" s="1711" customFormat="1" ht="25.5" customHeight="1">
      <c r="B61" s="1690"/>
      <c r="C61" s="1690"/>
      <c r="D61" s="1690"/>
      <c r="E61" s="1690"/>
      <c r="F61" s="1690"/>
      <c r="G61" s="1690"/>
      <c r="H61" s="1690"/>
      <c r="I61" s="1690"/>
      <c r="J61" s="1690"/>
      <c r="K61" s="1690"/>
      <c r="L61" s="1690"/>
      <c r="M61" s="1690"/>
      <c r="N61" s="1690"/>
      <c r="O61" s="1690"/>
      <c r="P61" s="1690"/>
      <c r="Q61" s="1690"/>
      <c r="R61" s="1690"/>
      <c r="S61" s="1690"/>
      <c r="Z61" s="1691"/>
      <c r="AA61" s="1691"/>
      <c r="AB61" s="1691"/>
      <c r="AC61" s="1691"/>
    </row>
    <row r="62" spans="1:29" s="1711" customFormat="1" ht="25.5" customHeight="1">
      <c r="B62" s="1690"/>
      <c r="C62" s="1690"/>
      <c r="D62" s="1690"/>
      <c r="E62" s="1690"/>
      <c r="F62" s="1690"/>
      <c r="G62" s="1690"/>
      <c r="H62" s="1690"/>
      <c r="I62" s="1690"/>
      <c r="J62" s="1690"/>
      <c r="K62" s="1690"/>
      <c r="L62" s="1690"/>
      <c r="M62" s="1690"/>
      <c r="N62" s="1690"/>
      <c r="O62" s="1690"/>
      <c r="P62" s="1690"/>
      <c r="Q62" s="1690"/>
      <c r="R62" s="1690"/>
      <c r="S62" s="1690"/>
      <c r="Z62" s="1691"/>
      <c r="AA62" s="1691"/>
      <c r="AB62" s="1691"/>
      <c r="AC62" s="1691"/>
    </row>
    <row r="63" spans="1:29" s="1711" customFormat="1" ht="25.5" customHeight="1">
      <c r="B63" s="1690"/>
      <c r="C63" s="1690"/>
      <c r="D63" s="1690"/>
      <c r="E63" s="1690"/>
      <c r="F63" s="1690"/>
      <c r="G63" s="1690"/>
      <c r="H63" s="1690"/>
      <c r="I63" s="1690"/>
      <c r="J63" s="1690"/>
      <c r="K63" s="1690"/>
      <c r="L63" s="1690"/>
      <c r="M63" s="1690"/>
      <c r="N63" s="1690"/>
      <c r="O63" s="1690"/>
      <c r="P63" s="1690"/>
      <c r="Q63" s="1690"/>
      <c r="R63" s="1690"/>
      <c r="S63" s="1690"/>
      <c r="Z63" s="1691"/>
      <c r="AA63" s="1691"/>
      <c r="AB63" s="1691"/>
      <c r="AC63" s="1691"/>
    </row>
    <row r="64" spans="1:29" s="1711" customFormat="1" ht="25.5" customHeight="1">
      <c r="B64" s="1690"/>
      <c r="C64" s="1690"/>
      <c r="D64" s="1690"/>
      <c r="E64" s="1690"/>
      <c r="F64" s="1690"/>
      <c r="G64" s="1690"/>
      <c r="H64" s="1690"/>
      <c r="I64" s="1690"/>
      <c r="J64" s="1690"/>
      <c r="K64" s="1690"/>
      <c r="L64" s="1690"/>
      <c r="M64" s="1690"/>
      <c r="N64" s="1690"/>
      <c r="O64" s="1690"/>
      <c r="P64" s="1690"/>
      <c r="Q64" s="1690"/>
      <c r="R64" s="1690"/>
      <c r="S64" s="1690"/>
      <c r="Z64" s="1691"/>
      <c r="AA64" s="1691"/>
      <c r="AB64" s="1691"/>
      <c r="AC64" s="1691"/>
    </row>
    <row r="65" spans="1:29" s="1711" customFormat="1" ht="25.5" customHeight="1">
      <c r="B65" s="1690"/>
      <c r="C65" s="1690"/>
      <c r="D65" s="1690"/>
      <c r="E65" s="1690"/>
      <c r="F65" s="1690"/>
      <c r="G65" s="1690"/>
      <c r="H65" s="1690"/>
      <c r="I65" s="1690"/>
      <c r="J65" s="1690"/>
      <c r="K65" s="1690"/>
      <c r="L65" s="1690"/>
      <c r="M65" s="1690"/>
      <c r="N65" s="1690"/>
      <c r="O65" s="1690"/>
      <c r="P65" s="1690"/>
      <c r="Q65" s="1690"/>
      <c r="R65" s="1690"/>
      <c r="S65" s="1690"/>
      <c r="Z65" s="1691"/>
      <c r="AA65" s="1691"/>
      <c r="AB65" s="1691"/>
      <c r="AC65" s="1691"/>
    </row>
    <row r="66" spans="1:29" s="1711" customFormat="1" ht="25.5" customHeight="1">
      <c r="B66" s="1690"/>
      <c r="C66" s="1690"/>
      <c r="D66" s="1690"/>
      <c r="E66" s="1690"/>
      <c r="F66" s="1690"/>
      <c r="G66" s="1690"/>
      <c r="H66" s="1690"/>
      <c r="I66" s="1690"/>
      <c r="J66" s="1690"/>
      <c r="K66" s="1690"/>
      <c r="L66" s="1690"/>
      <c r="M66" s="1690"/>
      <c r="N66" s="1690"/>
      <c r="O66" s="1690"/>
      <c r="P66" s="1690"/>
      <c r="Q66" s="1690"/>
      <c r="R66" s="1690"/>
      <c r="S66" s="1690"/>
      <c r="Z66" s="1691"/>
      <c r="AA66" s="1691"/>
      <c r="AB66" s="1691"/>
      <c r="AC66" s="1691"/>
    </row>
    <row r="67" spans="1:29" s="1711" customFormat="1" ht="25.5" customHeight="1">
      <c r="B67" s="1690"/>
      <c r="C67" s="1690"/>
      <c r="D67" s="1690"/>
      <c r="E67" s="1690"/>
      <c r="F67" s="1690"/>
      <c r="G67" s="1690"/>
      <c r="H67" s="1690"/>
      <c r="I67" s="1690"/>
      <c r="J67" s="1690"/>
      <c r="K67" s="1690"/>
      <c r="L67" s="1690"/>
      <c r="M67" s="1690"/>
      <c r="N67" s="1690"/>
      <c r="O67" s="1690"/>
      <c r="P67" s="1690"/>
      <c r="Q67" s="1690"/>
      <c r="R67" s="1690"/>
      <c r="S67" s="1690"/>
      <c r="Z67" s="1691"/>
      <c r="AA67" s="1691"/>
      <c r="AB67" s="1691"/>
      <c r="AC67" s="1691"/>
    </row>
    <row r="68" spans="1:29" s="1711" customFormat="1" ht="25.5" customHeight="1">
      <c r="B68" s="1690"/>
      <c r="C68" s="1690"/>
      <c r="D68" s="1690"/>
      <c r="E68" s="1690"/>
      <c r="F68" s="1690"/>
      <c r="G68" s="1690"/>
      <c r="H68" s="1690"/>
      <c r="I68" s="1690"/>
      <c r="J68" s="1690"/>
      <c r="K68" s="1690"/>
      <c r="L68" s="1690"/>
      <c r="M68" s="1690"/>
      <c r="N68" s="1690"/>
      <c r="O68" s="1690"/>
      <c r="P68" s="1690"/>
      <c r="Q68" s="1690"/>
      <c r="R68" s="1690"/>
      <c r="S68" s="1690"/>
      <c r="Z68" s="1691"/>
      <c r="AA68" s="1691"/>
      <c r="AB68" s="1691"/>
      <c r="AC68" s="1691"/>
    </row>
    <row r="69" spans="1:29" s="1711" customFormat="1" ht="25.5" customHeight="1">
      <c r="B69" s="1690"/>
      <c r="C69" s="1690"/>
      <c r="D69" s="1690"/>
      <c r="E69" s="1690"/>
      <c r="F69" s="1690"/>
      <c r="G69" s="1690"/>
      <c r="H69" s="1690"/>
      <c r="I69" s="1690"/>
      <c r="J69" s="1690"/>
      <c r="K69" s="1690"/>
      <c r="L69" s="1690"/>
      <c r="M69" s="1690"/>
      <c r="N69" s="1690"/>
      <c r="O69" s="1690"/>
      <c r="P69" s="1690"/>
      <c r="Q69" s="1690"/>
      <c r="R69" s="1690"/>
      <c r="S69" s="1690"/>
      <c r="Z69" s="1691"/>
      <c r="AA69" s="1691"/>
      <c r="AB69" s="1691"/>
      <c r="AC69" s="1691"/>
    </row>
    <row r="70" spans="1:29" s="1711" customFormat="1" ht="25.5" customHeight="1">
      <c r="B70" s="1690"/>
      <c r="C70" s="1690"/>
      <c r="D70" s="1690"/>
      <c r="E70" s="1690"/>
      <c r="F70" s="1690"/>
      <c r="G70" s="1690"/>
      <c r="H70" s="1690"/>
      <c r="I70" s="1690"/>
      <c r="J70" s="1690"/>
      <c r="K70" s="1690"/>
      <c r="L70" s="1690"/>
      <c r="M70" s="1690"/>
      <c r="N70" s="1690"/>
      <c r="O70" s="1690"/>
      <c r="P70" s="1690"/>
      <c r="Q70" s="1690"/>
      <c r="R70" s="1690"/>
      <c r="S70" s="1690"/>
      <c r="Z70" s="1691"/>
      <c r="AA70" s="1691"/>
      <c r="AB70" s="1691"/>
      <c r="AC70" s="1691"/>
    </row>
    <row r="71" spans="1:29" s="1711" customFormat="1" ht="25.5" customHeight="1">
      <c r="B71" s="1690"/>
      <c r="C71" s="1690"/>
      <c r="D71" s="1690"/>
      <c r="E71" s="1690"/>
      <c r="F71" s="1690"/>
      <c r="G71" s="1690"/>
      <c r="H71" s="1690"/>
      <c r="I71" s="1690"/>
      <c r="J71" s="1690"/>
      <c r="K71" s="1690"/>
      <c r="L71" s="1690"/>
      <c r="M71" s="1690"/>
      <c r="N71" s="1690"/>
      <c r="O71" s="1690"/>
      <c r="P71" s="1690"/>
      <c r="Q71" s="1690"/>
      <c r="R71" s="1690"/>
      <c r="S71" s="1690"/>
      <c r="Z71" s="1691"/>
      <c r="AA71" s="1691"/>
      <c r="AB71" s="1691"/>
      <c r="AC71" s="1691"/>
    </row>
    <row r="72" spans="1:29" s="1711" customFormat="1" ht="25.5" customHeight="1">
      <c r="B72" s="1690"/>
      <c r="C72" s="1690"/>
      <c r="D72" s="1690"/>
      <c r="E72" s="1690"/>
      <c r="F72" s="1690"/>
      <c r="G72" s="1690"/>
      <c r="H72" s="1690"/>
      <c r="I72" s="1690"/>
      <c r="J72" s="1690"/>
      <c r="K72" s="1690"/>
      <c r="L72" s="1690"/>
      <c r="M72" s="1690"/>
      <c r="N72" s="1690"/>
      <c r="O72" s="1690"/>
      <c r="P72" s="1690"/>
      <c r="Q72" s="1690"/>
      <c r="R72" s="1690"/>
      <c r="S72" s="1690"/>
      <c r="Z72" s="1691"/>
      <c r="AA72" s="1691"/>
      <c r="AB72" s="1691"/>
      <c r="AC72" s="1691"/>
    </row>
    <row r="73" spans="1:29" s="1711" customFormat="1" ht="25.5" customHeight="1">
      <c r="A73" s="1690"/>
      <c r="B73" s="1690"/>
      <c r="C73" s="1690"/>
      <c r="D73" s="1690"/>
      <c r="E73" s="1690"/>
      <c r="F73" s="1690"/>
      <c r="G73" s="1690"/>
      <c r="H73" s="1690"/>
      <c r="I73" s="1690"/>
      <c r="J73" s="1690"/>
      <c r="K73" s="1690"/>
      <c r="L73" s="1690"/>
      <c r="M73" s="1690"/>
      <c r="N73" s="1690"/>
      <c r="O73" s="1690"/>
      <c r="P73" s="1690"/>
      <c r="Q73" s="1690"/>
      <c r="R73" s="1690"/>
      <c r="S73" s="1690"/>
      <c r="Z73" s="1691"/>
      <c r="AA73" s="1691"/>
      <c r="AB73" s="1691"/>
      <c r="AC73" s="1691"/>
    </row>
    <row r="74" spans="1:29" s="1711" customFormat="1">
      <c r="A74" s="1690"/>
      <c r="B74" s="1690"/>
      <c r="C74" s="1690"/>
      <c r="D74" s="1690"/>
      <c r="E74" s="1690"/>
      <c r="F74" s="1690"/>
      <c r="G74" s="1690"/>
      <c r="H74" s="1690"/>
      <c r="I74" s="1690"/>
      <c r="J74" s="1690"/>
      <c r="K74" s="1690"/>
      <c r="L74" s="1690"/>
      <c r="M74" s="1690"/>
      <c r="N74" s="1690"/>
      <c r="O74" s="1690"/>
      <c r="P74" s="1690"/>
      <c r="Q74" s="1690"/>
      <c r="R74" s="1690"/>
      <c r="S74" s="1690"/>
      <c r="Z74" s="1691"/>
      <c r="AA74" s="1691"/>
      <c r="AB74" s="1691"/>
      <c r="AC74" s="1691"/>
    </row>
    <row r="75" spans="1:29" s="1711" customFormat="1">
      <c r="A75" s="1690"/>
      <c r="B75" s="1690"/>
      <c r="C75" s="1690"/>
      <c r="D75" s="1690"/>
      <c r="E75" s="1690"/>
      <c r="F75" s="1690"/>
      <c r="G75" s="1690"/>
      <c r="H75" s="1690"/>
      <c r="I75" s="1690"/>
      <c r="J75" s="1690"/>
      <c r="K75" s="1690"/>
      <c r="L75" s="1690"/>
      <c r="M75" s="1690"/>
      <c r="N75" s="1690"/>
      <c r="O75" s="1690"/>
      <c r="P75" s="1690"/>
      <c r="Q75" s="1690"/>
      <c r="R75" s="1690"/>
      <c r="S75" s="1690"/>
      <c r="Z75" s="1691"/>
      <c r="AA75" s="1691"/>
      <c r="AB75" s="1691"/>
      <c r="AC75" s="1691"/>
    </row>
    <row r="76" spans="1:29" s="1711" customFormat="1">
      <c r="A76" s="1690"/>
      <c r="B76" s="1690"/>
      <c r="C76" s="1690"/>
      <c r="D76" s="1690"/>
      <c r="E76" s="1690"/>
      <c r="F76" s="1690"/>
      <c r="G76" s="1690"/>
      <c r="H76" s="1690"/>
      <c r="I76" s="1690"/>
      <c r="J76" s="1690"/>
      <c r="K76" s="1690"/>
      <c r="L76" s="1690"/>
      <c r="M76" s="1690"/>
      <c r="N76" s="1690"/>
      <c r="O76" s="1690"/>
      <c r="P76" s="1690"/>
      <c r="Q76" s="1690"/>
      <c r="R76" s="1690"/>
      <c r="S76" s="1690"/>
      <c r="Z76" s="1691"/>
      <c r="AA76" s="1691"/>
      <c r="AB76" s="1691"/>
      <c r="AC76" s="1691"/>
    </row>
  </sheetData>
  <mergeCells count="5">
    <mergeCell ref="D27:E27"/>
    <mergeCell ref="B26:S26"/>
    <mergeCell ref="A1:S1"/>
    <mergeCell ref="F24:G24"/>
    <mergeCell ref="M24:P24"/>
  </mergeCells>
  <phoneticPr fontId="27"/>
  <printOptions horizontalCentered="1"/>
  <pageMargins left="0" right="0" top="0" bottom="0" header="0" footer="0"/>
  <pageSetup paperSize="9" scale="31"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37746-5D56-4D7E-9249-C3BBD467BFD2}">
  <sheetPr codeName="Sheet80">
    <pageSetUpPr fitToPage="1"/>
  </sheetPr>
  <dimension ref="A1:O18"/>
  <sheetViews>
    <sheetView zoomScaleNormal="100" zoomScaleSheetLayoutView="100" workbookViewId="0">
      <selection activeCell="R3" sqref="R3"/>
    </sheetView>
  </sheetViews>
  <sheetFormatPr defaultRowHeight="18.75" customHeight="1"/>
  <cols>
    <col min="1" max="1" width="2.5" style="1798" customWidth="1"/>
    <col min="2" max="2" width="6.1640625" style="1798" customWidth="1"/>
    <col min="3" max="3" width="23.1640625" style="1798" customWidth="1"/>
    <col min="4" max="4" width="24.83203125" style="1798" customWidth="1"/>
    <col min="5" max="5" width="9.33203125" style="1798" customWidth="1"/>
    <col min="6" max="6" width="13.1640625" style="1798" customWidth="1"/>
    <col min="7" max="7" width="7.6640625" style="1798" customWidth="1"/>
    <col min="8" max="8" width="18" style="1798" customWidth="1"/>
    <col min="9" max="9" width="24.33203125" style="1798" customWidth="1"/>
    <col min="10" max="10" width="3" style="1798" customWidth="1"/>
    <col min="11" max="11" width="2.5" style="1798" customWidth="1"/>
    <col min="12" max="16384" width="9.33203125" style="1798"/>
  </cols>
  <sheetData>
    <row r="1" spans="1:15" ht="11.25" customHeight="1">
      <c r="A1" s="1795"/>
      <c r="B1" s="1796"/>
      <c r="C1" s="1796"/>
      <c r="D1" s="1796"/>
      <c r="E1" s="1796"/>
      <c r="F1" s="1796"/>
      <c r="G1" s="1796"/>
      <c r="H1" s="1796"/>
      <c r="I1" s="1796"/>
      <c r="J1" s="1796"/>
      <c r="K1" s="1797"/>
    </row>
    <row r="2" spans="1:15" ht="18.75" customHeight="1">
      <c r="A2" s="1799"/>
      <c r="B2" s="1800" t="s">
        <v>1231</v>
      </c>
      <c r="C2" s="1800">
        <f>VLOOKUP(管理!$C$2,管理!$A$4:$V$100,17,0)</f>
        <v>0</v>
      </c>
      <c r="D2" s="1850"/>
      <c r="E2" s="1850"/>
      <c r="F2" s="1850"/>
      <c r="G2" s="1850"/>
      <c r="H2" s="1850"/>
      <c r="I2" s="1849" t="str">
        <f>'2_7_請求書JANあり 最新'!F27</f>
        <v>INV-260316-109</v>
      </c>
      <c r="J2" s="1802"/>
      <c r="K2" s="1803"/>
    </row>
    <row r="3" spans="1:15" ht="48" customHeight="1">
      <c r="A3" s="1851" t="s">
        <v>40</v>
      </c>
      <c r="B3" s="1852"/>
      <c r="C3" s="1852"/>
      <c r="D3" s="1851"/>
      <c r="E3" s="1851"/>
      <c r="F3" s="1851"/>
      <c r="G3" s="1851"/>
      <c r="H3" s="1851"/>
      <c r="I3" s="1852"/>
      <c r="J3" s="1806" t="s">
        <v>1440</v>
      </c>
      <c r="K3" s="1853"/>
      <c r="M3" s="1808"/>
      <c r="O3" s="1809"/>
    </row>
    <row r="4" spans="1:15" ht="27" customHeight="1">
      <c r="A4" s="1799"/>
      <c r="B4" s="1802"/>
      <c r="C4" s="1802"/>
      <c r="D4" s="1802"/>
      <c r="E4" s="1802"/>
      <c r="F4" s="1802"/>
      <c r="G4" s="1802"/>
      <c r="H4" s="1810" t="s">
        <v>1236</v>
      </c>
      <c r="I4" s="2124">
        <f>管理!I1</f>
        <v>46097</v>
      </c>
      <c r="J4" s="2124"/>
      <c r="K4" s="1803"/>
    </row>
    <row r="5" spans="1:15" ht="27" customHeight="1">
      <c r="A5" s="1799"/>
      <c r="B5" s="1811" t="str">
        <f>VLOOKUP(管理!$C$2,管理!$A$4:$V$100,2,0)</f>
        <v>柏尾奏利（KASIOshop）</v>
      </c>
      <c r="C5" s="1800"/>
      <c r="D5" s="1800"/>
      <c r="E5" s="1800"/>
      <c r="F5" s="1812" t="s">
        <v>1404</v>
      </c>
      <c r="G5" s="1802"/>
      <c r="H5" s="1813" t="s">
        <v>1237</v>
      </c>
      <c r="I5" s="2125">
        <f>'2_7_納品書JANあり 最新'!E20</f>
        <v>46099</v>
      </c>
      <c r="J5" s="2125"/>
      <c r="K5" s="1803"/>
    </row>
    <row r="6" spans="1:15" ht="18.75" customHeight="1">
      <c r="A6" s="1799"/>
      <c r="B6" s="1802"/>
      <c r="C6" s="1802"/>
      <c r="D6" s="1802"/>
      <c r="E6" s="1802"/>
      <c r="F6" s="1802"/>
      <c r="G6" s="1802"/>
      <c r="H6" s="1802"/>
      <c r="I6" s="1802"/>
      <c r="J6" s="1802"/>
      <c r="K6" s="1803"/>
    </row>
    <row r="7" spans="1:15" ht="13.5" customHeight="1">
      <c r="A7" s="1799"/>
      <c r="B7" s="1802"/>
      <c r="C7" s="1802"/>
      <c r="D7" s="1802"/>
      <c r="E7" s="1802"/>
      <c r="F7" s="1802"/>
      <c r="G7" s="1802"/>
      <c r="H7" s="1802"/>
      <c r="I7" s="1802"/>
      <c r="J7" s="1802"/>
      <c r="K7" s="1803"/>
    </row>
    <row r="8" spans="1:15" ht="48.75" customHeight="1">
      <c r="A8" s="1799"/>
      <c r="B8" s="1802"/>
      <c r="C8" s="1814" t="s">
        <v>561</v>
      </c>
      <c r="D8" s="2126">
        <f>'2_7_請求書JANあり 最新'!R70</f>
        <v>0</v>
      </c>
      <c r="E8" s="2126"/>
      <c r="F8" s="2126"/>
      <c r="G8" s="1815" t="s">
        <v>1245</v>
      </c>
      <c r="H8" s="1816" t="s">
        <v>1244</v>
      </c>
      <c r="I8" s="1802"/>
      <c r="J8" s="1802"/>
      <c r="K8" s="1803"/>
    </row>
    <row r="9" spans="1:15" ht="18.75" customHeight="1">
      <c r="A9" s="1799"/>
      <c r="B9" s="1802"/>
      <c r="C9" s="1802"/>
      <c r="D9" s="1817" t="s">
        <v>1238</v>
      </c>
      <c r="E9" s="2127">
        <f>'2_7_請求書JANあり 最新'!R64</f>
        <v>0</v>
      </c>
      <c r="F9" s="2127"/>
      <c r="G9" s="1817" t="s">
        <v>23</v>
      </c>
      <c r="H9" s="1818">
        <f>'2_7_請求書JANあり 最新'!R67</f>
        <v>0</v>
      </c>
      <c r="I9" s="1802"/>
      <c r="J9" s="1802"/>
      <c r="K9" s="1803"/>
    </row>
    <row r="10" spans="1:15" ht="18.75" customHeight="1">
      <c r="A10" s="1799"/>
      <c r="B10" s="1802"/>
      <c r="C10" s="1802"/>
      <c r="D10" s="1802"/>
      <c r="E10" s="1802"/>
      <c r="F10" s="1802"/>
      <c r="G10" s="1802"/>
      <c r="H10" s="1802"/>
      <c r="I10" s="1802"/>
      <c r="J10" s="1802"/>
      <c r="K10" s="1803"/>
    </row>
    <row r="11" spans="1:15" ht="18.75" customHeight="1">
      <c r="A11" s="1799"/>
      <c r="B11" s="1802"/>
      <c r="C11" s="1802"/>
      <c r="D11" s="1802"/>
      <c r="E11" s="1802"/>
      <c r="F11" s="1802"/>
      <c r="G11" s="1802"/>
      <c r="H11" s="1802"/>
      <c r="I11" s="1802"/>
      <c r="J11" s="1802"/>
      <c r="K11" s="1803"/>
    </row>
    <row r="12" spans="1:15" ht="18.75" customHeight="1">
      <c r="A12" s="1799"/>
      <c r="B12" s="1802"/>
      <c r="C12" s="1802"/>
      <c r="D12" s="1800" t="s">
        <v>1441</v>
      </c>
      <c r="E12" s="1800"/>
      <c r="F12" s="1800"/>
      <c r="G12" s="1800"/>
      <c r="H12" s="1800"/>
      <c r="I12" s="1800"/>
      <c r="J12" s="1802"/>
      <c r="K12" s="1803"/>
    </row>
    <row r="13" spans="1:15" ht="18.75" customHeight="1">
      <c r="A13" s="1799"/>
      <c r="B13" s="1802"/>
      <c r="C13" s="1802"/>
      <c r="D13" s="1802"/>
      <c r="E13" s="1802"/>
      <c r="F13" s="1802"/>
      <c r="G13" s="1802"/>
      <c r="H13" s="1802"/>
      <c r="I13" s="1802"/>
      <c r="J13" s="1802"/>
      <c r="K13" s="1803"/>
    </row>
    <row r="14" spans="1:15" ht="18.75" customHeight="1">
      <c r="A14" s="1799"/>
      <c r="B14" s="1802"/>
      <c r="C14" s="1802"/>
      <c r="D14" s="1819" t="s">
        <v>1240</v>
      </c>
      <c r="E14" s="1819"/>
      <c r="F14" s="1802"/>
      <c r="G14" s="1802"/>
      <c r="H14" s="1802"/>
      <c r="I14" s="1802"/>
      <c r="J14" s="1802"/>
      <c r="K14" s="1803"/>
    </row>
    <row r="15" spans="1:15" ht="18.75" customHeight="1">
      <c r="A15" s="1799"/>
      <c r="B15" s="1802"/>
      <c r="C15" s="1802"/>
      <c r="D15" s="1819" t="s">
        <v>1405</v>
      </c>
      <c r="E15" s="1819"/>
      <c r="F15" s="1802"/>
      <c r="G15" s="1802"/>
      <c r="H15" s="1802"/>
      <c r="I15" s="1802"/>
      <c r="J15" s="1802"/>
      <c r="K15" s="1803"/>
    </row>
    <row r="16" spans="1:15" ht="18.75" customHeight="1">
      <c r="A16" s="1799"/>
      <c r="B16" s="1802"/>
      <c r="C16" s="1802"/>
      <c r="D16" s="1802"/>
      <c r="E16" s="1802"/>
      <c r="F16" s="1802"/>
      <c r="G16" s="1820" t="str">
        <f>VLOOKUP(管理!$C$1,管理!$A$4:$V$100,2,0)</f>
        <v>サンディスク合同会社</v>
      </c>
      <c r="H16" s="1802"/>
      <c r="I16" s="1802"/>
      <c r="J16" s="1802"/>
      <c r="K16" s="1803"/>
    </row>
    <row r="17" spans="1:11" ht="18.75" customHeight="1">
      <c r="A17" s="1799"/>
      <c r="B17" s="1802"/>
      <c r="C17" s="1802"/>
      <c r="D17" s="1802"/>
      <c r="E17" s="1802"/>
      <c r="F17" s="1802"/>
      <c r="G17" s="1821" t="str">
        <f>"登録番号："&amp;VLOOKUP(管理!$C$1,管理!A4:T53,11,0)</f>
        <v>登録番号：T2010401090562</v>
      </c>
      <c r="H17" s="1802"/>
      <c r="I17" s="1802"/>
      <c r="J17" s="1802"/>
      <c r="K17" s="1803"/>
    </row>
    <row r="18" spans="1:11" ht="11.25" customHeight="1">
      <c r="A18" s="1822"/>
      <c r="B18" s="1800"/>
      <c r="C18" s="1800"/>
      <c r="D18" s="1800"/>
      <c r="E18" s="1800"/>
      <c r="F18" s="1800"/>
      <c r="G18" s="1800"/>
      <c r="H18" s="1800"/>
      <c r="I18" s="1800"/>
      <c r="J18" s="1800"/>
      <c r="K18" s="1823"/>
    </row>
  </sheetData>
  <mergeCells count="4">
    <mergeCell ref="I4:J4"/>
    <mergeCell ref="I5:J5"/>
    <mergeCell ref="D8:F8"/>
    <mergeCell ref="E9:F9"/>
  </mergeCells>
  <phoneticPr fontId="27"/>
  <pageMargins left="0.70866141732283461" right="0.70866141732283461" top="0.74803149606299213" bottom="0.74803149606299213" header="0.31496062992125984" footer="0.31496062992125984"/>
  <pageSetup paperSize="9" scale="72" orientation="portrait" horizontalDpi="0" verticalDpi="0"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137ED-C665-4EB6-B3B4-B45F9751E4AD}">
  <sheetPr codeName="Sheet15"/>
  <dimension ref="A1:AG60"/>
  <sheetViews>
    <sheetView zoomScale="60" zoomScaleNormal="60" workbookViewId="0">
      <selection activeCell="X37" sqref="X37:AB37"/>
    </sheetView>
  </sheetViews>
  <sheetFormatPr defaultColWidth="3.6640625" defaultRowHeight="13.5" customHeight="1"/>
  <cols>
    <col min="1" max="1" width="5.5" style="753" customWidth="1"/>
    <col min="2" max="3" width="3.6640625" style="753"/>
    <col min="4" max="6" width="3.6640625" style="753" customWidth="1"/>
    <col min="7" max="7" width="29.83203125" style="753" bestFit="1" customWidth="1"/>
    <col min="8" max="8" width="3.6640625" style="753" customWidth="1"/>
    <col min="9" max="9" width="3.6640625" style="753"/>
    <col min="10" max="10" width="9.6640625" style="753" customWidth="1"/>
    <col min="11" max="19" width="3.6640625" style="753"/>
    <col min="20" max="20" width="3.6640625" style="753" customWidth="1"/>
    <col min="21" max="22" width="3.6640625" style="753"/>
    <col min="23" max="23" width="6" style="753" customWidth="1"/>
    <col min="24" max="24" width="23.1640625" style="753" customWidth="1"/>
    <col min="25" max="25" width="3.6640625" style="753"/>
    <col min="26" max="28" width="3.6640625" style="753" customWidth="1"/>
    <col min="29" max="29" width="3.6640625" style="753"/>
    <col min="30" max="30" width="15.33203125" style="753" bestFit="1" customWidth="1"/>
    <col min="31" max="31" width="2.1640625" style="753" customWidth="1"/>
    <col min="32" max="32" width="23.83203125" style="753" bestFit="1" customWidth="1"/>
    <col min="33" max="33" width="3.6640625" style="753" customWidth="1"/>
    <col min="34" max="70" width="3.6640625" style="753"/>
    <col min="71" max="71" width="7.33203125" style="753" bestFit="1" customWidth="1"/>
    <col min="72" max="16384" width="3.6640625" style="753"/>
  </cols>
  <sheetData>
    <row r="1" spans="1:33" ht="40.5" customHeight="1">
      <c r="A1" s="2133" t="s">
        <v>819</v>
      </c>
      <c r="B1" s="2133"/>
      <c r="C1" s="2133"/>
      <c r="D1" s="2133"/>
      <c r="E1" s="2133"/>
      <c r="F1" s="2133"/>
      <c r="G1" s="2133"/>
      <c r="H1" s="2133"/>
      <c r="I1" s="2133"/>
      <c r="J1" s="2133"/>
      <c r="K1" s="2133"/>
      <c r="L1" s="2133"/>
      <c r="M1" s="2133"/>
      <c r="N1" s="2133"/>
      <c r="O1" s="2133"/>
      <c r="P1" s="2133"/>
      <c r="Q1" s="2133"/>
      <c r="R1" s="2133"/>
      <c r="S1" s="2133"/>
      <c r="T1" s="2133"/>
      <c r="U1" s="2133"/>
      <c r="V1" s="2133"/>
      <c r="W1" s="2133"/>
      <c r="X1" s="2133"/>
      <c r="Y1" s="2133"/>
      <c r="Z1" s="2133"/>
      <c r="AA1" s="2133"/>
      <c r="AB1" s="2133"/>
      <c r="AC1" s="2133"/>
      <c r="AD1" s="2133"/>
      <c r="AE1" s="2133"/>
      <c r="AF1" s="2133"/>
      <c r="AG1" s="2133"/>
    </row>
    <row r="4" spans="1:33" ht="17.25">
      <c r="A4" s="822"/>
      <c r="B4" s="822"/>
      <c r="C4" s="822"/>
      <c r="D4" s="822"/>
      <c r="E4" s="822"/>
      <c r="F4" s="822"/>
      <c r="G4" s="822"/>
      <c r="H4" s="822"/>
      <c r="I4" s="822"/>
      <c r="J4" s="822"/>
      <c r="K4" s="822"/>
      <c r="L4" s="822"/>
      <c r="M4" s="822"/>
      <c r="N4" s="822"/>
      <c r="O4" s="822"/>
      <c r="P4" s="822"/>
      <c r="Q4" s="822"/>
      <c r="R4" s="822"/>
      <c r="S4" s="822"/>
      <c r="T4" s="822"/>
      <c r="U4" s="822"/>
      <c r="V4" s="822"/>
      <c r="W4" s="822"/>
      <c r="X4" s="822"/>
      <c r="Y4" s="860"/>
      <c r="Z4" s="822"/>
      <c r="AA4" s="822"/>
      <c r="AB4" s="822"/>
      <c r="AC4" s="822"/>
      <c r="AD4" s="822"/>
      <c r="AE4" s="822"/>
      <c r="AF4" s="860">
        <v>46029</v>
      </c>
      <c r="AG4" s="822"/>
    </row>
    <row r="5" spans="1:33" ht="17.25">
      <c r="A5" s="822"/>
      <c r="B5" s="822"/>
      <c r="C5" s="822"/>
      <c r="D5" s="822"/>
      <c r="E5" s="822"/>
      <c r="F5" s="822"/>
      <c r="G5" s="822"/>
      <c r="H5" s="822"/>
      <c r="I5" s="822"/>
      <c r="J5" s="822"/>
      <c r="K5" s="822"/>
      <c r="L5" s="822"/>
      <c r="M5" s="822"/>
      <c r="N5" s="822"/>
      <c r="O5" s="822"/>
      <c r="P5" s="822"/>
      <c r="Q5" s="822"/>
      <c r="R5" s="822"/>
      <c r="S5" s="822"/>
      <c r="T5" s="822"/>
      <c r="U5" s="822"/>
      <c r="V5" s="822"/>
      <c r="W5" s="822"/>
      <c r="X5" s="822"/>
      <c r="Y5" s="822"/>
      <c r="Z5" s="822"/>
      <c r="AA5" s="822"/>
      <c r="AB5" s="822"/>
      <c r="AC5" s="822"/>
      <c r="AD5" s="822"/>
      <c r="AE5" s="822"/>
      <c r="AF5" s="822"/>
      <c r="AG5" s="822"/>
    </row>
    <row r="6" spans="1:33" ht="18.75">
      <c r="A6" s="859" t="s">
        <v>805</v>
      </c>
      <c r="B6" s="859" t="s">
        <v>818</v>
      </c>
      <c r="C6" s="859"/>
      <c r="D6" s="859"/>
      <c r="E6" s="859"/>
      <c r="F6" s="859"/>
      <c r="G6" s="859"/>
      <c r="H6" s="822"/>
      <c r="I6" s="822"/>
      <c r="J6" s="822"/>
      <c r="K6" s="822"/>
      <c r="L6" s="822"/>
      <c r="M6" s="822"/>
      <c r="N6" s="822"/>
      <c r="O6" s="822"/>
      <c r="P6" s="822"/>
      <c r="Q6" s="822"/>
      <c r="R6" s="822"/>
      <c r="S6" s="822"/>
      <c r="T6" s="822"/>
      <c r="U6" s="822"/>
      <c r="V6" s="822"/>
      <c r="W6" s="822"/>
      <c r="X6" s="822"/>
      <c r="Y6" s="822"/>
      <c r="Z6" s="822"/>
      <c r="AA6" s="822"/>
      <c r="AB6" s="822"/>
      <c r="AC6" s="822"/>
      <c r="AD6" s="822"/>
      <c r="AE6" s="822"/>
      <c r="AF6" s="822"/>
      <c r="AG6" s="822"/>
    </row>
    <row r="7" spans="1:33" ht="18.75">
      <c r="A7" s="859" t="s">
        <v>802</v>
      </c>
      <c r="B7" s="859"/>
      <c r="C7" s="859"/>
      <c r="D7" s="859"/>
      <c r="E7" s="859"/>
      <c r="F7" s="859"/>
      <c r="G7" s="859"/>
      <c r="H7" s="822"/>
      <c r="I7" s="822"/>
      <c r="J7" s="822"/>
      <c r="K7" s="822"/>
      <c r="L7" s="822"/>
      <c r="M7" s="822"/>
      <c r="N7" s="822"/>
      <c r="O7" s="822"/>
      <c r="P7" s="822"/>
      <c r="Q7" s="822"/>
      <c r="R7" s="822"/>
      <c r="S7" s="822"/>
      <c r="T7" s="822"/>
      <c r="U7" s="822"/>
      <c r="V7" s="822"/>
      <c r="W7" s="822"/>
      <c r="X7" s="822"/>
      <c r="Y7" s="828" t="s">
        <v>768</v>
      </c>
      <c r="Z7" s="828"/>
      <c r="AA7" s="828"/>
      <c r="AB7" s="828"/>
      <c r="AC7" s="828"/>
      <c r="AD7" s="828">
        <v>7062636</v>
      </c>
      <c r="AE7" s="828"/>
      <c r="AF7" s="820"/>
      <c r="AG7" s="828"/>
    </row>
    <row r="8" spans="1:33" ht="18.75">
      <c r="A8" s="859" t="s">
        <v>800</v>
      </c>
      <c r="B8" s="859"/>
      <c r="C8" s="859"/>
      <c r="D8" s="859"/>
      <c r="E8" s="859"/>
      <c r="F8" s="859"/>
      <c r="G8" s="859"/>
      <c r="H8" s="822"/>
      <c r="I8" s="822"/>
      <c r="J8" s="822"/>
      <c r="K8" s="822"/>
      <c r="L8" s="822"/>
      <c r="M8" s="822"/>
      <c r="N8" s="822"/>
      <c r="O8" s="822"/>
      <c r="P8" s="822"/>
      <c r="Q8" s="822"/>
      <c r="R8" s="822"/>
      <c r="S8" s="822"/>
      <c r="T8" s="822"/>
      <c r="U8" s="822"/>
      <c r="V8" s="822"/>
      <c r="W8" s="822"/>
      <c r="X8" s="822"/>
      <c r="Y8" s="822"/>
      <c r="Z8" s="822"/>
      <c r="AA8" s="822"/>
      <c r="AB8" s="822"/>
      <c r="AC8" s="822"/>
      <c r="AD8" s="822"/>
      <c r="AE8" s="822"/>
      <c r="AF8" s="822"/>
      <c r="AG8" s="822"/>
    </row>
    <row r="9" spans="1:33" ht="18.75">
      <c r="A9" s="859" t="s">
        <v>696</v>
      </c>
      <c r="B9" s="859"/>
      <c r="C9" s="859"/>
      <c r="D9" s="859"/>
      <c r="E9" s="859"/>
      <c r="F9" s="859"/>
      <c r="G9" s="859"/>
      <c r="H9" s="822"/>
      <c r="I9" s="822"/>
      <c r="J9" s="822"/>
      <c r="K9" s="822"/>
      <c r="L9" s="822"/>
      <c r="M9" s="822"/>
      <c r="N9" s="822"/>
      <c r="O9" s="822"/>
      <c r="P9" s="822"/>
      <c r="Q9" s="822"/>
      <c r="R9" s="822"/>
      <c r="S9" s="822"/>
      <c r="T9" s="822"/>
      <c r="U9" s="822"/>
      <c r="V9" s="822"/>
      <c r="W9" s="822"/>
      <c r="X9" s="822"/>
      <c r="Y9" s="856" t="s">
        <v>817</v>
      </c>
      <c r="Z9" s="856"/>
      <c r="AA9" s="856"/>
      <c r="AB9" s="856"/>
      <c r="AC9" s="856"/>
      <c r="AD9" s="856"/>
      <c r="AE9" s="856"/>
      <c r="AF9" s="856"/>
      <c r="AG9" s="822"/>
    </row>
    <row r="10" spans="1:33" ht="25.5">
      <c r="A10" s="859" t="s">
        <v>798</v>
      </c>
      <c r="B10" s="859"/>
      <c r="C10" s="859"/>
      <c r="D10" s="859"/>
      <c r="E10" s="859"/>
      <c r="F10" s="859"/>
      <c r="G10" s="859"/>
      <c r="H10" s="822"/>
      <c r="I10" s="822"/>
      <c r="J10" s="822"/>
      <c r="K10" s="822"/>
      <c r="L10" s="822"/>
      <c r="M10" s="822"/>
      <c r="N10" s="822"/>
      <c r="O10" s="822"/>
      <c r="P10" s="822"/>
      <c r="Q10" s="822"/>
      <c r="R10" s="822"/>
      <c r="S10" s="822"/>
      <c r="T10" s="822"/>
      <c r="U10" s="822"/>
      <c r="V10" s="822"/>
      <c r="W10" s="822"/>
      <c r="X10" s="822"/>
      <c r="Y10" s="856" t="s">
        <v>816</v>
      </c>
      <c r="Z10" s="856"/>
      <c r="AA10" s="856"/>
      <c r="AB10" s="856"/>
      <c r="AC10" s="856"/>
      <c r="AD10" s="856"/>
      <c r="AE10" s="856"/>
      <c r="AF10" s="856"/>
      <c r="AG10" s="822"/>
    </row>
    <row r="11" spans="1:33" ht="18.75">
      <c r="A11" s="822"/>
      <c r="B11" s="822"/>
      <c r="C11" s="822"/>
      <c r="D11" s="822"/>
      <c r="E11" s="822"/>
      <c r="F11" s="822"/>
      <c r="G11" s="822"/>
      <c r="H11" s="822"/>
      <c r="I11" s="822"/>
      <c r="J11" s="822"/>
      <c r="K11" s="822"/>
      <c r="L11" s="822"/>
      <c r="M11" s="822"/>
      <c r="N11" s="822"/>
      <c r="O11" s="822"/>
      <c r="P11" s="822"/>
      <c r="Q11" s="822"/>
      <c r="R11" s="822"/>
      <c r="S11" s="822"/>
      <c r="T11" s="822"/>
      <c r="U11" s="822"/>
      <c r="V11" s="822"/>
      <c r="W11" s="822"/>
      <c r="X11" s="822"/>
      <c r="Y11" s="856" t="s">
        <v>815</v>
      </c>
      <c r="Z11" s="856"/>
      <c r="AA11" s="856"/>
      <c r="AB11" s="856"/>
      <c r="AC11" s="856"/>
      <c r="AD11" s="856"/>
      <c r="AE11" s="856"/>
      <c r="AF11" s="856"/>
      <c r="AG11" s="822"/>
    </row>
    <row r="12" spans="1:33" ht="24">
      <c r="A12" s="858" t="s">
        <v>691</v>
      </c>
      <c r="B12" s="828"/>
      <c r="C12" s="828"/>
      <c r="D12" s="828"/>
      <c r="E12" s="828"/>
      <c r="F12" s="820"/>
      <c r="G12" s="828"/>
      <c r="H12" s="858" t="s">
        <v>192</v>
      </c>
      <c r="I12" s="857"/>
      <c r="J12" s="857"/>
      <c r="K12" s="822"/>
      <c r="L12" s="822"/>
      <c r="M12" s="822"/>
      <c r="N12" s="822"/>
      <c r="O12" s="822"/>
      <c r="P12" s="822"/>
      <c r="Q12" s="822"/>
      <c r="R12" s="822"/>
      <c r="S12" s="822"/>
      <c r="T12" s="822"/>
      <c r="U12" s="822"/>
      <c r="V12" s="822"/>
      <c r="W12" s="822"/>
      <c r="X12" s="822"/>
      <c r="Y12" s="856"/>
      <c r="Z12" s="856"/>
      <c r="AA12" s="856"/>
      <c r="AB12" s="856"/>
      <c r="AC12" s="856"/>
      <c r="AD12" s="856"/>
      <c r="AE12" s="856"/>
      <c r="AF12" s="856"/>
      <c r="AG12" s="822"/>
    </row>
    <row r="13" spans="1:33" ht="18.75">
      <c r="A13" s="822"/>
      <c r="B13" s="822"/>
      <c r="C13" s="822"/>
      <c r="D13" s="822"/>
      <c r="E13" s="822"/>
      <c r="F13" s="822"/>
      <c r="G13" s="822"/>
      <c r="H13" s="822"/>
      <c r="I13" s="822"/>
      <c r="J13" s="822"/>
      <c r="K13" s="822"/>
      <c r="L13" s="822"/>
      <c r="M13" s="822"/>
      <c r="N13" s="822"/>
      <c r="O13" s="822"/>
      <c r="P13" s="822"/>
      <c r="Q13" s="822"/>
      <c r="R13" s="822"/>
      <c r="S13" s="822"/>
      <c r="T13" s="822"/>
      <c r="U13" s="822"/>
      <c r="V13" s="822"/>
      <c r="W13" s="822"/>
      <c r="X13" s="822"/>
      <c r="Y13" s="856" t="s">
        <v>387</v>
      </c>
      <c r="Z13" s="856"/>
      <c r="AA13" s="856" t="s">
        <v>814</v>
      </c>
      <c r="AB13" s="856"/>
      <c r="AC13" s="856"/>
      <c r="AD13" s="856"/>
      <c r="AE13" s="856"/>
      <c r="AF13" s="856"/>
      <c r="AG13" s="822"/>
    </row>
    <row r="14" spans="1:33" ht="13.5" customHeight="1">
      <c r="A14" s="822"/>
      <c r="B14" s="822"/>
      <c r="C14" s="822"/>
      <c r="D14" s="822"/>
      <c r="E14" s="822"/>
      <c r="F14" s="822"/>
      <c r="G14" s="822"/>
      <c r="H14" s="822"/>
      <c r="I14" s="822"/>
      <c r="J14" s="822"/>
      <c r="K14" s="822"/>
      <c r="L14" s="822"/>
      <c r="M14" s="822"/>
      <c r="N14" s="822"/>
      <c r="O14" s="822"/>
      <c r="P14" s="822"/>
      <c r="Q14" s="822"/>
      <c r="R14" s="822"/>
      <c r="S14" s="822"/>
      <c r="T14" s="822"/>
      <c r="U14" s="822"/>
      <c r="V14" s="822"/>
      <c r="W14" s="822"/>
      <c r="X14" s="822"/>
      <c r="Y14" s="822"/>
      <c r="Z14" s="822"/>
      <c r="AA14" s="822"/>
      <c r="AB14" s="822"/>
      <c r="AC14" s="822"/>
      <c r="AD14" s="822"/>
      <c r="AE14" s="822"/>
      <c r="AF14" s="822"/>
      <c r="AG14" s="822"/>
    </row>
    <row r="15" spans="1:33" ht="17.25">
      <c r="A15" s="855" t="s">
        <v>813</v>
      </c>
      <c r="B15" s="822"/>
      <c r="C15" s="822"/>
      <c r="D15" s="822"/>
      <c r="E15" s="822"/>
      <c r="F15" s="822"/>
      <c r="G15" s="822"/>
      <c r="H15" s="822"/>
      <c r="I15" s="822"/>
      <c r="J15" s="822"/>
      <c r="K15" s="822"/>
      <c r="L15" s="822"/>
      <c r="M15" s="822"/>
      <c r="N15" s="822"/>
      <c r="O15" s="822"/>
      <c r="P15" s="822"/>
      <c r="Q15" s="822"/>
      <c r="R15" s="822"/>
      <c r="S15" s="822"/>
      <c r="T15" s="822"/>
      <c r="U15" s="822"/>
      <c r="V15" s="822"/>
      <c r="W15" s="822"/>
      <c r="X15" s="822"/>
      <c r="Y15" s="822"/>
      <c r="Z15" s="822"/>
      <c r="AA15" s="822"/>
      <c r="AB15" s="822"/>
      <c r="AC15" s="822"/>
      <c r="AD15" s="822"/>
      <c r="AE15" s="822"/>
      <c r="AF15" s="822"/>
      <c r="AG15" s="822"/>
    </row>
    <row r="16" spans="1:33" ht="17.25">
      <c r="A16" s="854" t="s">
        <v>812</v>
      </c>
      <c r="B16" s="822"/>
      <c r="C16" s="822"/>
      <c r="D16" s="822"/>
      <c r="E16" s="822"/>
      <c r="F16" s="822"/>
      <c r="G16" s="822"/>
      <c r="H16" s="822"/>
      <c r="I16" s="822"/>
      <c r="J16" s="822"/>
      <c r="K16" s="822"/>
      <c r="L16" s="822"/>
      <c r="M16" s="822"/>
      <c r="N16" s="822"/>
      <c r="O16" s="822"/>
      <c r="P16" s="822"/>
      <c r="Q16" s="822"/>
      <c r="R16" s="822"/>
      <c r="S16" s="822"/>
      <c r="T16" s="822"/>
      <c r="U16" s="822"/>
      <c r="V16" s="822"/>
      <c r="W16" s="822"/>
      <c r="X16" s="822"/>
      <c r="Y16" s="822"/>
      <c r="Z16" s="822"/>
      <c r="AA16" s="822"/>
      <c r="AB16" s="822"/>
      <c r="AC16" s="822"/>
      <c r="AD16" s="822"/>
      <c r="AE16" s="822"/>
      <c r="AF16" s="822"/>
      <c r="AG16" s="822"/>
    </row>
    <row r="17" spans="1:33" ht="13.5" customHeight="1">
      <c r="A17" s="822"/>
      <c r="B17" s="822"/>
      <c r="C17" s="822"/>
      <c r="D17" s="822"/>
      <c r="E17" s="822"/>
      <c r="F17" s="822"/>
      <c r="G17" s="822"/>
      <c r="H17" s="822"/>
      <c r="I17" s="822"/>
      <c r="J17" s="822"/>
      <c r="K17" s="822"/>
      <c r="L17" s="822"/>
      <c r="M17" s="822"/>
      <c r="N17" s="822"/>
      <c r="O17" s="822"/>
      <c r="P17" s="822"/>
      <c r="Q17" s="822"/>
      <c r="R17" s="822"/>
      <c r="S17" s="822"/>
      <c r="T17" s="822"/>
      <c r="U17" s="822"/>
      <c r="V17" s="822"/>
      <c r="W17" s="822"/>
      <c r="X17" s="822"/>
      <c r="Y17" s="822"/>
      <c r="Z17" s="822"/>
      <c r="AA17" s="822"/>
      <c r="AB17" s="822"/>
      <c r="AC17" s="822"/>
      <c r="AD17" s="822"/>
      <c r="AE17" s="822"/>
      <c r="AF17" s="822"/>
      <c r="AG17" s="822"/>
    </row>
    <row r="18" spans="1:33" ht="13.5" customHeight="1">
      <c r="A18" s="822"/>
      <c r="B18" s="822"/>
      <c r="C18" s="822"/>
      <c r="D18" s="822"/>
      <c r="E18" s="822"/>
      <c r="F18" s="822"/>
      <c r="G18" s="822"/>
      <c r="H18" s="822"/>
      <c r="I18" s="822"/>
      <c r="J18" s="822"/>
      <c r="K18" s="822"/>
      <c r="L18" s="822"/>
      <c r="M18" s="822"/>
      <c r="N18" s="822"/>
      <c r="O18" s="822"/>
      <c r="P18" s="822"/>
      <c r="Q18" s="822"/>
      <c r="R18" s="822"/>
      <c r="S18" s="822"/>
      <c r="T18" s="822"/>
      <c r="U18" s="822"/>
      <c r="V18" s="822"/>
      <c r="W18" s="822"/>
      <c r="X18" s="822"/>
      <c r="Y18" s="822"/>
      <c r="Z18" s="822"/>
      <c r="AA18" s="822"/>
      <c r="AB18" s="822"/>
      <c r="AC18" s="822"/>
      <c r="AD18" s="822"/>
      <c r="AE18" s="822"/>
      <c r="AF18" s="822"/>
      <c r="AG18" s="822"/>
    </row>
    <row r="19" spans="1:33" ht="17.25">
      <c r="A19" s="852" t="s">
        <v>811</v>
      </c>
      <c r="B19" s="851"/>
      <c r="C19" s="851"/>
      <c r="D19" s="851"/>
      <c r="E19" s="851"/>
      <c r="F19" s="851"/>
      <c r="G19" s="853">
        <v>46026</v>
      </c>
      <c r="H19" s="836"/>
      <c r="I19" s="847"/>
      <c r="J19" s="853"/>
      <c r="K19" s="836"/>
      <c r="L19" s="836"/>
      <c r="M19" s="836"/>
      <c r="N19" s="836"/>
      <c r="O19" s="852" t="s">
        <v>810</v>
      </c>
      <c r="P19" s="851"/>
      <c r="Q19" s="851"/>
      <c r="R19" s="851"/>
      <c r="S19" s="851"/>
      <c r="T19" s="850"/>
      <c r="U19" s="850"/>
      <c r="V19" s="850"/>
      <c r="W19" s="836"/>
      <c r="X19" s="836"/>
      <c r="Y19" s="836"/>
      <c r="Z19" s="836"/>
      <c r="AA19" s="836"/>
      <c r="AB19" s="836"/>
      <c r="AC19" s="836"/>
      <c r="AD19" s="836"/>
      <c r="AE19" s="836"/>
      <c r="AF19" s="836"/>
      <c r="AG19" s="835"/>
    </row>
    <row r="20" spans="1:33" ht="17.25">
      <c r="A20" s="842" t="s">
        <v>809</v>
      </c>
      <c r="B20" s="841"/>
      <c r="C20" s="841"/>
      <c r="D20" s="841"/>
      <c r="E20" s="841"/>
      <c r="F20" s="841"/>
      <c r="G20" s="849">
        <v>9.0277777777777776E-2</v>
      </c>
      <c r="H20" s="836"/>
      <c r="I20" s="847"/>
      <c r="J20" s="849"/>
      <c r="K20" s="836"/>
      <c r="L20" s="836"/>
      <c r="M20" s="836"/>
      <c r="N20" s="836"/>
      <c r="O20" s="842" t="s">
        <v>808</v>
      </c>
      <c r="P20" s="841"/>
      <c r="Q20" s="841"/>
      <c r="R20" s="841"/>
      <c r="S20" s="841"/>
      <c r="T20" s="848"/>
      <c r="U20" s="848"/>
      <c r="V20" s="848"/>
      <c r="W20" s="836"/>
      <c r="X20" s="836"/>
      <c r="Y20" s="836"/>
      <c r="Z20" s="836"/>
      <c r="AA20" s="836"/>
      <c r="AB20" s="836"/>
      <c r="AC20" s="836"/>
      <c r="AD20" s="836"/>
      <c r="AE20" s="836"/>
      <c r="AF20" s="836"/>
      <c r="AG20" s="835"/>
    </row>
    <row r="21" spans="1:33" ht="17.25">
      <c r="A21" s="845" t="s">
        <v>807</v>
      </c>
      <c r="B21" s="840"/>
      <c r="C21" s="840"/>
      <c r="D21" s="840"/>
      <c r="E21" s="840"/>
      <c r="F21" s="840"/>
      <c r="G21" s="846" t="s">
        <v>506</v>
      </c>
      <c r="H21" s="836"/>
      <c r="I21" s="847"/>
      <c r="J21" s="846"/>
      <c r="K21" s="836"/>
      <c r="L21" s="836"/>
      <c r="M21" s="836"/>
      <c r="N21" s="836"/>
      <c r="O21" s="845" t="s">
        <v>806</v>
      </c>
      <c r="P21" s="840"/>
      <c r="Q21" s="840"/>
      <c r="R21" s="840"/>
      <c r="S21" s="840"/>
      <c r="T21" s="844"/>
      <c r="U21" s="844"/>
      <c r="V21" s="844"/>
      <c r="W21" s="836"/>
      <c r="X21" s="836"/>
      <c r="Y21" s="836"/>
      <c r="Z21" s="836"/>
      <c r="AA21" s="836"/>
      <c r="AB21" s="836"/>
      <c r="AC21" s="836"/>
      <c r="AD21" s="836"/>
      <c r="AE21" s="836"/>
      <c r="AF21" s="836"/>
      <c r="AG21" s="835"/>
    </row>
    <row r="22" spans="1:33" ht="13.5" customHeight="1">
      <c r="A22" s="822"/>
      <c r="B22" s="822"/>
      <c r="C22" s="822"/>
      <c r="D22" s="822"/>
      <c r="E22" s="822"/>
      <c r="F22" s="822"/>
      <c r="G22" s="822"/>
      <c r="H22" s="822"/>
      <c r="I22" s="822"/>
      <c r="J22" s="822"/>
      <c r="K22" s="822"/>
      <c r="L22" s="822"/>
      <c r="M22" s="822"/>
      <c r="N22" s="822"/>
      <c r="O22" s="822"/>
      <c r="P22" s="822"/>
      <c r="Q22" s="822"/>
      <c r="R22" s="822"/>
      <c r="S22" s="822"/>
      <c r="T22" s="822"/>
      <c r="U22" s="822"/>
      <c r="V22" s="822"/>
      <c r="W22" s="822"/>
      <c r="X22" s="822"/>
      <c r="Y22" s="822"/>
      <c r="Z22" s="822"/>
      <c r="AA22" s="822"/>
      <c r="AB22" s="822"/>
      <c r="AC22" s="822"/>
      <c r="AD22" s="822"/>
      <c r="AE22" s="822"/>
      <c r="AF22" s="822"/>
      <c r="AG22" s="822"/>
    </row>
    <row r="23" spans="1:33" ht="13.5" customHeight="1">
      <c r="A23" s="822"/>
      <c r="B23" s="822"/>
      <c r="C23" s="822"/>
      <c r="D23" s="822"/>
      <c r="E23" s="822"/>
      <c r="F23" s="822"/>
      <c r="G23" s="822"/>
      <c r="H23" s="822"/>
      <c r="I23" s="822"/>
      <c r="J23" s="822"/>
      <c r="K23" s="822"/>
      <c r="L23" s="822"/>
      <c r="M23" s="822"/>
      <c r="N23" s="822"/>
      <c r="O23" s="822"/>
      <c r="P23" s="822"/>
      <c r="Q23" s="822"/>
      <c r="R23" s="822"/>
      <c r="S23" s="822"/>
      <c r="T23" s="822"/>
      <c r="U23" s="822"/>
      <c r="V23" s="822"/>
      <c r="W23" s="822"/>
      <c r="X23" s="822"/>
      <c r="Y23" s="822"/>
      <c r="Z23" s="822"/>
      <c r="AA23" s="822"/>
      <c r="AB23" s="822"/>
      <c r="AC23" s="822"/>
      <c r="AD23" s="822"/>
      <c r="AE23" s="822"/>
      <c r="AF23" s="822"/>
      <c r="AG23" s="822"/>
    </row>
    <row r="24" spans="1:33" ht="13.5" customHeight="1">
      <c r="A24" s="822"/>
      <c r="B24" s="822"/>
      <c r="C24" s="822"/>
      <c r="D24" s="822"/>
      <c r="E24" s="822"/>
      <c r="F24" s="822"/>
      <c r="G24" s="822"/>
      <c r="H24" s="822"/>
      <c r="I24" s="822"/>
      <c r="J24" s="822"/>
      <c r="K24" s="822"/>
      <c r="L24" s="822"/>
      <c r="M24" s="822"/>
      <c r="N24" s="822"/>
      <c r="O24" s="822"/>
      <c r="P24" s="822"/>
      <c r="Q24" s="822"/>
      <c r="R24" s="822"/>
      <c r="S24" s="822"/>
      <c r="T24" s="822"/>
      <c r="U24" s="822"/>
      <c r="V24" s="822"/>
      <c r="W24" s="822"/>
      <c r="X24" s="822"/>
      <c r="Y24" s="822"/>
      <c r="Z24" s="822"/>
      <c r="AA24" s="822"/>
      <c r="AB24" s="822"/>
      <c r="AC24" s="822"/>
      <c r="AD24" s="822"/>
      <c r="AE24" s="822"/>
      <c r="AF24" s="822"/>
      <c r="AG24" s="822"/>
    </row>
    <row r="25" spans="1:33" ht="17.25">
      <c r="A25" s="839" t="s">
        <v>160</v>
      </c>
      <c r="B25" s="843"/>
      <c r="C25" s="843"/>
      <c r="D25" s="843"/>
      <c r="E25" s="843"/>
      <c r="F25" s="843"/>
      <c r="G25" s="843"/>
      <c r="H25" s="843"/>
      <c r="I25" s="843"/>
      <c r="J25" s="843"/>
      <c r="K25" s="843"/>
      <c r="L25" s="843"/>
      <c r="M25" s="843"/>
      <c r="N25" s="843"/>
      <c r="O25" s="843"/>
      <c r="P25" s="843"/>
      <c r="Q25" s="843"/>
      <c r="R25" s="843"/>
      <c r="S25" s="843"/>
      <c r="T25" s="843"/>
      <c r="U25" s="843"/>
      <c r="V25" s="843"/>
      <c r="W25" s="843"/>
      <c r="X25" s="843"/>
      <c r="Y25" s="843"/>
      <c r="Z25" s="843"/>
      <c r="AA25" s="843"/>
      <c r="AB25" s="843"/>
      <c r="AC25" s="843"/>
      <c r="AD25" s="843"/>
      <c r="AE25" s="843"/>
      <c r="AF25" s="843"/>
      <c r="AG25" s="843"/>
    </row>
    <row r="26" spans="1:33" ht="17.25">
      <c r="A26" s="831" t="s">
        <v>805</v>
      </c>
      <c r="B26" s="800" t="s">
        <v>748</v>
      </c>
      <c r="C26" s="800"/>
      <c r="D26" s="800"/>
      <c r="E26" s="800"/>
      <c r="F26" s="800"/>
      <c r="G26" s="800"/>
      <c r="H26" s="800"/>
      <c r="I26" s="800"/>
      <c r="J26" s="800"/>
      <c r="K26" s="800"/>
      <c r="L26" s="800"/>
      <c r="M26" s="800"/>
      <c r="N26" s="800"/>
      <c r="O26" s="842" t="s">
        <v>804</v>
      </c>
      <c r="P26" s="841"/>
      <c r="Q26" s="841"/>
      <c r="R26" s="841"/>
      <c r="S26" s="841"/>
      <c r="T26" s="841"/>
      <c r="U26" s="841"/>
      <c r="V26" s="841"/>
      <c r="W26" s="828" t="s">
        <v>803</v>
      </c>
      <c r="X26" s="828"/>
      <c r="Y26" s="828"/>
      <c r="Z26" s="828"/>
      <c r="AA26" s="828"/>
      <c r="AB26" s="828"/>
      <c r="AC26" s="828"/>
      <c r="AD26" s="828"/>
      <c r="AE26" s="828"/>
      <c r="AF26" s="828"/>
      <c r="AG26" s="827"/>
    </row>
    <row r="27" spans="1:33" ht="17.25">
      <c r="A27" s="831" t="s">
        <v>802</v>
      </c>
      <c r="B27" s="800"/>
      <c r="C27" s="800"/>
      <c r="D27" s="800"/>
      <c r="E27" s="800"/>
      <c r="F27" s="800"/>
      <c r="G27" s="800"/>
      <c r="H27" s="800"/>
      <c r="I27" s="800"/>
      <c r="J27" s="800"/>
      <c r="K27" s="800"/>
      <c r="L27" s="800"/>
      <c r="M27" s="800"/>
      <c r="N27" s="800"/>
      <c r="O27" s="842" t="s">
        <v>801</v>
      </c>
      <c r="P27" s="841"/>
      <c r="Q27" s="841"/>
      <c r="R27" s="841"/>
      <c r="S27" s="841"/>
      <c r="T27" s="841"/>
      <c r="U27" s="841"/>
      <c r="V27" s="841"/>
      <c r="W27" s="836"/>
      <c r="X27" s="836"/>
      <c r="Y27" s="836"/>
      <c r="Z27" s="836"/>
      <c r="AA27" s="836"/>
      <c r="AB27" s="836"/>
      <c r="AC27" s="836"/>
      <c r="AD27" s="836"/>
      <c r="AE27" s="836"/>
      <c r="AF27" s="836"/>
      <c r="AG27" s="835"/>
    </row>
    <row r="28" spans="1:33" ht="17.25">
      <c r="A28" s="831" t="s">
        <v>800</v>
      </c>
      <c r="B28" s="800"/>
      <c r="C28" s="800"/>
      <c r="D28" s="800"/>
      <c r="E28" s="800"/>
      <c r="F28" s="800"/>
      <c r="G28" s="800"/>
      <c r="H28" s="800"/>
      <c r="I28" s="800"/>
      <c r="J28" s="800"/>
      <c r="K28" s="800"/>
      <c r="L28" s="800"/>
      <c r="M28" s="800"/>
      <c r="N28" s="800"/>
      <c r="O28" s="842" t="s">
        <v>799</v>
      </c>
      <c r="P28" s="841"/>
      <c r="Q28" s="841"/>
      <c r="R28" s="841"/>
      <c r="S28" s="841"/>
      <c r="T28" s="841"/>
      <c r="U28" s="841"/>
      <c r="V28" s="841"/>
      <c r="W28" s="836"/>
      <c r="X28" s="836"/>
      <c r="Y28" s="836"/>
      <c r="Z28" s="836"/>
      <c r="AA28" s="836"/>
      <c r="AB28" s="836"/>
      <c r="AC28" s="836"/>
      <c r="AD28" s="836"/>
      <c r="AE28" s="836"/>
      <c r="AF28" s="836"/>
      <c r="AG28" s="835"/>
    </row>
    <row r="29" spans="1:33" ht="17.25">
      <c r="A29" s="831" t="s">
        <v>696</v>
      </c>
      <c r="B29" s="800"/>
      <c r="C29" s="800"/>
      <c r="D29" s="800"/>
      <c r="E29" s="800"/>
      <c r="F29" s="800"/>
      <c r="G29" s="800"/>
      <c r="H29" s="800"/>
      <c r="I29" s="800"/>
      <c r="J29" s="800"/>
      <c r="K29" s="800"/>
      <c r="L29" s="800"/>
      <c r="M29" s="800"/>
      <c r="N29" s="800"/>
      <c r="O29" s="842" t="s">
        <v>766</v>
      </c>
      <c r="P29" s="841"/>
      <c r="Q29" s="841"/>
      <c r="R29" s="841"/>
      <c r="S29" s="841"/>
      <c r="T29" s="841"/>
      <c r="U29" s="841"/>
      <c r="V29" s="841"/>
      <c r="W29" s="2134">
        <v>46028</v>
      </c>
      <c r="X29" s="2134"/>
      <c r="Y29" s="836"/>
      <c r="Z29" s="836"/>
      <c r="AA29" s="836"/>
      <c r="AB29" s="836"/>
      <c r="AC29" s="836"/>
      <c r="AD29" s="836"/>
      <c r="AE29" s="836"/>
      <c r="AF29" s="836"/>
      <c r="AG29" s="835"/>
    </row>
    <row r="30" spans="1:33" ht="17.25">
      <c r="A30" s="831" t="s">
        <v>798</v>
      </c>
      <c r="B30" s="800"/>
      <c r="C30" s="800"/>
      <c r="D30" s="800"/>
      <c r="E30" s="800"/>
      <c r="F30" s="800"/>
      <c r="G30" s="800"/>
      <c r="H30" s="800"/>
      <c r="I30" s="800"/>
      <c r="J30" s="800"/>
      <c r="K30" s="800"/>
      <c r="L30" s="800"/>
      <c r="M30" s="800"/>
      <c r="N30" s="800"/>
      <c r="O30" s="842" t="s">
        <v>797</v>
      </c>
      <c r="P30" s="841"/>
      <c r="Q30" s="841"/>
      <c r="R30" s="841"/>
      <c r="S30" s="841"/>
      <c r="T30" s="841"/>
      <c r="U30" s="841"/>
      <c r="V30" s="841"/>
      <c r="W30" s="836"/>
      <c r="X30" s="836"/>
      <c r="Y30" s="836"/>
      <c r="Z30" s="836"/>
      <c r="AA30" s="836"/>
      <c r="AB30" s="836"/>
      <c r="AC30" s="836"/>
      <c r="AD30" s="836"/>
      <c r="AE30" s="836"/>
      <c r="AF30" s="836"/>
      <c r="AG30" s="835"/>
    </row>
    <row r="31" spans="1:33" ht="17.25">
      <c r="A31" s="829" t="s">
        <v>691</v>
      </c>
      <c r="B31" s="828"/>
      <c r="C31" s="828"/>
      <c r="D31" s="828"/>
      <c r="E31" s="828"/>
      <c r="F31" s="828"/>
      <c r="G31" s="828"/>
      <c r="H31" s="828"/>
      <c r="I31" s="828"/>
      <c r="J31" s="828"/>
      <c r="K31" s="828"/>
      <c r="L31" s="828"/>
      <c r="M31" s="828"/>
      <c r="N31" s="828"/>
      <c r="O31" s="840"/>
      <c r="P31" s="840"/>
      <c r="Q31" s="840"/>
      <c r="R31" s="840"/>
      <c r="S31" s="840"/>
      <c r="T31" s="840"/>
      <c r="U31" s="840"/>
      <c r="V31" s="840"/>
      <c r="W31" s="836"/>
      <c r="X31" s="836"/>
      <c r="Y31" s="836"/>
      <c r="Z31" s="836"/>
      <c r="AA31" s="836"/>
      <c r="AB31" s="836"/>
      <c r="AC31" s="836"/>
      <c r="AD31" s="836"/>
      <c r="AE31" s="836"/>
      <c r="AF31" s="836"/>
      <c r="AG31" s="835"/>
    </row>
    <row r="32" spans="1:33" ht="13.5" customHeight="1">
      <c r="A32" s="822"/>
      <c r="B32" s="822"/>
      <c r="C32" s="822"/>
      <c r="D32" s="822"/>
      <c r="E32" s="822"/>
      <c r="F32" s="822"/>
      <c r="G32" s="822"/>
      <c r="H32" s="822"/>
      <c r="I32" s="822"/>
      <c r="J32" s="822"/>
      <c r="K32" s="822"/>
      <c r="L32" s="822"/>
      <c r="M32" s="822"/>
      <c r="N32" s="822"/>
      <c r="O32" s="822"/>
      <c r="P32" s="822"/>
      <c r="Q32" s="822"/>
      <c r="R32" s="822"/>
      <c r="S32" s="822"/>
      <c r="T32" s="822"/>
      <c r="U32" s="822"/>
      <c r="V32" s="822"/>
      <c r="W32" s="822"/>
      <c r="X32" s="822"/>
      <c r="Y32" s="822"/>
      <c r="Z32" s="822"/>
      <c r="AA32" s="822"/>
      <c r="AB32" s="822"/>
      <c r="AC32" s="822"/>
      <c r="AD32" s="822"/>
      <c r="AE32" s="822"/>
      <c r="AF32" s="822"/>
      <c r="AG32" s="822"/>
    </row>
    <row r="33" spans="1:33" ht="13.5" customHeight="1">
      <c r="A33" s="822"/>
      <c r="B33" s="822"/>
      <c r="C33" s="822"/>
      <c r="D33" s="822"/>
      <c r="E33" s="822"/>
      <c r="F33" s="822"/>
      <c r="G33" s="822"/>
      <c r="H33" s="822"/>
      <c r="I33" s="822"/>
      <c r="J33" s="822"/>
      <c r="K33" s="822"/>
      <c r="L33" s="822"/>
      <c r="M33" s="822"/>
      <c r="N33" s="822"/>
      <c r="O33" s="822"/>
      <c r="P33" s="822"/>
      <c r="Q33" s="822"/>
      <c r="R33" s="822"/>
      <c r="S33" s="822"/>
      <c r="T33" s="822"/>
      <c r="U33" s="822"/>
      <c r="V33" s="822"/>
      <c r="W33" s="822"/>
      <c r="X33" s="822"/>
      <c r="Y33" s="822"/>
      <c r="Z33" s="822"/>
      <c r="AA33" s="822"/>
      <c r="AB33" s="822"/>
      <c r="AC33" s="822"/>
      <c r="AD33" s="822"/>
      <c r="AE33" s="822"/>
      <c r="AF33" s="822"/>
      <c r="AG33" s="822"/>
    </row>
    <row r="34" spans="1:33" ht="13.5" customHeight="1">
      <c r="A34" s="822"/>
      <c r="B34" s="822"/>
      <c r="C34" s="822"/>
      <c r="D34" s="822"/>
      <c r="E34" s="822"/>
      <c r="F34" s="822"/>
      <c r="G34" s="822"/>
      <c r="H34" s="822"/>
      <c r="I34" s="822"/>
      <c r="J34" s="822"/>
      <c r="K34" s="822"/>
      <c r="L34" s="822"/>
      <c r="M34" s="822"/>
      <c r="N34" s="822"/>
      <c r="O34" s="822"/>
      <c r="P34" s="822"/>
      <c r="Q34" s="822"/>
      <c r="R34" s="822"/>
      <c r="S34" s="822"/>
      <c r="T34" s="822"/>
      <c r="U34" s="822"/>
      <c r="V34" s="822"/>
      <c r="W34" s="822"/>
      <c r="X34" s="822"/>
      <c r="Y34" s="822"/>
      <c r="Z34" s="822"/>
      <c r="AA34" s="822"/>
      <c r="AB34" s="822"/>
      <c r="AC34" s="822"/>
      <c r="AD34" s="822"/>
      <c r="AE34" s="822"/>
      <c r="AF34" s="822"/>
      <c r="AG34" s="822"/>
    </row>
    <row r="35" spans="1:33" ht="17.25">
      <c r="A35" s="2135" t="s">
        <v>796</v>
      </c>
      <c r="B35" s="2135"/>
      <c r="C35" s="2135"/>
      <c r="D35" s="2135"/>
      <c r="E35" s="2135"/>
      <c r="F35" s="2136"/>
      <c r="G35" s="2137" t="s">
        <v>720</v>
      </c>
      <c r="H35" s="2135"/>
      <c r="I35" s="2135"/>
      <c r="J35" s="2135"/>
      <c r="K35" s="2135"/>
      <c r="L35" s="2135"/>
      <c r="M35" s="2135"/>
      <c r="N35" s="2135"/>
      <c r="O35" s="2135"/>
      <c r="P35" s="2135"/>
      <c r="Q35" s="2135"/>
      <c r="R35" s="2136"/>
      <c r="S35" s="839"/>
      <c r="T35" s="839" t="s">
        <v>225</v>
      </c>
      <c r="U35" s="839"/>
      <c r="V35" s="839"/>
      <c r="W35" s="838"/>
      <c r="X35" s="2137" t="s">
        <v>795</v>
      </c>
      <c r="Y35" s="2135"/>
      <c r="Z35" s="2135"/>
      <c r="AA35" s="2135"/>
      <c r="AB35" s="2136"/>
      <c r="AC35" s="2137" t="s">
        <v>794</v>
      </c>
      <c r="AD35" s="2136"/>
      <c r="AE35" s="2135" t="s">
        <v>793</v>
      </c>
      <c r="AF35" s="2135"/>
      <c r="AG35" s="2135"/>
    </row>
    <row r="36" spans="1:33" ht="23.25" customHeight="1">
      <c r="A36" s="2141">
        <v>4523546</v>
      </c>
      <c r="B36" s="2142"/>
      <c r="C36" s="2142"/>
      <c r="D36" s="2142"/>
      <c r="E36" s="2142"/>
      <c r="F36" s="2143"/>
      <c r="G36" s="2141" t="s">
        <v>792</v>
      </c>
      <c r="H36" s="2142"/>
      <c r="I36" s="2142"/>
      <c r="J36" s="2142"/>
      <c r="K36" s="2142"/>
      <c r="L36" s="2142"/>
      <c r="M36" s="2142"/>
      <c r="N36" s="2142"/>
      <c r="O36" s="2142"/>
      <c r="P36" s="2142"/>
      <c r="Q36" s="2142"/>
      <c r="R36" s="2143"/>
      <c r="S36" s="2138">
        <v>7700</v>
      </c>
      <c r="T36" s="2139"/>
      <c r="U36" s="2139"/>
      <c r="V36" s="2139"/>
      <c r="W36" s="2140"/>
      <c r="X36" s="2147">
        <v>770</v>
      </c>
      <c r="Y36" s="2148"/>
      <c r="Z36" s="2148"/>
      <c r="AA36" s="2148"/>
      <c r="AB36" s="2149"/>
      <c r="AC36" s="2141">
        <v>1</v>
      </c>
      <c r="AD36" s="2143"/>
      <c r="AE36" s="2138">
        <f>S36*AC36</f>
        <v>7700</v>
      </c>
      <c r="AF36" s="2139"/>
      <c r="AG36" s="2140"/>
    </row>
    <row r="37" spans="1:33" ht="23.25" customHeight="1">
      <c r="A37" s="2141"/>
      <c r="B37" s="2142"/>
      <c r="C37" s="2142"/>
      <c r="D37" s="2142"/>
      <c r="E37" s="2142"/>
      <c r="F37" s="2143"/>
      <c r="G37" s="2141"/>
      <c r="H37" s="2142"/>
      <c r="I37" s="2142"/>
      <c r="J37" s="2142"/>
      <c r="K37" s="2142"/>
      <c r="L37" s="2142"/>
      <c r="M37" s="2142"/>
      <c r="N37" s="2142"/>
      <c r="O37" s="2142"/>
      <c r="P37" s="2142"/>
      <c r="Q37" s="2142"/>
      <c r="R37" s="2143"/>
      <c r="S37" s="2144"/>
      <c r="T37" s="2145"/>
      <c r="U37" s="2145"/>
      <c r="V37" s="2145"/>
      <c r="W37" s="2146"/>
      <c r="X37" s="2141"/>
      <c r="Y37" s="2142"/>
      <c r="Z37" s="2142"/>
      <c r="AA37" s="2142"/>
      <c r="AB37" s="2143"/>
      <c r="AC37" s="2141"/>
      <c r="AD37" s="2143"/>
      <c r="AE37" s="2138"/>
      <c r="AF37" s="2139"/>
      <c r="AG37" s="2140"/>
    </row>
    <row r="38" spans="1:33" ht="23.25" customHeight="1">
      <c r="A38" s="2141"/>
      <c r="B38" s="2142"/>
      <c r="C38" s="2142"/>
      <c r="D38" s="2142"/>
      <c r="E38" s="2142"/>
      <c r="F38" s="2143"/>
      <c r="G38" s="2141"/>
      <c r="H38" s="2142"/>
      <c r="I38" s="2142"/>
      <c r="J38" s="2142"/>
      <c r="K38" s="2142"/>
      <c r="L38" s="2142"/>
      <c r="M38" s="2142"/>
      <c r="N38" s="2142"/>
      <c r="O38" s="2142"/>
      <c r="P38" s="2142"/>
      <c r="Q38" s="2142"/>
      <c r="R38" s="2143"/>
      <c r="S38" s="2144"/>
      <c r="T38" s="2145"/>
      <c r="U38" s="2145"/>
      <c r="V38" s="2145"/>
      <c r="W38" s="2146"/>
      <c r="X38" s="2141"/>
      <c r="Y38" s="2142"/>
      <c r="Z38" s="2142"/>
      <c r="AA38" s="2142"/>
      <c r="AB38" s="2143"/>
      <c r="AC38" s="2141"/>
      <c r="AD38" s="2143"/>
      <c r="AE38" s="2138"/>
      <c r="AF38" s="2139"/>
      <c r="AG38" s="2140"/>
    </row>
    <row r="39" spans="1:33" ht="23.25" customHeight="1">
      <c r="A39" s="2141"/>
      <c r="B39" s="2142"/>
      <c r="C39" s="2142"/>
      <c r="D39" s="2142"/>
      <c r="E39" s="2142"/>
      <c r="F39" s="2143"/>
      <c r="G39" s="2141"/>
      <c r="H39" s="2142"/>
      <c r="I39" s="2142"/>
      <c r="J39" s="2142"/>
      <c r="K39" s="2142"/>
      <c r="L39" s="2142"/>
      <c r="M39" s="2142"/>
      <c r="N39" s="2142"/>
      <c r="O39" s="2142"/>
      <c r="P39" s="2142"/>
      <c r="Q39" s="2142"/>
      <c r="R39" s="2143"/>
      <c r="S39" s="2144"/>
      <c r="T39" s="2145"/>
      <c r="U39" s="2145"/>
      <c r="V39" s="2145"/>
      <c r="W39" s="2146"/>
      <c r="X39" s="2141"/>
      <c r="Y39" s="2142"/>
      <c r="Z39" s="2142"/>
      <c r="AA39" s="2142"/>
      <c r="AB39" s="2143"/>
      <c r="AC39" s="2141"/>
      <c r="AD39" s="2143"/>
      <c r="AE39" s="2138"/>
      <c r="AF39" s="2139"/>
      <c r="AG39" s="2140"/>
    </row>
    <row r="40" spans="1:33" ht="23.25" customHeight="1">
      <c r="A40" s="2141"/>
      <c r="B40" s="2142"/>
      <c r="C40" s="2142"/>
      <c r="D40" s="2142"/>
      <c r="E40" s="2142"/>
      <c r="F40" s="2143"/>
      <c r="G40" s="2141"/>
      <c r="H40" s="2142"/>
      <c r="I40" s="2142"/>
      <c r="J40" s="2142"/>
      <c r="K40" s="2142"/>
      <c r="L40" s="2142"/>
      <c r="M40" s="2142"/>
      <c r="N40" s="2142"/>
      <c r="O40" s="2142"/>
      <c r="P40" s="2142"/>
      <c r="Q40" s="2142"/>
      <c r="R40" s="2143"/>
      <c r="S40" s="2144"/>
      <c r="T40" s="2145"/>
      <c r="U40" s="2145"/>
      <c r="V40" s="2145"/>
      <c r="W40" s="2146"/>
      <c r="X40" s="2141"/>
      <c r="Y40" s="2142"/>
      <c r="Z40" s="2142"/>
      <c r="AA40" s="2142"/>
      <c r="AB40" s="2143"/>
      <c r="AC40" s="2141"/>
      <c r="AD40" s="2143"/>
      <c r="AE40" s="2138"/>
      <c r="AF40" s="2139"/>
      <c r="AG40" s="2140"/>
    </row>
    <row r="41" spans="1:33" ht="23.25" customHeight="1">
      <c r="A41" s="2141"/>
      <c r="B41" s="2142"/>
      <c r="C41" s="2142"/>
      <c r="D41" s="2142"/>
      <c r="E41" s="2142"/>
      <c r="F41" s="2143"/>
      <c r="G41" s="2141"/>
      <c r="H41" s="2142"/>
      <c r="I41" s="2142"/>
      <c r="J41" s="2142"/>
      <c r="K41" s="2142"/>
      <c r="L41" s="2142"/>
      <c r="M41" s="2142"/>
      <c r="N41" s="2142"/>
      <c r="O41" s="2142"/>
      <c r="P41" s="2142"/>
      <c r="Q41" s="2142"/>
      <c r="R41" s="2143"/>
      <c r="S41" s="2144"/>
      <c r="T41" s="2145"/>
      <c r="U41" s="2145"/>
      <c r="V41" s="2145"/>
      <c r="W41" s="2146"/>
      <c r="X41" s="2141"/>
      <c r="Y41" s="2142"/>
      <c r="Z41" s="2142"/>
      <c r="AA41" s="2142"/>
      <c r="AB41" s="2143"/>
      <c r="AC41" s="2141"/>
      <c r="AD41" s="2143"/>
      <c r="AE41" s="2138"/>
      <c r="AF41" s="2139"/>
      <c r="AG41" s="2140"/>
    </row>
    <row r="42" spans="1:33" ht="23.25" customHeight="1">
      <c r="A42" s="2141"/>
      <c r="B42" s="2142"/>
      <c r="C42" s="2142"/>
      <c r="D42" s="2142"/>
      <c r="E42" s="2142"/>
      <c r="F42" s="2143"/>
      <c r="G42" s="2141"/>
      <c r="H42" s="2142"/>
      <c r="I42" s="2142"/>
      <c r="J42" s="2142"/>
      <c r="K42" s="2142"/>
      <c r="L42" s="2142"/>
      <c r="M42" s="2142"/>
      <c r="N42" s="2142"/>
      <c r="O42" s="2142"/>
      <c r="P42" s="2142"/>
      <c r="Q42" s="2142"/>
      <c r="R42" s="2143"/>
      <c r="S42" s="2144"/>
      <c r="T42" s="2145"/>
      <c r="U42" s="2145"/>
      <c r="V42" s="2145"/>
      <c r="W42" s="2146"/>
      <c r="X42" s="2141"/>
      <c r="Y42" s="2142"/>
      <c r="Z42" s="2142"/>
      <c r="AA42" s="2142"/>
      <c r="AB42" s="2143"/>
      <c r="AC42" s="2141"/>
      <c r="AD42" s="2143"/>
      <c r="AE42" s="2138"/>
      <c r="AF42" s="2139"/>
      <c r="AG42" s="2140"/>
    </row>
    <row r="43" spans="1:33" ht="23.25" customHeight="1">
      <c r="A43" s="2141"/>
      <c r="B43" s="2142"/>
      <c r="C43" s="2142"/>
      <c r="D43" s="2142"/>
      <c r="E43" s="2142"/>
      <c r="F43" s="2143"/>
      <c r="G43" s="2141"/>
      <c r="H43" s="2142"/>
      <c r="I43" s="2142"/>
      <c r="J43" s="2142"/>
      <c r="K43" s="2142"/>
      <c r="L43" s="2142"/>
      <c r="M43" s="2142"/>
      <c r="N43" s="2142"/>
      <c r="O43" s="2142"/>
      <c r="P43" s="2142"/>
      <c r="Q43" s="2142"/>
      <c r="R43" s="2143"/>
      <c r="S43" s="2144"/>
      <c r="T43" s="2145"/>
      <c r="U43" s="2145"/>
      <c r="V43" s="2145"/>
      <c r="W43" s="2146"/>
      <c r="X43" s="2141"/>
      <c r="Y43" s="2142"/>
      <c r="Z43" s="2142"/>
      <c r="AA43" s="2142"/>
      <c r="AB43" s="2143"/>
      <c r="AC43" s="2141"/>
      <c r="AD43" s="2143"/>
      <c r="AE43" s="2138"/>
      <c r="AF43" s="2139"/>
      <c r="AG43" s="2140"/>
    </row>
    <row r="44" spans="1:33" ht="23.25" customHeight="1">
      <c r="A44" s="2141"/>
      <c r="B44" s="2142"/>
      <c r="C44" s="2142"/>
      <c r="D44" s="2142"/>
      <c r="E44" s="2142"/>
      <c r="F44" s="2143"/>
      <c r="G44" s="2141"/>
      <c r="H44" s="2142"/>
      <c r="I44" s="2142"/>
      <c r="J44" s="2142"/>
      <c r="K44" s="2142"/>
      <c r="L44" s="2142"/>
      <c r="M44" s="2142"/>
      <c r="N44" s="2142"/>
      <c r="O44" s="2142"/>
      <c r="P44" s="2142"/>
      <c r="Q44" s="2142"/>
      <c r="R44" s="2143"/>
      <c r="S44" s="2144"/>
      <c r="T44" s="2145"/>
      <c r="U44" s="2145"/>
      <c r="V44" s="2145"/>
      <c r="W44" s="2146"/>
      <c r="X44" s="2141"/>
      <c r="Y44" s="2142"/>
      <c r="Z44" s="2142"/>
      <c r="AA44" s="2142"/>
      <c r="AB44" s="2143"/>
      <c r="AC44" s="2141"/>
      <c r="AD44" s="2143"/>
      <c r="AE44" s="2138"/>
      <c r="AF44" s="2139"/>
      <c r="AG44" s="2140"/>
    </row>
    <row r="45" spans="1:33" ht="23.25" customHeight="1">
      <c r="A45" s="2141"/>
      <c r="B45" s="2142"/>
      <c r="C45" s="2142"/>
      <c r="D45" s="2142"/>
      <c r="E45" s="2142"/>
      <c r="F45" s="2143"/>
      <c r="G45" s="2141"/>
      <c r="H45" s="2142"/>
      <c r="I45" s="2142"/>
      <c r="J45" s="2142"/>
      <c r="K45" s="2142"/>
      <c r="L45" s="2142"/>
      <c r="M45" s="2142"/>
      <c r="N45" s="2142"/>
      <c r="O45" s="2142"/>
      <c r="P45" s="2142"/>
      <c r="Q45" s="2142"/>
      <c r="R45" s="2143"/>
      <c r="S45" s="2144"/>
      <c r="T45" s="2145"/>
      <c r="U45" s="2145"/>
      <c r="V45" s="2145"/>
      <c r="W45" s="2146"/>
      <c r="X45" s="2141"/>
      <c r="Y45" s="2142"/>
      <c r="Z45" s="2142"/>
      <c r="AA45" s="2142"/>
      <c r="AB45" s="2143"/>
      <c r="AC45" s="2141"/>
      <c r="AD45" s="2143"/>
      <c r="AE45" s="2138"/>
      <c r="AF45" s="2139"/>
      <c r="AG45" s="2140"/>
    </row>
    <row r="46" spans="1:33" ht="23.25" customHeight="1">
      <c r="A46" s="2141"/>
      <c r="B46" s="2142"/>
      <c r="C46" s="2142"/>
      <c r="D46" s="2142"/>
      <c r="E46" s="2142"/>
      <c r="F46" s="2143"/>
      <c r="G46" s="2141"/>
      <c r="H46" s="2142"/>
      <c r="I46" s="2142"/>
      <c r="J46" s="2142"/>
      <c r="K46" s="2142"/>
      <c r="L46" s="2142"/>
      <c r="M46" s="2142"/>
      <c r="N46" s="2142"/>
      <c r="O46" s="2142"/>
      <c r="P46" s="2142"/>
      <c r="Q46" s="2142"/>
      <c r="R46" s="2143"/>
      <c r="S46" s="2144"/>
      <c r="T46" s="2145"/>
      <c r="U46" s="2145"/>
      <c r="V46" s="2145"/>
      <c r="W46" s="2146"/>
      <c r="X46" s="2141"/>
      <c r="Y46" s="2142"/>
      <c r="Z46" s="2142"/>
      <c r="AA46" s="2142"/>
      <c r="AB46" s="2143"/>
      <c r="AC46" s="2141"/>
      <c r="AD46" s="2143"/>
      <c r="AE46" s="2138"/>
      <c r="AF46" s="2139"/>
      <c r="AG46" s="2140"/>
    </row>
    <row r="47" spans="1:33" ht="17.25">
      <c r="A47" s="822"/>
      <c r="B47" s="822"/>
      <c r="C47" s="822"/>
      <c r="D47" s="822"/>
      <c r="E47" s="822"/>
      <c r="F47" s="822"/>
      <c r="G47" s="822"/>
      <c r="H47" s="822"/>
      <c r="I47" s="822"/>
      <c r="J47" s="822"/>
      <c r="K47" s="822"/>
      <c r="L47" s="822"/>
      <c r="M47" s="822"/>
      <c r="N47" s="822"/>
      <c r="O47" s="822"/>
      <c r="P47" s="822"/>
      <c r="Q47" s="822"/>
      <c r="R47" s="822"/>
      <c r="S47" s="822"/>
      <c r="T47" s="822"/>
      <c r="U47" s="822"/>
      <c r="V47" s="822"/>
      <c r="W47" s="822"/>
      <c r="X47" s="837" t="s">
        <v>219</v>
      </c>
      <c r="Y47" s="836"/>
      <c r="Z47" s="836"/>
      <c r="AA47" s="836"/>
      <c r="AB47" s="835"/>
      <c r="AC47" s="2156">
        <f>SUM(AE36:AG46)</f>
        <v>7700</v>
      </c>
      <c r="AD47" s="2157"/>
      <c r="AE47" s="2157"/>
      <c r="AF47" s="2157"/>
      <c r="AG47" s="2158"/>
    </row>
    <row r="48" spans="1:33" ht="17.25">
      <c r="A48" s="834" t="s">
        <v>403</v>
      </c>
      <c r="B48" s="833"/>
      <c r="C48" s="833"/>
      <c r="D48" s="833"/>
      <c r="E48" s="833"/>
      <c r="F48" s="833"/>
      <c r="G48" s="833"/>
      <c r="H48" s="833"/>
      <c r="I48" s="833"/>
      <c r="J48" s="833"/>
      <c r="K48" s="833"/>
      <c r="L48" s="833"/>
      <c r="M48" s="833"/>
      <c r="N48" s="833"/>
      <c r="O48" s="833"/>
      <c r="P48" s="833"/>
      <c r="Q48" s="833"/>
      <c r="R48" s="833"/>
      <c r="S48" s="833"/>
      <c r="T48" s="833"/>
      <c r="U48" s="833"/>
      <c r="V48" s="832"/>
      <c r="W48" s="822"/>
      <c r="X48" s="837" t="s">
        <v>791</v>
      </c>
      <c r="Y48" s="836"/>
      <c r="Z48" s="836"/>
      <c r="AA48" s="836"/>
      <c r="AB48" s="835"/>
      <c r="AC48" s="2156">
        <v>0</v>
      </c>
      <c r="AD48" s="2157"/>
      <c r="AE48" s="2157"/>
      <c r="AF48" s="2157"/>
      <c r="AG48" s="2158"/>
    </row>
    <row r="49" spans="1:33" ht="17.25">
      <c r="A49" s="831"/>
      <c r="B49" s="800"/>
      <c r="C49" s="800"/>
      <c r="D49" s="800"/>
      <c r="E49" s="800"/>
      <c r="F49" s="800"/>
      <c r="G49" s="800"/>
      <c r="H49" s="800"/>
      <c r="I49" s="800"/>
      <c r="J49" s="800"/>
      <c r="K49" s="800"/>
      <c r="L49" s="800"/>
      <c r="M49" s="800"/>
      <c r="N49" s="800"/>
      <c r="O49" s="800"/>
      <c r="P49" s="800"/>
      <c r="Q49" s="800"/>
      <c r="R49" s="800"/>
      <c r="S49" s="800"/>
      <c r="T49" s="800"/>
      <c r="U49" s="800"/>
      <c r="V49" s="830"/>
      <c r="W49" s="822"/>
      <c r="X49" s="837" t="s">
        <v>790</v>
      </c>
      <c r="Y49" s="836"/>
      <c r="Z49" s="836"/>
      <c r="AA49" s="836"/>
      <c r="AB49" s="835"/>
      <c r="AC49" s="2156">
        <f>SUM(X36:AB46)</f>
        <v>770</v>
      </c>
      <c r="AD49" s="2157"/>
      <c r="AE49" s="2157"/>
      <c r="AF49" s="2157"/>
      <c r="AG49" s="2158"/>
    </row>
    <row r="50" spans="1:33" ht="17.25">
      <c r="A50" s="831"/>
      <c r="B50" s="800"/>
      <c r="C50" s="800"/>
      <c r="D50" s="800"/>
      <c r="E50" s="800"/>
      <c r="F50" s="800"/>
      <c r="G50" s="800"/>
      <c r="H50" s="800"/>
      <c r="I50" s="800"/>
      <c r="J50" s="800"/>
      <c r="K50" s="800"/>
      <c r="L50" s="800"/>
      <c r="M50" s="800"/>
      <c r="N50" s="800"/>
      <c r="O50" s="800"/>
      <c r="P50" s="800"/>
      <c r="Q50" s="800"/>
      <c r="R50" s="800"/>
      <c r="S50" s="800"/>
      <c r="T50" s="800"/>
      <c r="U50" s="800"/>
      <c r="V50" s="830"/>
      <c r="W50" s="822"/>
      <c r="X50" s="837" t="s">
        <v>789</v>
      </c>
      <c r="Y50" s="836"/>
      <c r="Z50" s="836"/>
      <c r="AA50" s="836"/>
      <c r="AB50" s="835"/>
      <c r="AC50" s="2156">
        <v>0</v>
      </c>
      <c r="AD50" s="2157"/>
      <c r="AE50" s="2157"/>
      <c r="AF50" s="2157"/>
      <c r="AG50" s="2158"/>
    </row>
    <row r="51" spans="1:33" ht="17.25">
      <c r="A51" s="831"/>
      <c r="B51" s="800"/>
      <c r="C51" s="800"/>
      <c r="D51" s="800"/>
      <c r="E51" s="800"/>
      <c r="F51" s="800"/>
      <c r="G51" s="800"/>
      <c r="H51" s="800"/>
      <c r="I51" s="800"/>
      <c r="J51" s="800"/>
      <c r="K51" s="800"/>
      <c r="L51" s="800"/>
      <c r="M51" s="800"/>
      <c r="N51" s="800"/>
      <c r="O51" s="800"/>
      <c r="P51" s="800"/>
      <c r="Q51" s="800"/>
      <c r="R51" s="800"/>
      <c r="S51" s="800"/>
      <c r="T51" s="800"/>
      <c r="U51" s="800"/>
      <c r="V51" s="830"/>
      <c r="W51" s="822"/>
      <c r="X51" s="837" t="s">
        <v>788</v>
      </c>
      <c r="Y51" s="836"/>
      <c r="Z51" s="836"/>
      <c r="AA51" s="836"/>
      <c r="AB51" s="835"/>
      <c r="AC51" s="2156">
        <v>0</v>
      </c>
      <c r="AD51" s="2157"/>
      <c r="AE51" s="2157"/>
      <c r="AF51" s="2157"/>
      <c r="AG51" s="2158"/>
    </row>
    <row r="52" spans="1:33" ht="17.25">
      <c r="A52" s="831"/>
      <c r="B52" s="800"/>
      <c r="C52" s="800"/>
      <c r="D52" s="800"/>
      <c r="E52" s="800"/>
      <c r="F52" s="800"/>
      <c r="G52" s="800"/>
      <c r="H52" s="800"/>
      <c r="I52" s="800"/>
      <c r="J52" s="800"/>
      <c r="K52" s="800"/>
      <c r="L52" s="800"/>
      <c r="M52" s="800"/>
      <c r="N52" s="800"/>
      <c r="O52" s="800"/>
      <c r="P52" s="800"/>
      <c r="Q52" s="800"/>
      <c r="R52" s="800"/>
      <c r="S52" s="800"/>
      <c r="T52" s="800"/>
      <c r="U52" s="800"/>
      <c r="V52" s="830"/>
      <c r="W52" s="822"/>
      <c r="X52" s="837" t="s">
        <v>787</v>
      </c>
      <c r="Y52" s="836"/>
      <c r="Z52" s="836"/>
      <c r="AA52" s="836"/>
      <c r="AB52" s="835"/>
      <c r="AC52" s="2156">
        <v>0</v>
      </c>
      <c r="AD52" s="2157"/>
      <c r="AE52" s="2157"/>
      <c r="AF52" s="2157"/>
      <c r="AG52" s="2158"/>
    </row>
    <row r="53" spans="1:33" ht="18.75" customHeight="1">
      <c r="A53" s="831"/>
      <c r="B53" s="800"/>
      <c r="C53" s="800"/>
      <c r="D53" s="800"/>
      <c r="E53" s="800"/>
      <c r="F53" s="800"/>
      <c r="G53" s="800"/>
      <c r="H53" s="800"/>
      <c r="I53" s="800"/>
      <c r="J53" s="800"/>
      <c r="K53" s="800"/>
      <c r="L53" s="800"/>
      <c r="M53" s="800"/>
      <c r="N53" s="800"/>
      <c r="O53" s="800"/>
      <c r="P53" s="800"/>
      <c r="Q53" s="800"/>
      <c r="R53" s="800"/>
      <c r="S53" s="800"/>
      <c r="T53" s="800"/>
      <c r="U53" s="800"/>
      <c r="V53" s="830"/>
      <c r="W53" s="822"/>
      <c r="X53" s="834" t="s">
        <v>786</v>
      </c>
      <c r="Y53" s="833"/>
      <c r="Z53" s="833"/>
      <c r="AA53" s="833"/>
      <c r="AB53" s="832"/>
      <c r="AC53" s="2150">
        <f>(AC47-AC49)/(1+10%)*10%</f>
        <v>630</v>
      </c>
      <c r="AD53" s="2151"/>
      <c r="AE53" s="2151"/>
      <c r="AF53" s="2151"/>
      <c r="AG53" s="2152"/>
    </row>
    <row r="54" spans="1:33" ht="18" customHeight="1">
      <c r="A54" s="831"/>
      <c r="B54" s="800"/>
      <c r="C54" s="800"/>
      <c r="D54" s="800"/>
      <c r="E54" s="800"/>
      <c r="F54" s="800"/>
      <c r="G54" s="800"/>
      <c r="H54" s="800"/>
      <c r="I54" s="800"/>
      <c r="J54" s="800"/>
      <c r="K54" s="800"/>
      <c r="L54" s="800"/>
      <c r="M54" s="800"/>
      <c r="N54" s="800"/>
      <c r="O54" s="800"/>
      <c r="P54" s="800"/>
      <c r="Q54" s="800"/>
      <c r="R54" s="800"/>
      <c r="S54" s="800"/>
      <c r="T54" s="800"/>
      <c r="U54" s="800"/>
      <c r="V54" s="830"/>
      <c r="W54" s="822"/>
      <c r="X54" s="829" t="s">
        <v>785</v>
      </c>
      <c r="Y54" s="828"/>
      <c r="Z54" s="828"/>
      <c r="AA54" s="828"/>
      <c r="AB54" s="827"/>
      <c r="AC54" s="2138"/>
      <c r="AD54" s="2139"/>
      <c r="AE54" s="2139"/>
      <c r="AF54" s="2139"/>
      <c r="AG54" s="2140"/>
    </row>
    <row r="55" spans="1:33" ht="46.5" customHeight="1">
      <c r="A55" s="829"/>
      <c r="B55" s="828"/>
      <c r="C55" s="828"/>
      <c r="D55" s="828"/>
      <c r="E55" s="828"/>
      <c r="F55" s="828"/>
      <c r="G55" s="828"/>
      <c r="H55" s="828"/>
      <c r="I55" s="828"/>
      <c r="J55" s="828"/>
      <c r="K55" s="828"/>
      <c r="L55" s="828"/>
      <c r="M55" s="828"/>
      <c r="N55" s="828"/>
      <c r="O55" s="828"/>
      <c r="P55" s="828"/>
      <c r="Q55" s="828"/>
      <c r="R55" s="828"/>
      <c r="S55" s="828"/>
      <c r="T55" s="828"/>
      <c r="U55" s="828"/>
      <c r="V55" s="827"/>
      <c r="W55" s="822"/>
      <c r="X55" s="826" t="s">
        <v>784</v>
      </c>
      <c r="Y55" s="825"/>
      <c r="Z55" s="825"/>
      <c r="AA55" s="825"/>
      <c r="AB55" s="824"/>
      <c r="AC55" s="2153">
        <f>AC47</f>
        <v>7700</v>
      </c>
      <c r="AD55" s="2154"/>
      <c r="AE55" s="2154"/>
      <c r="AF55" s="2154"/>
      <c r="AG55" s="2155"/>
    </row>
    <row r="56" spans="1:33" ht="13.5" customHeight="1">
      <c r="A56" s="822"/>
      <c r="B56" s="822"/>
      <c r="C56" s="822"/>
      <c r="D56" s="822"/>
      <c r="E56" s="822"/>
      <c r="F56" s="822"/>
      <c r="G56" s="822"/>
      <c r="H56" s="822"/>
      <c r="I56" s="822"/>
      <c r="J56" s="822"/>
      <c r="K56" s="822"/>
      <c r="L56" s="822"/>
      <c r="M56" s="822"/>
      <c r="N56" s="822"/>
      <c r="O56" s="822"/>
      <c r="P56" s="822"/>
      <c r="Q56" s="822"/>
      <c r="R56" s="822"/>
      <c r="S56" s="822"/>
      <c r="T56" s="822"/>
      <c r="U56" s="822"/>
      <c r="V56" s="822"/>
      <c r="W56" s="822"/>
      <c r="X56" s="822"/>
      <c r="Y56" s="800"/>
      <c r="Z56" s="800"/>
      <c r="AA56" s="800"/>
      <c r="AB56" s="800"/>
      <c r="AC56" s="800"/>
      <c r="AD56" s="800"/>
      <c r="AE56" s="800"/>
      <c r="AF56" s="800"/>
      <c r="AG56" s="800"/>
    </row>
    <row r="57" spans="1:33" ht="17.25">
      <c r="A57" s="823" t="s">
        <v>783</v>
      </c>
      <c r="B57" s="823"/>
      <c r="C57" s="823"/>
      <c r="D57" s="823"/>
      <c r="E57" s="823"/>
      <c r="F57" s="823"/>
      <c r="G57" s="823"/>
      <c r="H57" s="823"/>
      <c r="I57" s="823"/>
      <c r="J57" s="823"/>
      <c r="K57" s="822"/>
      <c r="L57" s="822"/>
      <c r="M57" s="822"/>
      <c r="N57" s="822"/>
      <c r="O57" s="822"/>
      <c r="P57" s="822"/>
      <c r="Q57" s="822"/>
      <c r="R57" s="822"/>
      <c r="S57" s="822"/>
      <c r="T57" s="822"/>
      <c r="U57" s="822"/>
      <c r="V57" s="822"/>
      <c r="W57" s="822"/>
      <c r="X57" s="822"/>
      <c r="Y57" s="822"/>
      <c r="Z57" s="822"/>
      <c r="AA57" s="822"/>
      <c r="AB57" s="822"/>
      <c r="AC57" s="822"/>
      <c r="AD57" s="822"/>
      <c r="AE57" s="822"/>
      <c r="AF57" s="822"/>
      <c r="AG57" s="822"/>
    </row>
    <row r="58" spans="1:33" ht="13.5" customHeight="1">
      <c r="A58" s="822"/>
      <c r="B58" s="822"/>
      <c r="C58" s="822"/>
      <c r="D58" s="822"/>
      <c r="E58" s="822"/>
      <c r="F58" s="822"/>
      <c r="G58" s="822"/>
      <c r="H58" s="822"/>
      <c r="I58" s="822"/>
      <c r="J58" s="822"/>
      <c r="K58" s="822"/>
      <c r="L58" s="822"/>
      <c r="M58" s="822"/>
      <c r="N58" s="822"/>
      <c r="O58" s="822"/>
      <c r="P58" s="822"/>
      <c r="Q58" s="822"/>
      <c r="R58" s="822"/>
      <c r="S58" s="822"/>
      <c r="T58" s="822"/>
      <c r="U58" s="822"/>
      <c r="V58" s="822"/>
      <c r="W58" s="822"/>
      <c r="X58" s="822"/>
      <c r="Y58" s="822"/>
      <c r="Z58" s="822"/>
      <c r="AA58" s="822"/>
      <c r="AB58" s="822"/>
      <c r="AC58" s="822"/>
      <c r="AD58" s="822"/>
      <c r="AE58" s="822"/>
      <c r="AF58" s="822"/>
      <c r="AG58" s="822"/>
    </row>
    <row r="59" spans="1:33" ht="13.5" customHeight="1">
      <c r="A59" s="822"/>
      <c r="B59" s="822"/>
      <c r="C59" s="822"/>
      <c r="D59" s="822"/>
      <c r="E59" s="822"/>
      <c r="F59" s="822"/>
      <c r="G59" s="822"/>
      <c r="H59" s="822"/>
      <c r="I59" s="822"/>
      <c r="J59" s="822"/>
      <c r="K59" s="822"/>
      <c r="L59" s="822"/>
      <c r="M59" s="822"/>
      <c r="N59" s="822"/>
      <c r="O59" s="822"/>
      <c r="P59" s="822"/>
      <c r="Q59" s="822"/>
      <c r="R59" s="822"/>
      <c r="S59" s="822"/>
      <c r="T59" s="822"/>
      <c r="U59" s="822"/>
      <c r="V59" s="822"/>
      <c r="W59" s="822"/>
      <c r="X59" s="822"/>
      <c r="Y59" s="822"/>
      <c r="Z59" s="822"/>
      <c r="AA59" s="822"/>
      <c r="AB59" s="822"/>
      <c r="AC59" s="822"/>
      <c r="AD59" s="822"/>
      <c r="AE59" s="822"/>
      <c r="AF59" s="822"/>
      <c r="AG59" s="822"/>
    </row>
    <row r="60" spans="1:33" ht="13.5" customHeight="1">
      <c r="A60" s="822" t="s">
        <v>782</v>
      </c>
      <c r="B60" s="822"/>
      <c r="C60" s="822"/>
      <c r="D60" s="822"/>
      <c r="E60" s="822"/>
      <c r="F60" s="822"/>
      <c r="G60" s="822"/>
      <c r="H60" s="822"/>
      <c r="I60" s="822"/>
      <c r="J60" s="822"/>
      <c r="K60" s="822"/>
      <c r="L60" s="822"/>
      <c r="M60" s="822"/>
      <c r="N60" s="822"/>
      <c r="O60" s="822"/>
      <c r="P60" s="822"/>
      <c r="Q60" s="822"/>
      <c r="R60" s="822"/>
      <c r="S60" s="822"/>
      <c r="T60" s="822"/>
      <c r="U60" s="822"/>
      <c r="V60" s="822"/>
      <c r="W60" s="822"/>
      <c r="X60" s="822"/>
      <c r="Y60" s="822"/>
      <c r="Z60" s="822"/>
      <c r="AA60" s="822"/>
      <c r="AB60" s="822"/>
      <c r="AC60" s="822"/>
      <c r="AD60" s="822"/>
      <c r="AE60" s="822"/>
      <c r="AF60" s="822"/>
      <c r="AG60" s="822"/>
    </row>
  </sheetData>
  <mergeCells count="81">
    <mergeCell ref="AE46:AG46"/>
    <mergeCell ref="AC53:AG54"/>
    <mergeCell ref="AC55:AG55"/>
    <mergeCell ref="AC47:AG47"/>
    <mergeCell ref="AC48:AG48"/>
    <mergeCell ref="AC49:AG49"/>
    <mergeCell ref="AC50:AG50"/>
    <mergeCell ref="AC51:AG51"/>
    <mergeCell ref="AC52:AG52"/>
    <mergeCell ref="A46:F46"/>
    <mergeCell ref="G46:R46"/>
    <mergeCell ref="S46:W46"/>
    <mergeCell ref="X46:AB46"/>
    <mergeCell ref="AC46:AD46"/>
    <mergeCell ref="AE44:AG44"/>
    <mergeCell ref="A45:F45"/>
    <mergeCell ref="G45:R45"/>
    <mergeCell ref="S45:W45"/>
    <mergeCell ref="X45:AB45"/>
    <mergeCell ref="AC45:AD45"/>
    <mergeCell ref="AE45:AG45"/>
    <mergeCell ref="A44:F44"/>
    <mergeCell ref="G44:R44"/>
    <mergeCell ref="S44:W44"/>
    <mergeCell ref="X44:AB44"/>
    <mergeCell ref="AC44:AD44"/>
    <mergeCell ref="AE42:AG42"/>
    <mergeCell ref="A43:F43"/>
    <mergeCell ref="G43:R43"/>
    <mergeCell ref="S43:W43"/>
    <mergeCell ref="X43:AB43"/>
    <mergeCell ref="AC43:AD43"/>
    <mergeCell ref="AE43:AG43"/>
    <mergeCell ref="A42:F42"/>
    <mergeCell ref="G42:R42"/>
    <mergeCell ref="S42:W42"/>
    <mergeCell ref="X42:AB42"/>
    <mergeCell ref="AC42:AD42"/>
    <mergeCell ref="AE40:AG40"/>
    <mergeCell ref="A41:F41"/>
    <mergeCell ref="G41:R41"/>
    <mergeCell ref="S41:W41"/>
    <mergeCell ref="X41:AB41"/>
    <mergeCell ref="AC41:AD41"/>
    <mergeCell ref="AE41:AG41"/>
    <mergeCell ref="A40:F40"/>
    <mergeCell ref="G40:R40"/>
    <mergeCell ref="S40:W40"/>
    <mergeCell ref="X40:AB40"/>
    <mergeCell ref="AC40:AD40"/>
    <mergeCell ref="AE38:AG38"/>
    <mergeCell ref="A39:F39"/>
    <mergeCell ref="G39:R39"/>
    <mergeCell ref="S39:W39"/>
    <mergeCell ref="X39:AB39"/>
    <mergeCell ref="AC39:AD39"/>
    <mergeCell ref="AE39:AG39"/>
    <mergeCell ref="A38:F38"/>
    <mergeCell ref="G38:R38"/>
    <mergeCell ref="S38:W38"/>
    <mergeCell ref="X38:AB38"/>
    <mergeCell ref="AC38:AD38"/>
    <mergeCell ref="AE36:AG36"/>
    <mergeCell ref="A37:F37"/>
    <mergeCell ref="G37:R37"/>
    <mergeCell ref="S37:W37"/>
    <mergeCell ref="X37:AB37"/>
    <mergeCell ref="AC37:AD37"/>
    <mergeCell ref="AE37:AG37"/>
    <mergeCell ref="A36:F36"/>
    <mergeCell ref="G36:R36"/>
    <mergeCell ref="S36:W36"/>
    <mergeCell ref="X36:AB36"/>
    <mergeCell ref="AC36:AD36"/>
    <mergeCell ref="A1:AG1"/>
    <mergeCell ref="W29:X29"/>
    <mergeCell ref="A35:F35"/>
    <mergeCell ref="G35:R35"/>
    <mergeCell ref="X35:AB35"/>
    <mergeCell ref="AC35:AD35"/>
    <mergeCell ref="AE35:AG35"/>
  </mergeCells>
  <phoneticPr fontId="27"/>
  <pageMargins left="0.70866141732283472" right="0.70866141732283472" top="0.74803149606299213" bottom="0.74803149606299213" header="0.31496062992125984" footer="0.31496062992125984"/>
  <pageSetup paperSize="9" scale="51" orientation="portrait" horizontalDpi="0" verticalDpi="0"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19C5-26D3-4866-8DAF-776C8006C133}">
  <sheetPr codeName="Sheet16"/>
  <dimension ref="A1:AQ64"/>
  <sheetViews>
    <sheetView zoomScale="60" zoomScaleNormal="60" workbookViewId="0">
      <selection activeCell="AS11" sqref="AS11"/>
    </sheetView>
  </sheetViews>
  <sheetFormatPr defaultColWidth="3.6640625" defaultRowHeight="13.5" customHeight="1"/>
  <cols>
    <col min="1" max="1" width="5.5" style="899" customWidth="1"/>
    <col min="2" max="3" width="3.6640625" style="899"/>
    <col min="4" max="5" width="3.6640625" style="899" customWidth="1"/>
    <col min="6" max="6" width="4.83203125" style="899" customWidth="1"/>
    <col min="7" max="7" width="29.83203125" style="899" bestFit="1" customWidth="1"/>
    <col min="8" max="8" width="3.6640625" style="899" customWidth="1"/>
    <col min="9" max="9" width="3.6640625" style="899"/>
    <col min="10" max="10" width="9.6640625" style="899" customWidth="1"/>
    <col min="11" max="19" width="3.6640625" style="899"/>
    <col min="20" max="20" width="3.6640625" style="899" customWidth="1"/>
    <col min="21" max="22" width="3.6640625" style="899"/>
    <col min="23" max="23" width="6" style="899" customWidth="1"/>
    <col min="24" max="24" width="22" style="899" customWidth="1"/>
    <col min="25" max="25" width="3.6640625" style="899"/>
    <col min="26" max="28" width="3.6640625" style="899" customWidth="1"/>
    <col min="29" max="29" width="3.6640625" style="899"/>
    <col min="30" max="30" width="15.33203125" style="899" bestFit="1" customWidth="1"/>
    <col min="31" max="31" width="2.1640625" style="899" customWidth="1"/>
    <col min="32" max="32" width="23.83203125" style="899" bestFit="1" customWidth="1"/>
    <col min="33" max="33" width="3.6640625" style="899" customWidth="1"/>
    <col min="34" max="38" width="3.6640625" style="899"/>
    <col min="39" max="39" width="8.1640625" style="899" customWidth="1"/>
    <col min="40" max="70" width="3.6640625" style="899"/>
    <col min="71" max="71" width="7.33203125" style="899" bestFit="1" customWidth="1"/>
    <col min="72" max="16384" width="3.6640625" style="899"/>
  </cols>
  <sheetData>
    <row r="1" spans="1:33" ht="40.5" customHeight="1">
      <c r="A1" s="2186" t="s">
        <v>819</v>
      </c>
      <c r="B1" s="2186"/>
      <c r="C1" s="2186"/>
      <c r="D1" s="2186"/>
      <c r="E1" s="2186"/>
      <c r="F1" s="2186"/>
      <c r="G1" s="2186"/>
      <c r="H1" s="2186"/>
      <c r="I1" s="2186"/>
      <c r="J1" s="2186"/>
      <c r="K1" s="2186"/>
      <c r="L1" s="2186"/>
      <c r="M1" s="2186"/>
      <c r="N1" s="2186"/>
      <c r="O1" s="2186"/>
      <c r="P1" s="2186"/>
      <c r="Q1" s="2186"/>
      <c r="R1" s="2186"/>
      <c r="S1" s="2186"/>
      <c r="T1" s="2186"/>
      <c r="U1" s="2186"/>
      <c r="V1" s="2186"/>
      <c r="W1" s="2186"/>
      <c r="X1" s="2186"/>
      <c r="Y1" s="2186"/>
      <c r="Z1" s="2186"/>
      <c r="AA1" s="2186"/>
      <c r="AB1" s="2186"/>
      <c r="AC1" s="2186"/>
      <c r="AD1" s="2186"/>
      <c r="AE1" s="2186"/>
      <c r="AF1" s="2186"/>
      <c r="AG1" s="2186"/>
    </row>
    <row r="4" spans="1:33" ht="17.25">
      <c r="A4" s="900"/>
      <c r="B4" s="900"/>
      <c r="C4" s="900"/>
      <c r="D4" s="900"/>
      <c r="E4" s="900"/>
      <c r="F4" s="900"/>
      <c r="G4" s="900"/>
      <c r="H4" s="900"/>
      <c r="I4" s="900"/>
      <c r="J4" s="900"/>
      <c r="K4" s="900"/>
      <c r="L4" s="900"/>
      <c r="M4" s="900"/>
      <c r="N4" s="900"/>
      <c r="O4" s="900"/>
      <c r="P4" s="900"/>
      <c r="Q4" s="900"/>
      <c r="R4" s="900"/>
      <c r="S4" s="900"/>
      <c r="T4" s="900"/>
      <c r="U4" s="900"/>
      <c r="V4" s="900"/>
      <c r="W4" s="900"/>
      <c r="X4" s="900"/>
      <c r="Y4" s="901"/>
      <c r="Z4" s="900"/>
      <c r="AA4" s="900"/>
      <c r="AB4" s="900"/>
      <c r="AC4" s="900"/>
      <c r="AD4" s="900"/>
      <c r="AE4" s="900"/>
      <c r="AF4" s="901">
        <v>46029</v>
      </c>
      <c r="AG4" s="900"/>
    </row>
    <row r="5" spans="1:33" ht="17.25">
      <c r="A5" s="900"/>
      <c r="B5" s="900"/>
      <c r="C5" s="900"/>
      <c r="D5" s="900"/>
      <c r="E5" s="900"/>
      <c r="F5" s="900"/>
      <c r="G5" s="900"/>
      <c r="H5" s="900"/>
      <c r="I5" s="900"/>
      <c r="J5" s="900"/>
      <c r="K5" s="900"/>
      <c r="L5" s="900"/>
      <c r="M5" s="900"/>
      <c r="N5" s="900"/>
      <c r="O5" s="900"/>
      <c r="P5" s="900"/>
      <c r="Q5" s="900"/>
      <c r="R5" s="900"/>
      <c r="S5" s="900"/>
      <c r="T5" s="900"/>
      <c r="U5" s="900"/>
      <c r="V5" s="900"/>
      <c r="W5" s="900"/>
      <c r="X5" s="900"/>
      <c r="Y5" s="900"/>
      <c r="Z5" s="900"/>
      <c r="AA5" s="900"/>
      <c r="AB5" s="900"/>
      <c r="AC5" s="900"/>
      <c r="AD5" s="900"/>
      <c r="AE5" s="900"/>
      <c r="AF5" s="900"/>
      <c r="AG5" s="900"/>
    </row>
    <row r="6" spans="1:33" ht="18.75">
      <c r="A6" s="902" t="s">
        <v>1047</v>
      </c>
      <c r="B6" s="902"/>
      <c r="C6" s="902"/>
      <c r="D6" s="902"/>
      <c r="E6" s="902"/>
      <c r="F6" s="902"/>
      <c r="G6" s="902"/>
      <c r="H6" s="900"/>
      <c r="I6" s="900"/>
      <c r="J6" s="900"/>
      <c r="K6" s="900"/>
      <c r="L6" s="900"/>
      <c r="M6" s="900"/>
      <c r="N6" s="900"/>
      <c r="O6" s="900"/>
      <c r="P6" s="900"/>
      <c r="Q6" s="900"/>
      <c r="R6" s="900"/>
      <c r="S6" s="900"/>
      <c r="T6" s="900"/>
      <c r="U6" s="900"/>
      <c r="V6" s="900"/>
      <c r="W6" s="900"/>
      <c r="X6" s="900"/>
      <c r="Y6" s="900"/>
      <c r="Z6" s="900"/>
      <c r="AA6" s="900"/>
      <c r="AB6" s="900"/>
      <c r="AC6" s="900"/>
      <c r="AD6" s="900"/>
      <c r="AE6" s="900"/>
      <c r="AF6" s="900"/>
      <c r="AG6" s="900"/>
    </row>
    <row r="7" spans="1:33" ht="18.75">
      <c r="A7" s="902" t="s">
        <v>802</v>
      </c>
      <c r="B7" s="902"/>
      <c r="C7" s="902"/>
      <c r="D7" s="902"/>
      <c r="E7" s="902"/>
      <c r="F7" s="902"/>
      <c r="G7" s="902"/>
      <c r="H7" s="900"/>
      <c r="I7" s="900"/>
      <c r="J7" s="900"/>
      <c r="K7" s="900"/>
      <c r="L7" s="900"/>
      <c r="M7" s="900"/>
      <c r="N7" s="900"/>
      <c r="O7" s="900"/>
      <c r="P7" s="900"/>
      <c r="Q7" s="900"/>
      <c r="R7" s="900"/>
      <c r="S7" s="900"/>
      <c r="T7" s="900"/>
      <c r="U7" s="900"/>
      <c r="V7" s="900"/>
      <c r="W7" s="900"/>
      <c r="X7" s="900"/>
      <c r="Y7" s="903" t="s">
        <v>768</v>
      </c>
      <c r="Z7" s="903"/>
      <c r="AA7" s="903"/>
      <c r="AB7" s="903"/>
      <c r="AC7" s="903"/>
      <c r="AD7" s="903">
        <v>7062636</v>
      </c>
      <c r="AE7" s="903"/>
      <c r="AF7" s="904"/>
      <c r="AG7" s="903"/>
    </row>
    <row r="8" spans="1:33" ht="18.75">
      <c r="A8" s="902" t="s">
        <v>1048</v>
      </c>
      <c r="B8" s="902"/>
      <c r="C8" s="902"/>
      <c r="D8" s="902"/>
      <c r="E8" s="902"/>
      <c r="F8" s="902"/>
      <c r="G8" s="902"/>
      <c r="H8" s="900"/>
      <c r="I8" s="900"/>
      <c r="J8" s="900"/>
      <c r="K8" s="900"/>
      <c r="L8" s="900"/>
      <c r="M8" s="900"/>
      <c r="N8" s="900"/>
      <c r="O8" s="900"/>
      <c r="P8" s="900"/>
      <c r="Q8" s="900"/>
      <c r="R8" s="900"/>
      <c r="S8" s="900"/>
      <c r="T8" s="900"/>
      <c r="U8" s="900"/>
      <c r="V8" s="900"/>
      <c r="W8" s="900"/>
      <c r="X8" s="900"/>
      <c r="Y8" s="900"/>
      <c r="Z8" s="900"/>
      <c r="AA8" s="900"/>
      <c r="AB8" s="900"/>
      <c r="AC8" s="900"/>
      <c r="AD8" s="900"/>
      <c r="AE8" s="900"/>
      <c r="AF8" s="900"/>
      <c r="AG8" s="900"/>
    </row>
    <row r="9" spans="1:33" ht="18.75">
      <c r="A9" s="902" t="s">
        <v>1049</v>
      </c>
      <c r="B9" s="902"/>
      <c r="C9" s="902"/>
      <c r="D9" s="902"/>
      <c r="E9" s="902"/>
      <c r="F9" s="902"/>
      <c r="G9" s="902"/>
      <c r="H9" s="900"/>
      <c r="I9" s="900"/>
      <c r="J9" s="900"/>
      <c r="K9" s="900"/>
      <c r="L9" s="900"/>
      <c r="M9" s="900"/>
      <c r="N9" s="900"/>
      <c r="O9" s="900"/>
      <c r="P9" s="900"/>
      <c r="Q9" s="900"/>
      <c r="R9" s="900"/>
      <c r="S9" s="900"/>
      <c r="T9" s="900"/>
      <c r="U9" s="900"/>
      <c r="V9" s="900"/>
      <c r="W9" s="900"/>
      <c r="X9" s="900"/>
      <c r="Y9" s="905" t="s">
        <v>817</v>
      </c>
      <c r="Z9" s="905"/>
      <c r="AA9" s="905"/>
      <c r="AB9" s="905"/>
      <c r="AC9" s="905"/>
      <c r="AD9" s="905"/>
      <c r="AE9" s="905"/>
      <c r="AF9" s="905"/>
      <c r="AG9" s="900"/>
    </row>
    <row r="10" spans="1:33" ht="25.5">
      <c r="A10" s="902" t="s">
        <v>1050</v>
      </c>
      <c r="B10" s="902"/>
      <c r="C10" s="902"/>
      <c r="D10" s="902"/>
      <c r="E10" s="902"/>
      <c r="F10" s="902"/>
      <c r="G10" s="902"/>
      <c r="H10" s="900"/>
      <c r="I10" s="900"/>
      <c r="J10" s="900"/>
      <c r="K10" s="900"/>
      <c r="L10" s="900"/>
      <c r="M10" s="900"/>
      <c r="N10" s="900"/>
      <c r="O10" s="900"/>
      <c r="P10" s="900"/>
      <c r="Q10" s="900"/>
      <c r="R10" s="900"/>
      <c r="S10" s="900"/>
      <c r="T10" s="900"/>
      <c r="U10" s="900"/>
      <c r="V10" s="900"/>
      <c r="W10" s="900"/>
      <c r="X10" s="900"/>
      <c r="Y10" s="905" t="s">
        <v>816</v>
      </c>
      <c r="Z10" s="905"/>
      <c r="AA10" s="905"/>
      <c r="AB10" s="905"/>
      <c r="AC10" s="905"/>
      <c r="AD10" s="905"/>
      <c r="AE10" s="905"/>
      <c r="AF10" s="905"/>
      <c r="AG10" s="900"/>
    </row>
    <row r="11" spans="1:33" ht="18.75">
      <c r="A11" s="900"/>
      <c r="B11" s="900"/>
      <c r="C11" s="900"/>
      <c r="D11" s="900"/>
      <c r="E11" s="900"/>
      <c r="F11" s="900"/>
      <c r="G11" s="900"/>
      <c r="H11" s="900"/>
      <c r="I11" s="900"/>
      <c r="J11" s="900"/>
      <c r="K11" s="900"/>
      <c r="L11" s="900"/>
      <c r="M11" s="900"/>
      <c r="N11" s="900"/>
      <c r="O11" s="900"/>
      <c r="P11" s="900"/>
      <c r="Q11" s="900"/>
      <c r="R11" s="900"/>
      <c r="S11" s="900"/>
      <c r="T11" s="900"/>
      <c r="U11" s="900"/>
      <c r="V11" s="900"/>
      <c r="W11" s="900"/>
      <c r="X11" s="900"/>
      <c r="Y11" s="905" t="s">
        <v>815</v>
      </c>
      <c r="Z11" s="905"/>
      <c r="AA11" s="905"/>
      <c r="AB11" s="905"/>
      <c r="AC11" s="905"/>
      <c r="AD11" s="905"/>
      <c r="AE11" s="905"/>
      <c r="AF11" s="905"/>
      <c r="AG11" s="900"/>
    </row>
    <row r="12" spans="1:33" ht="24">
      <c r="A12" s="906" t="s">
        <v>1051</v>
      </c>
      <c r="B12" s="903"/>
      <c r="C12" s="903"/>
      <c r="D12" s="903"/>
      <c r="E12" s="903"/>
      <c r="F12" s="904"/>
      <c r="G12" s="903"/>
      <c r="H12" s="906"/>
      <c r="I12" s="907"/>
      <c r="J12" s="907"/>
      <c r="K12" s="900"/>
      <c r="L12" s="900"/>
      <c r="M12" s="900"/>
      <c r="N12" s="900"/>
      <c r="O12" s="900"/>
      <c r="P12" s="900"/>
      <c r="Q12" s="900"/>
      <c r="R12" s="900"/>
      <c r="S12" s="900"/>
      <c r="T12" s="900"/>
      <c r="U12" s="900"/>
      <c r="V12" s="900"/>
      <c r="W12" s="900"/>
      <c r="X12" s="900"/>
      <c r="Y12" s="905"/>
      <c r="Z12" s="905"/>
      <c r="AA12" s="905"/>
      <c r="AB12" s="905"/>
      <c r="AC12" s="905"/>
      <c r="AD12" s="905"/>
      <c r="AE12" s="905"/>
      <c r="AF12" s="905"/>
      <c r="AG12" s="900"/>
    </row>
    <row r="13" spans="1:33" ht="18.75">
      <c r="A13" s="900"/>
      <c r="B13" s="900"/>
      <c r="C13" s="900"/>
      <c r="D13" s="900"/>
      <c r="E13" s="900"/>
      <c r="F13" s="900"/>
      <c r="G13" s="900"/>
      <c r="H13" s="900"/>
      <c r="I13" s="900"/>
      <c r="J13" s="900"/>
      <c r="K13" s="900"/>
      <c r="L13" s="900"/>
      <c r="M13" s="900"/>
      <c r="N13" s="900"/>
      <c r="O13" s="900"/>
      <c r="P13" s="900"/>
      <c r="Q13" s="900"/>
      <c r="R13" s="900"/>
      <c r="S13" s="900"/>
      <c r="T13" s="900"/>
      <c r="U13" s="900"/>
      <c r="V13" s="900"/>
      <c r="W13" s="900"/>
      <c r="X13" s="900"/>
      <c r="Y13" s="905" t="s">
        <v>387</v>
      </c>
      <c r="Z13" s="905"/>
      <c r="AA13" s="905" t="s">
        <v>814</v>
      </c>
      <c r="AB13" s="905"/>
      <c r="AC13" s="905"/>
      <c r="AD13" s="905"/>
      <c r="AE13" s="905"/>
      <c r="AF13" s="905"/>
      <c r="AG13" s="900"/>
    </row>
    <row r="14" spans="1:33" ht="13.5" customHeight="1">
      <c r="A14" s="900"/>
      <c r="B14" s="900"/>
      <c r="C14" s="900"/>
      <c r="D14" s="900"/>
      <c r="E14" s="900"/>
      <c r="F14" s="900"/>
      <c r="G14" s="900"/>
      <c r="H14" s="900"/>
      <c r="I14" s="900"/>
      <c r="J14" s="900"/>
      <c r="K14" s="900"/>
      <c r="L14" s="900"/>
      <c r="M14" s="900"/>
      <c r="N14" s="900"/>
      <c r="O14" s="900"/>
      <c r="P14" s="900"/>
      <c r="Q14" s="900"/>
      <c r="R14" s="900"/>
      <c r="S14" s="900"/>
      <c r="T14" s="900"/>
      <c r="U14" s="900"/>
      <c r="V14" s="900"/>
      <c r="W14" s="900"/>
      <c r="X14" s="900"/>
      <c r="Y14" s="900"/>
      <c r="Z14" s="900"/>
      <c r="AA14" s="900"/>
      <c r="AB14" s="900"/>
      <c r="AC14" s="900"/>
      <c r="AD14" s="900"/>
      <c r="AE14" s="900"/>
      <c r="AF14" s="900"/>
      <c r="AG14" s="900"/>
    </row>
    <row r="15" spans="1:33" ht="17.25">
      <c r="A15" s="908" t="s">
        <v>813</v>
      </c>
      <c r="B15" s="900"/>
      <c r="C15" s="900"/>
      <c r="D15" s="900"/>
      <c r="E15" s="900"/>
      <c r="F15" s="900"/>
      <c r="G15" s="900"/>
      <c r="H15" s="900"/>
      <c r="I15" s="900"/>
      <c r="J15" s="900"/>
      <c r="K15" s="900"/>
      <c r="L15" s="900"/>
      <c r="M15" s="900"/>
      <c r="N15" s="900"/>
      <c r="O15" s="900"/>
      <c r="P15" s="900"/>
      <c r="Q15" s="900"/>
      <c r="R15" s="900"/>
      <c r="S15" s="900"/>
      <c r="T15" s="900"/>
      <c r="U15" s="900"/>
      <c r="V15" s="900"/>
      <c r="W15" s="900"/>
      <c r="X15" s="900"/>
      <c r="Y15" s="900"/>
      <c r="Z15" s="900"/>
      <c r="AA15" s="900"/>
      <c r="AB15" s="900"/>
      <c r="AC15" s="900"/>
      <c r="AD15" s="900"/>
      <c r="AE15" s="900"/>
      <c r="AF15" s="900"/>
      <c r="AG15" s="900"/>
    </row>
    <row r="16" spans="1:33" ht="17.25">
      <c r="A16" s="909" t="s">
        <v>812</v>
      </c>
      <c r="B16" s="900"/>
      <c r="C16" s="900"/>
      <c r="D16" s="900"/>
      <c r="E16" s="900"/>
      <c r="F16" s="900"/>
      <c r="G16" s="900"/>
      <c r="H16" s="900"/>
      <c r="I16" s="900"/>
      <c r="J16" s="900"/>
      <c r="K16" s="900"/>
      <c r="L16" s="900"/>
      <c r="M16" s="900"/>
      <c r="N16" s="900"/>
      <c r="O16" s="900"/>
      <c r="P16" s="900"/>
      <c r="Q16" s="900"/>
      <c r="R16" s="900"/>
      <c r="S16" s="900"/>
      <c r="T16" s="900"/>
      <c r="U16" s="900"/>
      <c r="V16" s="900"/>
      <c r="W16" s="900"/>
      <c r="X16" s="900"/>
      <c r="Y16" s="900"/>
      <c r="Z16" s="900"/>
      <c r="AA16" s="900"/>
      <c r="AB16" s="900"/>
      <c r="AC16" s="900"/>
      <c r="AD16" s="900"/>
      <c r="AE16" s="900"/>
      <c r="AF16" s="900"/>
      <c r="AG16" s="900"/>
    </row>
    <row r="17" spans="1:33" ht="13.5" customHeight="1">
      <c r="A17" s="900"/>
      <c r="B17" s="900"/>
      <c r="C17" s="900"/>
      <c r="D17" s="900"/>
      <c r="E17" s="900"/>
      <c r="F17" s="900"/>
      <c r="G17" s="900"/>
      <c r="H17" s="900"/>
      <c r="I17" s="900"/>
      <c r="J17" s="900"/>
      <c r="K17" s="900"/>
      <c r="L17" s="900"/>
      <c r="M17" s="900"/>
      <c r="N17" s="900"/>
      <c r="O17" s="900"/>
      <c r="P17" s="900"/>
      <c r="Q17" s="900"/>
      <c r="R17" s="900"/>
      <c r="S17" s="900"/>
      <c r="T17" s="900"/>
      <c r="U17" s="900"/>
      <c r="V17" s="900"/>
      <c r="W17" s="900"/>
      <c r="X17" s="900"/>
      <c r="Y17" s="900"/>
      <c r="Z17" s="900"/>
      <c r="AA17" s="900"/>
      <c r="AB17" s="900"/>
      <c r="AC17" s="900"/>
      <c r="AD17" s="900"/>
      <c r="AE17" s="900"/>
      <c r="AF17" s="900"/>
      <c r="AG17" s="900"/>
    </row>
    <row r="18" spans="1:33" ht="13.5" customHeight="1">
      <c r="A18" s="900"/>
      <c r="B18" s="900"/>
      <c r="C18" s="900"/>
      <c r="D18" s="900"/>
      <c r="E18" s="900"/>
      <c r="F18" s="900"/>
      <c r="G18" s="900"/>
      <c r="H18" s="900"/>
      <c r="I18" s="900"/>
      <c r="J18" s="900"/>
      <c r="K18" s="900"/>
      <c r="L18" s="900"/>
      <c r="M18" s="900"/>
      <c r="N18" s="900"/>
      <c r="O18" s="900"/>
      <c r="P18" s="900"/>
      <c r="Q18" s="900"/>
      <c r="R18" s="900"/>
      <c r="S18" s="900"/>
      <c r="T18" s="900"/>
      <c r="U18" s="900"/>
      <c r="V18" s="900"/>
      <c r="W18" s="900"/>
      <c r="X18" s="900"/>
      <c r="Y18" s="900"/>
      <c r="Z18" s="900"/>
      <c r="AA18" s="900"/>
      <c r="AB18" s="900"/>
      <c r="AC18" s="900"/>
      <c r="AD18" s="900"/>
      <c r="AE18" s="900"/>
      <c r="AF18" s="900"/>
      <c r="AG18" s="900"/>
    </row>
    <row r="19" spans="1:33" ht="17.25">
      <c r="A19" s="910" t="s">
        <v>811</v>
      </c>
      <c r="B19" s="911"/>
      <c r="C19" s="911"/>
      <c r="D19" s="911"/>
      <c r="E19" s="911"/>
      <c r="F19" s="911"/>
      <c r="G19" s="912">
        <v>46026</v>
      </c>
      <c r="H19" s="913"/>
      <c r="I19" s="914"/>
      <c r="J19" s="912"/>
      <c r="K19" s="913"/>
      <c r="L19" s="913"/>
      <c r="M19" s="913"/>
      <c r="N19" s="913"/>
      <c r="O19" s="910" t="s">
        <v>810</v>
      </c>
      <c r="P19" s="911"/>
      <c r="Q19" s="911"/>
      <c r="R19" s="911"/>
      <c r="S19" s="911"/>
      <c r="T19" s="915"/>
      <c r="U19" s="915"/>
      <c r="V19" s="915"/>
      <c r="W19" s="913"/>
      <c r="X19" s="913"/>
      <c r="Y19" s="913"/>
      <c r="Z19" s="913"/>
      <c r="AA19" s="913"/>
      <c r="AB19" s="913"/>
      <c r="AC19" s="913"/>
      <c r="AD19" s="913"/>
      <c r="AE19" s="913"/>
      <c r="AF19" s="913"/>
      <c r="AG19" s="916"/>
    </row>
    <row r="20" spans="1:33" ht="17.25">
      <c r="A20" s="917" t="s">
        <v>809</v>
      </c>
      <c r="B20" s="918"/>
      <c r="C20" s="918"/>
      <c r="D20" s="918"/>
      <c r="E20" s="918"/>
      <c r="F20" s="918"/>
      <c r="G20" s="919">
        <v>9.0277777777777776E-2</v>
      </c>
      <c r="H20" s="913"/>
      <c r="I20" s="914"/>
      <c r="J20" s="919"/>
      <c r="K20" s="913"/>
      <c r="L20" s="913"/>
      <c r="M20" s="913"/>
      <c r="N20" s="913"/>
      <c r="O20" s="917" t="s">
        <v>808</v>
      </c>
      <c r="P20" s="918"/>
      <c r="Q20" s="918"/>
      <c r="R20" s="918"/>
      <c r="S20" s="918"/>
      <c r="T20" s="920"/>
      <c r="U20" s="920"/>
      <c r="V20" s="920"/>
      <c r="W20" s="913"/>
      <c r="X20" s="913"/>
      <c r="Y20" s="913"/>
      <c r="Z20" s="913"/>
      <c r="AA20" s="913"/>
      <c r="AB20" s="913"/>
      <c r="AC20" s="913"/>
      <c r="AD20" s="913"/>
      <c r="AE20" s="913"/>
      <c r="AF20" s="913"/>
      <c r="AG20" s="916"/>
    </row>
    <row r="21" spans="1:33" ht="17.25">
      <c r="A21" s="921" t="s">
        <v>807</v>
      </c>
      <c r="B21" s="922"/>
      <c r="C21" s="922"/>
      <c r="D21" s="922"/>
      <c r="E21" s="922"/>
      <c r="F21" s="922"/>
      <c r="G21" s="923" t="s">
        <v>506</v>
      </c>
      <c r="H21" s="913"/>
      <c r="I21" s="914"/>
      <c r="J21" s="923"/>
      <c r="K21" s="913"/>
      <c r="L21" s="913"/>
      <c r="M21" s="913"/>
      <c r="N21" s="913"/>
      <c r="O21" s="921" t="s">
        <v>806</v>
      </c>
      <c r="P21" s="922"/>
      <c r="Q21" s="922"/>
      <c r="R21" s="922"/>
      <c r="S21" s="922"/>
      <c r="T21" s="924"/>
      <c r="U21" s="924"/>
      <c r="V21" s="924"/>
      <c r="W21" s="913"/>
      <c r="X21" s="913"/>
      <c r="Y21" s="913"/>
      <c r="Z21" s="913"/>
      <c r="AA21" s="913"/>
      <c r="AB21" s="913"/>
      <c r="AC21" s="913"/>
      <c r="AD21" s="913"/>
      <c r="AE21" s="913"/>
      <c r="AF21" s="913"/>
      <c r="AG21" s="916"/>
    </row>
    <row r="22" spans="1:33" ht="13.5" customHeight="1">
      <c r="A22" s="900"/>
      <c r="B22" s="900"/>
      <c r="C22" s="900"/>
      <c r="D22" s="900"/>
      <c r="E22" s="900"/>
      <c r="F22" s="900"/>
      <c r="G22" s="900"/>
      <c r="H22" s="900"/>
      <c r="I22" s="900"/>
      <c r="J22" s="900"/>
      <c r="K22" s="900"/>
      <c r="L22" s="900"/>
      <c r="M22" s="900"/>
      <c r="N22" s="900"/>
      <c r="O22" s="900"/>
      <c r="P22" s="900"/>
      <c r="Q22" s="900"/>
      <c r="R22" s="900"/>
      <c r="S22" s="900"/>
      <c r="T22" s="900"/>
      <c r="U22" s="900"/>
      <c r="V22" s="900"/>
      <c r="W22" s="900"/>
      <c r="X22" s="900"/>
      <c r="Y22" s="900"/>
      <c r="Z22" s="900"/>
      <c r="AA22" s="900"/>
      <c r="AB22" s="900"/>
      <c r="AC22" s="900"/>
      <c r="AD22" s="900"/>
      <c r="AE22" s="900"/>
      <c r="AF22" s="900"/>
      <c r="AG22" s="900"/>
    </row>
    <row r="23" spans="1:33" ht="13.5" customHeight="1">
      <c r="A23" s="900"/>
      <c r="B23" s="900"/>
      <c r="C23" s="900"/>
      <c r="D23" s="900"/>
      <c r="E23" s="900"/>
      <c r="F23" s="900"/>
      <c r="G23" s="900"/>
      <c r="H23" s="900"/>
      <c r="I23" s="900"/>
      <c r="J23" s="900"/>
      <c r="K23" s="900"/>
      <c r="L23" s="900"/>
      <c r="M23" s="900"/>
      <c r="N23" s="900"/>
      <c r="O23" s="900"/>
      <c r="P23" s="900"/>
      <c r="Q23" s="900"/>
      <c r="R23" s="900"/>
      <c r="S23" s="900"/>
      <c r="T23" s="900"/>
      <c r="U23" s="900"/>
      <c r="V23" s="900"/>
      <c r="W23" s="900"/>
      <c r="X23" s="900"/>
      <c r="Y23" s="900"/>
      <c r="Z23" s="900"/>
      <c r="AA23" s="900"/>
      <c r="AB23" s="900"/>
      <c r="AC23" s="900"/>
      <c r="AD23" s="900"/>
      <c r="AE23" s="900"/>
      <c r="AF23" s="900"/>
      <c r="AG23" s="900"/>
    </row>
    <row r="24" spans="1:33" ht="13.5" customHeight="1">
      <c r="A24" s="900"/>
      <c r="B24" s="900"/>
      <c r="C24" s="900"/>
      <c r="D24" s="900"/>
      <c r="E24" s="900"/>
      <c r="F24" s="900"/>
      <c r="G24" s="900"/>
      <c r="H24" s="900"/>
      <c r="I24" s="900"/>
      <c r="J24" s="900"/>
      <c r="K24" s="900"/>
      <c r="L24" s="900"/>
      <c r="M24" s="900"/>
      <c r="N24" s="900"/>
      <c r="O24" s="900"/>
      <c r="P24" s="900"/>
      <c r="Q24" s="900"/>
      <c r="R24" s="900"/>
      <c r="S24" s="900"/>
      <c r="T24" s="900"/>
      <c r="U24" s="900"/>
      <c r="V24" s="900"/>
      <c r="W24" s="900"/>
      <c r="X24" s="900"/>
      <c r="Y24" s="900"/>
      <c r="Z24" s="900"/>
      <c r="AA24" s="900"/>
      <c r="AB24" s="900"/>
      <c r="AC24" s="900"/>
      <c r="AD24" s="900"/>
      <c r="AE24" s="900"/>
      <c r="AF24" s="900"/>
      <c r="AG24" s="900"/>
    </row>
    <row r="25" spans="1:33" ht="17.25">
      <c r="A25" s="925" t="s">
        <v>160</v>
      </c>
      <c r="B25" s="926"/>
      <c r="C25" s="926"/>
      <c r="D25" s="926"/>
      <c r="E25" s="926"/>
      <c r="F25" s="926"/>
      <c r="G25" s="926"/>
      <c r="H25" s="926"/>
      <c r="I25" s="926"/>
      <c r="J25" s="926"/>
      <c r="K25" s="926"/>
      <c r="L25" s="926"/>
      <c r="M25" s="926"/>
      <c r="N25" s="926"/>
      <c r="O25" s="926"/>
      <c r="P25" s="926"/>
      <c r="Q25" s="926"/>
      <c r="R25" s="926"/>
      <c r="S25" s="926"/>
      <c r="T25" s="926"/>
      <c r="U25" s="926"/>
      <c r="V25" s="926"/>
      <c r="W25" s="926"/>
      <c r="X25" s="926"/>
      <c r="Y25" s="926"/>
      <c r="Z25" s="926"/>
      <c r="AA25" s="926"/>
      <c r="AB25" s="926"/>
      <c r="AC25" s="926"/>
      <c r="AD25" s="926"/>
      <c r="AE25" s="926"/>
      <c r="AF25" s="926"/>
      <c r="AG25" s="926"/>
    </row>
    <row r="26" spans="1:33" ht="17.25">
      <c r="A26" s="927" t="str">
        <f>A6</f>
        <v>〒102-0023</v>
      </c>
      <c r="B26" s="928"/>
      <c r="C26" s="928"/>
      <c r="D26" s="928"/>
      <c r="E26" s="928"/>
      <c r="F26" s="928"/>
      <c r="G26" s="928"/>
      <c r="H26" s="928"/>
      <c r="I26" s="928"/>
      <c r="J26" s="928"/>
      <c r="K26" s="928"/>
      <c r="L26" s="928"/>
      <c r="M26" s="928"/>
      <c r="N26" s="928"/>
      <c r="O26" s="917" t="s">
        <v>804</v>
      </c>
      <c r="P26" s="918"/>
      <c r="Q26" s="918"/>
      <c r="R26" s="918"/>
      <c r="S26" s="918"/>
      <c r="T26" s="918"/>
      <c r="U26" s="918"/>
      <c r="V26" s="918"/>
      <c r="W26" s="903" t="s">
        <v>803</v>
      </c>
      <c r="X26" s="903"/>
      <c r="Y26" s="903"/>
      <c r="Z26" s="903"/>
      <c r="AA26" s="903"/>
      <c r="AB26" s="903"/>
      <c r="AC26" s="903"/>
      <c r="AD26" s="903"/>
      <c r="AE26" s="903"/>
      <c r="AF26" s="903"/>
      <c r="AG26" s="929"/>
    </row>
    <row r="27" spans="1:33" ht="17.25">
      <c r="A27" s="927" t="str">
        <f>A7</f>
        <v>東京都</v>
      </c>
      <c r="B27" s="928"/>
      <c r="C27" s="928"/>
      <c r="D27" s="928"/>
      <c r="E27" s="928"/>
      <c r="F27" s="928"/>
      <c r="G27" s="928"/>
      <c r="H27" s="928"/>
      <c r="I27" s="928"/>
      <c r="J27" s="928"/>
      <c r="K27" s="928"/>
      <c r="L27" s="928"/>
      <c r="M27" s="928"/>
      <c r="N27" s="928"/>
      <c r="O27" s="917" t="s">
        <v>801</v>
      </c>
      <c r="P27" s="918"/>
      <c r="Q27" s="918"/>
      <c r="R27" s="918"/>
      <c r="S27" s="918"/>
      <c r="T27" s="918"/>
      <c r="U27" s="918"/>
      <c r="V27" s="918"/>
      <c r="W27" s="913"/>
      <c r="X27" s="913"/>
      <c r="Y27" s="913"/>
      <c r="Z27" s="913"/>
      <c r="AA27" s="913"/>
      <c r="AB27" s="913"/>
      <c r="AC27" s="913"/>
      <c r="AD27" s="913"/>
      <c r="AE27" s="913"/>
      <c r="AF27" s="913"/>
      <c r="AG27" s="916"/>
    </row>
    <row r="28" spans="1:33" ht="17.25">
      <c r="A28" s="927" t="str">
        <f t="shared" ref="A28:A30" si="0">A8</f>
        <v>中央区日本橋本町3-9-4</v>
      </c>
      <c r="B28" s="928"/>
      <c r="C28" s="928"/>
      <c r="D28" s="928"/>
      <c r="E28" s="928"/>
      <c r="F28" s="928"/>
      <c r="G28" s="928"/>
      <c r="H28" s="928"/>
      <c r="I28" s="928"/>
      <c r="J28" s="928"/>
      <c r="K28" s="928"/>
      <c r="L28" s="928"/>
      <c r="M28" s="928"/>
      <c r="N28" s="928"/>
      <c r="O28" s="917" t="s">
        <v>799</v>
      </c>
      <c r="P28" s="918"/>
      <c r="Q28" s="918"/>
      <c r="R28" s="918"/>
      <c r="S28" s="918"/>
      <c r="T28" s="918"/>
      <c r="U28" s="918"/>
      <c r="V28" s="918"/>
      <c r="W28" s="913"/>
      <c r="X28" s="913"/>
      <c r="Y28" s="913"/>
      <c r="Z28" s="913"/>
      <c r="AA28" s="913"/>
      <c r="AB28" s="913"/>
      <c r="AC28" s="913"/>
      <c r="AD28" s="913"/>
      <c r="AE28" s="913"/>
      <c r="AF28" s="913"/>
      <c r="AG28" s="916"/>
    </row>
    <row r="29" spans="1:33" ht="17.25">
      <c r="A29" s="927" t="str">
        <f t="shared" si="0"/>
        <v>TEL：03-5651-7351 FAX：03-5651-7353</v>
      </c>
      <c r="B29" s="928"/>
      <c r="C29" s="928"/>
      <c r="D29" s="928"/>
      <c r="E29" s="928"/>
      <c r="F29" s="928"/>
      <c r="G29" s="928"/>
      <c r="H29" s="928"/>
      <c r="I29" s="928"/>
      <c r="J29" s="928"/>
      <c r="K29" s="928"/>
      <c r="L29" s="928"/>
      <c r="M29" s="928"/>
      <c r="N29" s="928"/>
      <c r="O29" s="917" t="s">
        <v>766</v>
      </c>
      <c r="P29" s="918"/>
      <c r="Q29" s="918"/>
      <c r="R29" s="918"/>
      <c r="S29" s="918"/>
      <c r="T29" s="918"/>
      <c r="U29" s="918"/>
      <c r="V29" s="918"/>
      <c r="W29" s="2187">
        <v>46028</v>
      </c>
      <c r="X29" s="2187"/>
      <c r="Y29" s="913"/>
      <c r="Z29" s="913"/>
      <c r="AA29" s="913"/>
      <c r="AB29" s="913"/>
      <c r="AC29" s="913"/>
      <c r="AD29" s="913"/>
      <c r="AE29" s="913"/>
      <c r="AF29" s="913"/>
      <c r="AG29" s="916"/>
    </row>
    <row r="30" spans="1:33" ht="17.25">
      <c r="A30" s="927" t="str">
        <f t="shared" si="0"/>
        <v>E-mail：m-hukuhara@hamada-dk.co.jp</v>
      </c>
      <c r="B30" s="928"/>
      <c r="C30" s="928"/>
      <c r="D30" s="928"/>
      <c r="E30" s="928"/>
      <c r="F30" s="928"/>
      <c r="G30" s="928"/>
      <c r="H30" s="928"/>
      <c r="I30" s="928"/>
      <c r="J30" s="928"/>
      <c r="K30" s="928"/>
      <c r="L30" s="928"/>
      <c r="M30" s="928"/>
      <c r="N30" s="928"/>
      <c r="O30" s="917" t="s">
        <v>797</v>
      </c>
      <c r="P30" s="918"/>
      <c r="Q30" s="918"/>
      <c r="R30" s="918"/>
      <c r="S30" s="918"/>
      <c r="T30" s="918"/>
      <c r="U30" s="918"/>
      <c r="V30" s="918"/>
      <c r="W30" s="913"/>
      <c r="X30" s="913"/>
      <c r="Y30" s="913"/>
      <c r="Z30" s="913"/>
      <c r="AA30" s="913"/>
      <c r="AB30" s="913"/>
      <c r="AC30" s="913"/>
      <c r="AD30" s="913"/>
      <c r="AE30" s="913"/>
      <c r="AF30" s="913"/>
      <c r="AG30" s="916"/>
    </row>
    <row r="31" spans="1:33" ht="17.25">
      <c r="A31" s="930" t="str">
        <f>A12</f>
        <v>浜田電機株式会社　御中</v>
      </c>
      <c r="B31" s="903"/>
      <c r="C31" s="903"/>
      <c r="D31" s="903"/>
      <c r="E31" s="903"/>
      <c r="F31" s="903"/>
      <c r="G31" s="903"/>
      <c r="H31" s="903"/>
      <c r="I31" s="903"/>
      <c r="J31" s="903"/>
      <c r="K31" s="903"/>
      <c r="L31" s="903"/>
      <c r="M31" s="903"/>
      <c r="N31" s="903"/>
      <c r="O31" s="922"/>
      <c r="P31" s="922"/>
      <c r="Q31" s="922"/>
      <c r="R31" s="922"/>
      <c r="S31" s="922"/>
      <c r="T31" s="922"/>
      <c r="U31" s="922"/>
      <c r="V31" s="922"/>
      <c r="W31" s="913"/>
      <c r="X31" s="913"/>
      <c r="Y31" s="913"/>
      <c r="Z31" s="913"/>
      <c r="AA31" s="913"/>
      <c r="AB31" s="913"/>
      <c r="AC31" s="913"/>
      <c r="AD31" s="913"/>
      <c r="AE31" s="913"/>
      <c r="AF31" s="913"/>
      <c r="AG31" s="916"/>
    </row>
    <row r="32" spans="1:33" ht="13.5" customHeight="1">
      <c r="A32" s="900"/>
      <c r="B32" s="900"/>
      <c r="C32" s="900"/>
      <c r="D32" s="900"/>
      <c r="E32" s="900"/>
      <c r="F32" s="900"/>
      <c r="G32" s="900"/>
      <c r="H32" s="900"/>
      <c r="I32" s="900"/>
      <c r="J32" s="900"/>
      <c r="K32" s="900"/>
      <c r="L32" s="900"/>
      <c r="M32" s="900"/>
      <c r="N32" s="900"/>
      <c r="O32" s="900"/>
      <c r="P32" s="900"/>
      <c r="Q32" s="900"/>
      <c r="R32" s="900"/>
      <c r="S32" s="900"/>
      <c r="T32" s="900"/>
      <c r="U32" s="900"/>
      <c r="V32" s="900"/>
      <c r="W32" s="900"/>
      <c r="X32" s="900"/>
      <c r="Y32" s="900"/>
      <c r="Z32" s="900"/>
      <c r="AA32" s="900"/>
      <c r="AB32" s="900"/>
      <c r="AC32" s="900"/>
      <c r="AD32" s="900"/>
      <c r="AE32" s="900"/>
      <c r="AF32" s="900"/>
      <c r="AG32" s="900"/>
    </row>
    <row r="33" spans="1:33" ht="13.5" customHeight="1">
      <c r="A33" s="900"/>
      <c r="B33" s="900"/>
      <c r="C33" s="900"/>
      <c r="D33" s="900"/>
      <c r="E33" s="900"/>
      <c r="F33" s="900"/>
      <c r="G33" s="900"/>
      <c r="H33" s="900"/>
      <c r="I33" s="900"/>
      <c r="J33" s="900"/>
      <c r="K33" s="900"/>
      <c r="L33" s="900"/>
      <c r="M33" s="900"/>
      <c r="N33" s="900"/>
      <c r="O33" s="900"/>
      <c r="P33" s="900"/>
      <c r="Q33" s="900"/>
      <c r="R33" s="900"/>
      <c r="S33" s="900"/>
      <c r="T33" s="900"/>
      <c r="U33" s="900"/>
      <c r="V33" s="900"/>
      <c r="W33" s="900"/>
      <c r="X33" s="900"/>
      <c r="Y33" s="900"/>
      <c r="Z33" s="900"/>
      <c r="AA33" s="900"/>
      <c r="AB33" s="900"/>
      <c r="AC33" s="900"/>
      <c r="AD33" s="900"/>
      <c r="AE33" s="900"/>
      <c r="AF33" s="900"/>
      <c r="AG33" s="900"/>
    </row>
    <row r="34" spans="1:33" ht="13.5" customHeight="1">
      <c r="A34" s="900"/>
      <c r="B34" s="900"/>
      <c r="C34" s="900"/>
      <c r="D34" s="900"/>
      <c r="E34" s="900"/>
      <c r="F34" s="900"/>
      <c r="G34" s="900"/>
      <c r="H34" s="900"/>
      <c r="I34" s="900"/>
      <c r="J34" s="900"/>
      <c r="K34" s="900"/>
      <c r="L34" s="900"/>
      <c r="M34" s="900"/>
      <c r="N34" s="900"/>
      <c r="O34" s="900"/>
      <c r="P34" s="900"/>
      <c r="Q34" s="900"/>
      <c r="R34" s="900"/>
      <c r="S34" s="900"/>
      <c r="T34" s="900"/>
      <c r="U34" s="900"/>
      <c r="V34" s="900"/>
      <c r="W34" s="900"/>
      <c r="X34" s="900"/>
      <c r="Y34" s="900"/>
      <c r="Z34" s="900"/>
      <c r="AA34" s="900"/>
      <c r="AB34" s="900"/>
      <c r="AC34" s="900"/>
      <c r="AD34" s="900"/>
      <c r="AE34" s="900"/>
      <c r="AF34" s="900"/>
      <c r="AG34" s="900"/>
    </row>
    <row r="35" spans="1:33" ht="17.25">
      <c r="A35" s="2188" t="s">
        <v>796</v>
      </c>
      <c r="B35" s="2188"/>
      <c r="C35" s="2188"/>
      <c r="D35" s="2188"/>
      <c r="E35" s="2188"/>
      <c r="F35" s="2189"/>
      <c r="G35" s="2190" t="s">
        <v>720</v>
      </c>
      <c r="H35" s="2188"/>
      <c r="I35" s="2188"/>
      <c r="J35" s="2188"/>
      <c r="K35" s="2188"/>
      <c r="L35" s="2188"/>
      <c r="M35" s="2188"/>
      <c r="N35" s="2188"/>
      <c r="O35" s="2188"/>
      <c r="P35" s="2188"/>
      <c r="Q35" s="2188"/>
      <c r="R35" s="2189"/>
      <c r="S35" s="2190" t="s">
        <v>225</v>
      </c>
      <c r="T35" s="2188"/>
      <c r="U35" s="2188"/>
      <c r="V35" s="2188"/>
      <c r="W35" s="2189"/>
      <c r="X35" s="2190" t="s">
        <v>795</v>
      </c>
      <c r="Y35" s="2188"/>
      <c r="Z35" s="2188"/>
      <c r="AA35" s="2188"/>
      <c r="AB35" s="2189"/>
      <c r="AC35" s="2190" t="s">
        <v>794</v>
      </c>
      <c r="AD35" s="2189"/>
      <c r="AE35" s="2188" t="s">
        <v>793</v>
      </c>
      <c r="AF35" s="2188"/>
      <c r="AG35" s="2188"/>
    </row>
    <row r="36" spans="1:33" ht="23.25" customHeight="1">
      <c r="A36" s="2171" t="s">
        <v>1052</v>
      </c>
      <c r="B36" s="2172"/>
      <c r="C36" s="2172"/>
      <c r="D36" s="2172"/>
      <c r="E36" s="2172"/>
      <c r="F36" s="2173"/>
      <c r="G36" s="2191" t="s">
        <v>1053</v>
      </c>
      <c r="H36" s="2192"/>
      <c r="I36" s="2192"/>
      <c r="J36" s="2192"/>
      <c r="K36" s="2192"/>
      <c r="L36" s="2192"/>
      <c r="M36" s="2192"/>
      <c r="N36" s="2192"/>
      <c r="O36" s="2192"/>
      <c r="P36" s="2192"/>
      <c r="Q36" s="2192"/>
      <c r="R36" s="2193"/>
      <c r="S36" s="2177">
        <v>1700</v>
      </c>
      <c r="T36" s="2178"/>
      <c r="U36" s="2178"/>
      <c r="V36" s="2178"/>
      <c r="W36" s="2179"/>
      <c r="X36" s="2194"/>
      <c r="Y36" s="2195"/>
      <c r="Z36" s="2195"/>
      <c r="AA36" s="2195"/>
      <c r="AB36" s="2196"/>
      <c r="AC36" s="2180">
        <v>50</v>
      </c>
      <c r="AD36" s="2182"/>
      <c r="AE36" s="2162">
        <f>S36*AC36</f>
        <v>85000</v>
      </c>
      <c r="AF36" s="2163"/>
      <c r="AG36" s="2164"/>
    </row>
    <row r="37" spans="1:33" ht="23.25" customHeight="1">
      <c r="A37" s="2171" t="s">
        <v>1054</v>
      </c>
      <c r="B37" s="2172"/>
      <c r="C37" s="2172"/>
      <c r="D37" s="2172"/>
      <c r="E37" s="2172"/>
      <c r="F37" s="2173"/>
      <c r="G37" s="2174" t="s">
        <v>1055</v>
      </c>
      <c r="H37" s="2175"/>
      <c r="I37" s="2175"/>
      <c r="J37" s="2175"/>
      <c r="K37" s="2175"/>
      <c r="L37" s="2175"/>
      <c r="M37" s="2175"/>
      <c r="N37" s="2175"/>
      <c r="O37" s="2175"/>
      <c r="P37" s="2175"/>
      <c r="Q37" s="2175"/>
      <c r="R37" s="2176"/>
      <c r="S37" s="2177">
        <v>3050</v>
      </c>
      <c r="T37" s="2178"/>
      <c r="U37" s="2178"/>
      <c r="V37" s="2178"/>
      <c r="W37" s="2179"/>
      <c r="X37" s="2180"/>
      <c r="Y37" s="2181"/>
      <c r="Z37" s="2181"/>
      <c r="AA37" s="2181"/>
      <c r="AB37" s="2182"/>
      <c r="AC37" s="2180">
        <v>50</v>
      </c>
      <c r="AD37" s="2182"/>
      <c r="AE37" s="2162">
        <f t="shared" ref="AE37:AE46" si="1">S37*AC37</f>
        <v>152500</v>
      </c>
      <c r="AF37" s="2163"/>
      <c r="AG37" s="2164"/>
    </row>
    <row r="38" spans="1:33" ht="23.25" customHeight="1">
      <c r="A38" s="2171" t="s">
        <v>1056</v>
      </c>
      <c r="B38" s="2172"/>
      <c r="C38" s="2172"/>
      <c r="D38" s="2172"/>
      <c r="E38" s="2172"/>
      <c r="F38" s="2173"/>
      <c r="G38" s="2174" t="s">
        <v>1057</v>
      </c>
      <c r="H38" s="2175"/>
      <c r="I38" s="2175"/>
      <c r="J38" s="2175"/>
      <c r="K38" s="2175"/>
      <c r="L38" s="2175"/>
      <c r="M38" s="2175"/>
      <c r="N38" s="2175"/>
      <c r="O38" s="2175"/>
      <c r="P38" s="2175"/>
      <c r="Q38" s="2175"/>
      <c r="R38" s="2176"/>
      <c r="S38" s="2177">
        <v>5990</v>
      </c>
      <c r="T38" s="2178"/>
      <c r="U38" s="2178"/>
      <c r="V38" s="2178"/>
      <c r="W38" s="2179"/>
      <c r="X38" s="2180"/>
      <c r="Y38" s="2181"/>
      <c r="Z38" s="2181"/>
      <c r="AA38" s="2181"/>
      <c r="AB38" s="2182"/>
      <c r="AC38" s="2180">
        <v>50</v>
      </c>
      <c r="AD38" s="2182"/>
      <c r="AE38" s="2162">
        <f t="shared" si="1"/>
        <v>299500</v>
      </c>
      <c r="AF38" s="2163"/>
      <c r="AG38" s="2164"/>
    </row>
    <row r="39" spans="1:33" ht="23.25" customHeight="1">
      <c r="A39" s="2171" t="s">
        <v>1058</v>
      </c>
      <c r="B39" s="2172"/>
      <c r="C39" s="2172"/>
      <c r="D39" s="2172"/>
      <c r="E39" s="2172"/>
      <c r="F39" s="2173"/>
      <c r="G39" s="2174" t="s">
        <v>1059</v>
      </c>
      <c r="H39" s="2175"/>
      <c r="I39" s="2175"/>
      <c r="J39" s="2175"/>
      <c r="K39" s="2175"/>
      <c r="L39" s="2175"/>
      <c r="M39" s="2175"/>
      <c r="N39" s="2175"/>
      <c r="O39" s="2175"/>
      <c r="P39" s="2175"/>
      <c r="Q39" s="2175"/>
      <c r="R39" s="2176"/>
      <c r="S39" s="2177">
        <v>1050</v>
      </c>
      <c r="T39" s="2178"/>
      <c r="U39" s="2178"/>
      <c r="V39" s="2178"/>
      <c r="W39" s="2179"/>
      <c r="X39" s="2180"/>
      <c r="Y39" s="2181"/>
      <c r="Z39" s="2181"/>
      <c r="AA39" s="2181"/>
      <c r="AB39" s="2182"/>
      <c r="AC39" s="2180">
        <v>50</v>
      </c>
      <c r="AD39" s="2182"/>
      <c r="AE39" s="2162">
        <f t="shared" si="1"/>
        <v>52500</v>
      </c>
      <c r="AF39" s="2163"/>
      <c r="AG39" s="2164"/>
    </row>
    <row r="40" spans="1:33" ht="23.25" customHeight="1">
      <c r="A40" s="2171" t="s">
        <v>1060</v>
      </c>
      <c r="B40" s="2172"/>
      <c r="C40" s="2172"/>
      <c r="D40" s="2172"/>
      <c r="E40" s="2172"/>
      <c r="F40" s="2173"/>
      <c r="G40" s="2174" t="s">
        <v>1061</v>
      </c>
      <c r="H40" s="2175"/>
      <c r="I40" s="2175"/>
      <c r="J40" s="2175"/>
      <c r="K40" s="2175"/>
      <c r="L40" s="2175"/>
      <c r="M40" s="2175"/>
      <c r="N40" s="2175"/>
      <c r="O40" s="2175"/>
      <c r="P40" s="2175"/>
      <c r="Q40" s="2175"/>
      <c r="R40" s="2176"/>
      <c r="S40" s="2177">
        <v>1650</v>
      </c>
      <c r="T40" s="2178"/>
      <c r="U40" s="2178"/>
      <c r="V40" s="2178"/>
      <c r="W40" s="2179"/>
      <c r="X40" s="2180"/>
      <c r="Y40" s="2181"/>
      <c r="Z40" s="2181"/>
      <c r="AA40" s="2181"/>
      <c r="AB40" s="2182"/>
      <c r="AC40" s="2180">
        <v>50</v>
      </c>
      <c r="AD40" s="2182"/>
      <c r="AE40" s="2162">
        <f t="shared" si="1"/>
        <v>82500</v>
      </c>
      <c r="AF40" s="2163"/>
      <c r="AG40" s="2164"/>
    </row>
    <row r="41" spans="1:33" ht="23.25" customHeight="1">
      <c r="A41" s="2171" t="s">
        <v>1062</v>
      </c>
      <c r="B41" s="2172"/>
      <c r="C41" s="2172"/>
      <c r="D41" s="2172"/>
      <c r="E41" s="2172"/>
      <c r="F41" s="2173"/>
      <c r="G41" s="2174" t="s">
        <v>1063</v>
      </c>
      <c r="H41" s="2175"/>
      <c r="I41" s="2175"/>
      <c r="J41" s="2175"/>
      <c r="K41" s="2175"/>
      <c r="L41" s="2175"/>
      <c r="M41" s="2175"/>
      <c r="N41" s="2175"/>
      <c r="O41" s="2175"/>
      <c r="P41" s="2175"/>
      <c r="Q41" s="2175"/>
      <c r="R41" s="2176"/>
      <c r="S41" s="2177">
        <v>2750</v>
      </c>
      <c r="T41" s="2178"/>
      <c r="U41" s="2178"/>
      <c r="V41" s="2178"/>
      <c r="W41" s="2179"/>
      <c r="X41" s="2180"/>
      <c r="Y41" s="2181"/>
      <c r="Z41" s="2181"/>
      <c r="AA41" s="2181"/>
      <c r="AB41" s="2182"/>
      <c r="AC41" s="2180">
        <v>50</v>
      </c>
      <c r="AD41" s="2182"/>
      <c r="AE41" s="2162">
        <f t="shared" si="1"/>
        <v>137500</v>
      </c>
      <c r="AF41" s="2163"/>
      <c r="AG41" s="2164"/>
    </row>
    <row r="42" spans="1:33" ht="23.25" customHeight="1">
      <c r="A42" s="2183">
        <v>4523052026218</v>
      </c>
      <c r="B42" s="2184"/>
      <c r="C42" s="2184"/>
      <c r="D42" s="2184"/>
      <c r="E42" s="2184"/>
      <c r="F42" s="2185"/>
      <c r="G42" s="2174" t="s">
        <v>1064</v>
      </c>
      <c r="H42" s="2175"/>
      <c r="I42" s="2175"/>
      <c r="J42" s="2175"/>
      <c r="K42" s="2175"/>
      <c r="L42" s="2175"/>
      <c r="M42" s="2175"/>
      <c r="N42" s="2175"/>
      <c r="O42" s="2175"/>
      <c r="P42" s="2175"/>
      <c r="Q42" s="2175"/>
      <c r="R42" s="2176"/>
      <c r="S42" s="2177">
        <v>5500</v>
      </c>
      <c r="T42" s="2178"/>
      <c r="U42" s="2178"/>
      <c r="V42" s="2178"/>
      <c r="W42" s="2179"/>
      <c r="X42" s="2180"/>
      <c r="Y42" s="2181"/>
      <c r="Z42" s="2181"/>
      <c r="AA42" s="2181"/>
      <c r="AB42" s="2182"/>
      <c r="AC42" s="2180">
        <v>50</v>
      </c>
      <c r="AD42" s="2182"/>
      <c r="AE42" s="2162">
        <f t="shared" si="1"/>
        <v>275000</v>
      </c>
      <c r="AF42" s="2163"/>
      <c r="AG42" s="2164"/>
    </row>
    <row r="43" spans="1:33" ht="23.25" customHeight="1">
      <c r="A43" s="2183">
        <v>4523052025990</v>
      </c>
      <c r="B43" s="2184"/>
      <c r="C43" s="2184"/>
      <c r="D43" s="2184"/>
      <c r="E43" s="2184"/>
      <c r="F43" s="2185"/>
      <c r="G43" s="2174" t="s">
        <v>1065</v>
      </c>
      <c r="H43" s="2175"/>
      <c r="I43" s="2175"/>
      <c r="J43" s="2175"/>
      <c r="K43" s="2175"/>
      <c r="L43" s="2175"/>
      <c r="M43" s="2175"/>
      <c r="N43" s="2175"/>
      <c r="O43" s="2175"/>
      <c r="P43" s="2175"/>
      <c r="Q43" s="2175"/>
      <c r="R43" s="2176"/>
      <c r="S43" s="2177">
        <v>8800</v>
      </c>
      <c r="T43" s="2178"/>
      <c r="U43" s="2178"/>
      <c r="V43" s="2178"/>
      <c r="W43" s="2179"/>
      <c r="X43" s="2180"/>
      <c r="Y43" s="2181"/>
      <c r="Z43" s="2181"/>
      <c r="AA43" s="2181"/>
      <c r="AB43" s="2182"/>
      <c r="AC43" s="2180">
        <v>50</v>
      </c>
      <c r="AD43" s="2182"/>
      <c r="AE43" s="2162">
        <f t="shared" si="1"/>
        <v>440000</v>
      </c>
      <c r="AF43" s="2163"/>
      <c r="AG43" s="2164"/>
    </row>
    <row r="44" spans="1:33" ht="23.25" customHeight="1">
      <c r="A44" s="2183">
        <v>4523052025969</v>
      </c>
      <c r="B44" s="2184"/>
      <c r="C44" s="2184"/>
      <c r="D44" s="2184"/>
      <c r="E44" s="2184"/>
      <c r="F44" s="2185"/>
      <c r="G44" s="2174" t="s">
        <v>1066</v>
      </c>
      <c r="H44" s="2175"/>
      <c r="I44" s="2175"/>
      <c r="J44" s="2175"/>
      <c r="K44" s="2175"/>
      <c r="L44" s="2175"/>
      <c r="M44" s="2175"/>
      <c r="N44" s="2175"/>
      <c r="O44" s="2175"/>
      <c r="P44" s="2175"/>
      <c r="Q44" s="2175"/>
      <c r="R44" s="2176"/>
      <c r="S44" s="2177">
        <v>14080</v>
      </c>
      <c r="T44" s="2178"/>
      <c r="U44" s="2178"/>
      <c r="V44" s="2178"/>
      <c r="W44" s="2179"/>
      <c r="X44" s="2180"/>
      <c r="Y44" s="2181"/>
      <c r="Z44" s="2181"/>
      <c r="AA44" s="2181"/>
      <c r="AB44" s="2182"/>
      <c r="AC44" s="2180">
        <v>50</v>
      </c>
      <c r="AD44" s="2182"/>
      <c r="AE44" s="2162">
        <f t="shared" si="1"/>
        <v>704000</v>
      </c>
      <c r="AF44" s="2163"/>
      <c r="AG44" s="2164"/>
    </row>
    <row r="45" spans="1:33" ht="23.25" customHeight="1">
      <c r="A45" s="2183">
        <v>4523052025976</v>
      </c>
      <c r="B45" s="2184"/>
      <c r="C45" s="2184"/>
      <c r="D45" s="2184"/>
      <c r="E45" s="2184"/>
      <c r="F45" s="2185"/>
      <c r="G45" s="2174" t="s">
        <v>1067</v>
      </c>
      <c r="H45" s="2175"/>
      <c r="I45" s="2175"/>
      <c r="J45" s="2175"/>
      <c r="K45" s="2175"/>
      <c r="L45" s="2175"/>
      <c r="M45" s="2175"/>
      <c r="N45" s="2175"/>
      <c r="O45" s="2175"/>
      <c r="P45" s="2175"/>
      <c r="Q45" s="2175"/>
      <c r="R45" s="2176"/>
      <c r="S45" s="2177">
        <v>21780</v>
      </c>
      <c r="T45" s="2178"/>
      <c r="U45" s="2178"/>
      <c r="V45" s="2178"/>
      <c r="W45" s="2179"/>
      <c r="X45" s="2180"/>
      <c r="Y45" s="2181"/>
      <c r="Z45" s="2181"/>
      <c r="AA45" s="2181"/>
      <c r="AB45" s="2182"/>
      <c r="AC45" s="2180">
        <v>50</v>
      </c>
      <c r="AD45" s="2182"/>
      <c r="AE45" s="2162">
        <f t="shared" si="1"/>
        <v>1089000</v>
      </c>
      <c r="AF45" s="2163"/>
      <c r="AG45" s="2164"/>
    </row>
    <row r="46" spans="1:33" ht="23.25" customHeight="1">
      <c r="A46" s="2183">
        <v>4523052026041</v>
      </c>
      <c r="B46" s="2184"/>
      <c r="C46" s="2184"/>
      <c r="D46" s="2184"/>
      <c r="E46" s="2184"/>
      <c r="F46" s="2185"/>
      <c r="G46" s="2174" t="s">
        <v>1068</v>
      </c>
      <c r="H46" s="2175"/>
      <c r="I46" s="2175"/>
      <c r="J46" s="2175"/>
      <c r="K46" s="2175"/>
      <c r="L46" s="2175"/>
      <c r="M46" s="2175"/>
      <c r="N46" s="2175"/>
      <c r="O46" s="2175"/>
      <c r="P46" s="2175"/>
      <c r="Q46" s="2175"/>
      <c r="R46" s="2176"/>
      <c r="S46" s="2177">
        <v>131780</v>
      </c>
      <c r="T46" s="2178"/>
      <c r="U46" s="2178"/>
      <c r="V46" s="2178"/>
      <c r="W46" s="2179"/>
      <c r="X46" s="2180"/>
      <c r="Y46" s="2181"/>
      <c r="Z46" s="2181"/>
      <c r="AA46" s="2181"/>
      <c r="AB46" s="2182"/>
      <c r="AC46" s="2180">
        <v>20</v>
      </c>
      <c r="AD46" s="2182"/>
      <c r="AE46" s="2162">
        <f t="shared" si="1"/>
        <v>2635600</v>
      </c>
      <c r="AF46" s="2163"/>
      <c r="AG46" s="2164"/>
    </row>
    <row r="47" spans="1:33" ht="23.25" customHeight="1">
      <c r="A47" s="2171"/>
      <c r="B47" s="2172"/>
      <c r="C47" s="2172"/>
      <c r="D47" s="2172"/>
      <c r="E47" s="2172"/>
      <c r="F47" s="2173"/>
      <c r="G47" s="2174"/>
      <c r="H47" s="2175"/>
      <c r="I47" s="2175"/>
      <c r="J47" s="2175"/>
      <c r="K47" s="2175"/>
      <c r="L47" s="2175"/>
      <c r="M47" s="2175"/>
      <c r="N47" s="2175"/>
      <c r="O47" s="2175"/>
      <c r="P47" s="2175"/>
      <c r="Q47" s="2175"/>
      <c r="R47" s="2176"/>
      <c r="S47" s="2177"/>
      <c r="T47" s="2178"/>
      <c r="U47" s="2178"/>
      <c r="V47" s="2178"/>
      <c r="W47" s="2179"/>
      <c r="X47" s="2180"/>
      <c r="Y47" s="2181"/>
      <c r="Z47" s="2181"/>
      <c r="AA47" s="2181"/>
      <c r="AB47" s="2182"/>
      <c r="AC47" s="2180"/>
      <c r="AD47" s="2182"/>
      <c r="AE47" s="2162"/>
      <c r="AF47" s="2163"/>
      <c r="AG47" s="2164"/>
    </row>
    <row r="48" spans="1:33" ht="23.25" customHeight="1">
      <c r="A48" s="2171"/>
      <c r="B48" s="2172"/>
      <c r="C48" s="2172"/>
      <c r="D48" s="2172"/>
      <c r="E48" s="2172"/>
      <c r="F48" s="2173"/>
      <c r="G48" s="2174"/>
      <c r="H48" s="2175"/>
      <c r="I48" s="2175"/>
      <c r="J48" s="2175"/>
      <c r="K48" s="2175"/>
      <c r="L48" s="2175"/>
      <c r="M48" s="2175"/>
      <c r="N48" s="2175"/>
      <c r="O48" s="2175"/>
      <c r="P48" s="2175"/>
      <c r="Q48" s="2175"/>
      <c r="R48" s="2176"/>
      <c r="S48" s="2177"/>
      <c r="T48" s="2178"/>
      <c r="U48" s="2178"/>
      <c r="V48" s="2178"/>
      <c r="W48" s="2179"/>
      <c r="X48" s="2180"/>
      <c r="Y48" s="2181"/>
      <c r="Z48" s="2181"/>
      <c r="AA48" s="2181"/>
      <c r="AB48" s="2182"/>
      <c r="AC48" s="2180"/>
      <c r="AD48" s="2182"/>
      <c r="AE48" s="2162"/>
      <c r="AF48" s="2163"/>
      <c r="AG48" s="2164"/>
    </row>
    <row r="49" spans="1:43" ht="23.25" customHeight="1">
      <c r="A49" s="2171"/>
      <c r="B49" s="2172"/>
      <c r="C49" s="2172"/>
      <c r="D49" s="2172"/>
      <c r="E49" s="2172"/>
      <c r="F49" s="2173"/>
      <c r="G49" s="2174"/>
      <c r="H49" s="2175"/>
      <c r="I49" s="2175"/>
      <c r="J49" s="2175"/>
      <c r="K49" s="2175"/>
      <c r="L49" s="2175"/>
      <c r="M49" s="2175"/>
      <c r="N49" s="2175"/>
      <c r="O49" s="2175"/>
      <c r="P49" s="2175"/>
      <c r="Q49" s="2175"/>
      <c r="R49" s="2176"/>
      <c r="S49" s="2177"/>
      <c r="T49" s="2178"/>
      <c r="U49" s="2178"/>
      <c r="V49" s="2178"/>
      <c r="W49" s="2179"/>
      <c r="X49" s="2180"/>
      <c r="Y49" s="2181"/>
      <c r="Z49" s="2181"/>
      <c r="AA49" s="2181"/>
      <c r="AB49" s="2182"/>
      <c r="AC49" s="2180"/>
      <c r="AD49" s="2182"/>
      <c r="AE49" s="2162"/>
      <c r="AF49" s="2163"/>
      <c r="AG49" s="2164"/>
    </row>
    <row r="50" spans="1:43" ht="23.25" customHeight="1">
      <c r="A50" s="2171"/>
      <c r="B50" s="2172"/>
      <c r="C50" s="2172"/>
      <c r="D50" s="2172"/>
      <c r="E50" s="2172"/>
      <c r="F50" s="2173"/>
      <c r="G50" s="2174"/>
      <c r="H50" s="2175"/>
      <c r="I50" s="2175"/>
      <c r="J50" s="2175"/>
      <c r="K50" s="2175"/>
      <c r="L50" s="2175"/>
      <c r="M50" s="2175"/>
      <c r="N50" s="2175"/>
      <c r="O50" s="2175"/>
      <c r="P50" s="2175"/>
      <c r="Q50" s="2175"/>
      <c r="R50" s="2176"/>
      <c r="S50" s="2177"/>
      <c r="T50" s="2178"/>
      <c r="U50" s="2178"/>
      <c r="V50" s="2178"/>
      <c r="W50" s="2179"/>
      <c r="X50" s="2180"/>
      <c r="Y50" s="2181"/>
      <c r="Z50" s="2181"/>
      <c r="AA50" s="2181"/>
      <c r="AB50" s="2182"/>
      <c r="AC50" s="2180"/>
      <c r="AD50" s="2182"/>
      <c r="AE50" s="2162"/>
      <c r="AF50" s="2163"/>
      <c r="AG50" s="2164"/>
    </row>
    <row r="51" spans="1:43" ht="17.25">
      <c r="A51" s="900"/>
      <c r="B51" s="900"/>
      <c r="C51" s="900"/>
      <c r="D51" s="900"/>
      <c r="E51" s="900"/>
      <c r="F51" s="900"/>
      <c r="G51" s="900"/>
      <c r="H51" s="900"/>
      <c r="I51" s="900"/>
      <c r="J51" s="900"/>
      <c r="K51" s="900"/>
      <c r="L51" s="900"/>
      <c r="M51" s="900"/>
      <c r="N51" s="900"/>
      <c r="O51" s="900"/>
      <c r="P51" s="900"/>
      <c r="Q51" s="900"/>
      <c r="R51" s="900"/>
      <c r="S51" s="900"/>
      <c r="T51" s="900"/>
      <c r="U51" s="900"/>
      <c r="V51" s="900"/>
      <c r="W51" s="900"/>
      <c r="X51" s="931" t="s">
        <v>219</v>
      </c>
      <c r="Y51" s="913"/>
      <c r="Z51" s="913"/>
      <c r="AA51" s="913"/>
      <c r="AB51" s="916"/>
      <c r="AC51" s="2168">
        <f>SUM(AE36:AG50)</f>
        <v>5953100</v>
      </c>
      <c r="AD51" s="2169"/>
      <c r="AE51" s="2169"/>
      <c r="AF51" s="2169"/>
      <c r="AG51" s="2170"/>
    </row>
    <row r="52" spans="1:43" ht="17.25">
      <c r="A52" s="932" t="s">
        <v>403</v>
      </c>
      <c r="B52" s="933"/>
      <c r="C52" s="933"/>
      <c r="D52" s="933"/>
      <c r="E52" s="933"/>
      <c r="F52" s="933"/>
      <c r="G52" s="933"/>
      <c r="H52" s="933"/>
      <c r="I52" s="933"/>
      <c r="J52" s="933"/>
      <c r="K52" s="933"/>
      <c r="L52" s="933"/>
      <c r="M52" s="933"/>
      <c r="N52" s="933"/>
      <c r="O52" s="933"/>
      <c r="P52" s="933"/>
      <c r="Q52" s="933"/>
      <c r="R52" s="933"/>
      <c r="S52" s="933"/>
      <c r="T52" s="933"/>
      <c r="U52" s="933"/>
      <c r="V52" s="934"/>
      <c r="W52" s="900"/>
      <c r="X52" s="931" t="s">
        <v>791</v>
      </c>
      <c r="Y52" s="913"/>
      <c r="Z52" s="913"/>
      <c r="AA52" s="913"/>
      <c r="AB52" s="916"/>
      <c r="AC52" s="2168">
        <v>0</v>
      </c>
      <c r="AD52" s="2169"/>
      <c r="AE52" s="2169"/>
      <c r="AF52" s="2169"/>
      <c r="AG52" s="2170"/>
    </row>
    <row r="53" spans="1:43" ht="17.25">
      <c r="A53" s="927"/>
      <c r="B53" s="928"/>
      <c r="C53" s="928"/>
      <c r="D53" s="928"/>
      <c r="E53" s="928"/>
      <c r="F53" s="928"/>
      <c r="G53" s="928"/>
      <c r="H53" s="928"/>
      <c r="I53" s="928"/>
      <c r="J53" s="928"/>
      <c r="K53" s="928"/>
      <c r="L53" s="928"/>
      <c r="M53" s="928"/>
      <c r="N53" s="928"/>
      <c r="O53" s="928"/>
      <c r="P53" s="928"/>
      <c r="Q53" s="928"/>
      <c r="R53" s="928"/>
      <c r="S53" s="928"/>
      <c r="T53" s="928"/>
      <c r="U53" s="928"/>
      <c r="V53" s="935"/>
      <c r="W53" s="900"/>
      <c r="X53" s="931" t="s">
        <v>790</v>
      </c>
      <c r="Y53" s="913"/>
      <c r="Z53" s="913"/>
      <c r="AA53" s="913"/>
      <c r="AB53" s="916"/>
      <c r="AC53" s="2168">
        <f>SUM(X36:AB50)</f>
        <v>0</v>
      </c>
      <c r="AD53" s="2169"/>
      <c r="AE53" s="2169"/>
      <c r="AF53" s="2169"/>
      <c r="AG53" s="2170"/>
    </row>
    <row r="54" spans="1:43" ht="17.25">
      <c r="A54" s="927"/>
      <c r="B54" s="928"/>
      <c r="C54" s="928"/>
      <c r="D54" s="928"/>
      <c r="E54" s="928"/>
      <c r="F54" s="928"/>
      <c r="G54" s="928"/>
      <c r="H54" s="928"/>
      <c r="I54" s="928"/>
      <c r="J54" s="928"/>
      <c r="K54" s="928"/>
      <c r="L54" s="928"/>
      <c r="M54" s="928"/>
      <c r="N54" s="928"/>
      <c r="O54" s="928"/>
      <c r="P54" s="928"/>
      <c r="Q54" s="928"/>
      <c r="R54" s="928"/>
      <c r="S54" s="928"/>
      <c r="T54" s="928"/>
      <c r="U54" s="928"/>
      <c r="V54" s="935"/>
      <c r="W54" s="900"/>
      <c r="X54" s="931" t="s">
        <v>789</v>
      </c>
      <c r="Y54" s="913"/>
      <c r="Z54" s="913"/>
      <c r="AA54" s="913"/>
      <c r="AB54" s="916"/>
      <c r="AC54" s="2168">
        <v>0</v>
      </c>
      <c r="AD54" s="2169"/>
      <c r="AE54" s="2169"/>
      <c r="AF54" s="2169"/>
      <c r="AG54" s="2170"/>
    </row>
    <row r="55" spans="1:43" ht="17.25">
      <c r="A55" s="927"/>
      <c r="B55" s="928"/>
      <c r="C55" s="928"/>
      <c r="D55" s="928"/>
      <c r="E55" s="928"/>
      <c r="F55" s="928"/>
      <c r="G55" s="928"/>
      <c r="H55" s="928"/>
      <c r="I55" s="928"/>
      <c r="J55" s="928"/>
      <c r="K55" s="928"/>
      <c r="L55" s="928"/>
      <c r="M55" s="928"/>
      <c r="N55" s="928"/>
      <c r="O55" s="928"/>
      <c r="P55" s="928"/>
      <c r="Q55" s="928"/>
      <c r="R55" s="928"/>
      <c r="S55" s="928"/>
      <c r="T55" s="928"/>
      <c r="U55" s="928"/>
      <c r="V55" s="935"/>
      <c r="W55" s="900"/>
      <c r="X55" s="931" t="s">
        <v>788</v>
      </c>
      <c r="Y55" s="913"/>
      <c r="Z55" s="913"/>
      <c r="AA55" s="913"/>
      <c r="AB55" s="916"/>
      <c r="AC55" s="2168">
        <v>0</v>
      </c>
      <c r="AD55" s="2169"/>
      <c r="AE55" s="2169"/>
      <c r="AF55" s="2169"/>
      <c r="AG55" s="2170"/>
    </row>
    <row r="56" spans="1:43" ht="17.25">
      <c r="A56" s="927"/>
      <c r="B56" s="928"/>
      <c r="C56" s="928"/>
      <c r="D56" s="928"/>
      <c r="E56" s="928"/>
      <c r="F56" s="928"/>
      <c r="G56" s="928"/>
      <c r="H56" s="928"/>
      <c r="I56" s="928"/>
      <c r="J56" s="928"/>
      <c r="K56" s="928"/>
      <c r="L56" s="928"/>
      <c r="M56" s="928"/>
      <c r="N56" s="928"/>
      <c r="O56" s="928"/>
      <c r="P56" s="928"/>
      <c r="Q56" s="928"/>
      <c r="R56" s="928"/>
      <c r="S56" s="928"/>
      <c r="T56" s="928"/>
      <c r="U56" s="928"/>
      <c r="V56" s="935"/>
      <c r="W56" s="900"/>
      <c r="X56" s="931" t="s">
        <v>787</v>
      </c>
      <c r="Y56" s="913"/>
      <c r="Z56" s="913"/>
      <c r="AA56" s="913"/>
      <c r="AB56" s="916"/>
      <c r="AC56" s="2168">
        <v>0</v>
      </c>
      <c r="AD56" s="2169"/>
      <c r="AE56" s="2169"/>
      <c r="AF56" s="2169"/>
      <c r="AG56" s="2170"/>
      <c r="AM56" s="936"/>
      <c r="AN56" s="936"/>
      <c r="AO56" s="936"/>
      <c r="AP56" s="936"/>
      <c r="AQ56" s="936"/>
    </row>
    <row r="57" spans="1:43" ht="18.75" customHeight="1">
      <c r="A57" s="927"/>
      <c r="B57" s="928"/>
      <c r="C57" s="928"/>
      <c r="D57" s="928"/>
      <c r="E57" s="928"/>
      <c r="F57" s="928"/>
      <c r="G57" s="928"/>
      <c r="H57" s="928"/>
      <c r="I57" s="928"/>
      <c r="J57" s="928"/>
      <c r="K57" s="928"/>
      <c r="L57" s="928"/>
      <c r="M57" s="928"/>
      <c r="N57" s="928"/>
      <c r="O57" s="928"/>
      <c r="P57" s="928"/>
      <c r="Q57" s="928"/>
      <c r="R57" s="928"/>
      <c r="S57" s="928"/>
      <c r="T57" s="928"/>
      <c r="U57" s="928"/>
      <c r="V57" s="935"/>
      <c r="W57" s="900"/>
      <c r="X57" s="932" t="s">
        <v>786</v>
      </c>
      <c r="Y57" s="933"/>
      <c r="Z57" s="933"/>
      <c r="AA57" s="933"/>
      <c r="AB57" s="934"/>
      <c r="AC57" s="2159">
        <f>ROUNDDOWN(AC51/(1+10%)*10%,0)</f>
        <v>541190</v>
      </c>
      <c r="AD57" s="2160"/>
      <c r="AE57" s="2160"/>
      <c r="AF57" s="2160"/>
      <c r="AG57" s="2161"/>
      <c r="AM57" s="936"/>
      <c r="AN57" s="936"/>
      <c r="AO57" s="936"/>
      <c r="AP57" s="936"/>
      <c r="AQ57" s="936"/>
    </row>
    <row r="58" spans="1:43" ht="18" customHeight="1">
      <c r="A58" s="927"/>
      <c r="B58" s="928"/>
      <c r="C58" s="928"/>
      <c r="D58" s="928"/>
      <c r="E58" s="928"/>
      <c r="F58" s="928"/>
      <c r="G58" s="928"/>
      <c r="H58" s="928"/>
      <c r="I58" s="928"/>
      <c r="J58" s="928"/>
      <c r="K58" s="928"/>
      <c r="L58" s="928"/>
      <c r="M58" s="928"/>
      <c r="N58" s="928"/>
      <c r="O58" s="928"/>
      <c r="P58" s="928"/>
      <c r="Q58" s="928"/>
      <c r="R58" s="928"/>
      <c r="S58" s="928"/>
      <c r="T58" s="928"/>
      <c r="U58" s="928"/>
      <c r="V58" s="935"/>
      <c r="W58" s="900"/>
      <c r="X58" s="930" t="s">
        <v>785</v>
      </c>
      <c r="Y58" s="903"/>
      <c r="Z58" s="903"/>
      <c r="AA58" s="903"/>
      <c r="AB58" s="929"/>
      <c r="AC58" s="2162"/>
      <c r="AD58" s="2163"/>
      <c r="AE58" s="2163"/>
      <c r="AF58" s="2163"/>
      <c r="AG58" s="2164"/>
    </row>
    <row r="59" spans="1:43" ht="46.5" customHeight="1">
      <c r="A59" s="930"/>
      <c r="B59" s="903"/>
      <c r="C59" s="903"/>
      <c r="D59" s="903"/>
      <c r="E59" s="903"/>
      <c r="F59" s="903"/>
      <c r="G59" s="903"/>
      <c r="H59" s="903"/>
      <c r="I59" s="903"/>
      <c r="J59" s="903"/>
      <c r="K59" s="903"/>
      <c r="L59" s="903"/>
      <c r="M59" s="903"/>
      <c r="N59" s="903"/>
      <c r="O59" s="903"/>
      <c r="P59" s="903"/>
      <c r="Q59" s="903"/>
      <c r="R59" s="903"/>
      <c r="S59" s="903"/>
      <c r="T59" s="903"/>
      <c r="U59" s="903"/>
      <c r="V59" s="929"/>
      <c r="W59" s="900"/>
      <c r="X59" s="937" t="s">
        <v>784</v>
      </c>
      <c r="Y59" s="938"/>
      <c r="Z59" s="938"/>
      <c r="AA59" s="938"/>
      <c r="AB59" s="939"/>
      <c r="AC59" s="2165">
        <f>AC51</f>
        <v>5953100</v>
      </c>
      <c r="AD59" s="2166"/>
      <c r="AE59" s="2166"/>
      <c r="AF59" s="2166"/>
      <c r="AG59" s="2167"/>
    </row>
    <row r="60" spans="1:43" ht="13.5" customHeight="1">
      <c r="A60" s="900"/>
      <c r="B60" s="900"/>
      <c r="C60" s="900"/>
      <c r="D60" s="900"/>
      <c r="E60" s="900"/>
      <c r="F60" s="900"/>
      <c r="G60" s="900"/>
      <c r="H60" s="900"/>
      <c r="I60" s="900"/>
      <c r="J60" s="900"/>
      <c r="K60" s="900"/>
      <c r="L60" s="900"/>
      <c r="M60" s="900"/>
      <c r="N60" s="900"/>
      <c r="O60" s="900"/>
      <c r="P60" s="900"/>
      <c r="Q60" s="900"/>
      <c r="R60" s="900"/>
      <c r="S60" s="900"/>
      <c r="T60" s="900"/>
      <c r="U60" s="900"/>
      <c r="V60" s="900"/>
      <c r="W60" s="900"/>
      <c r="X60" s="900"/>
      <c r="Y60" s="928"/>
      <c r="Z60" s="928"/>
      <c r="AA60" s="928"/>
      <c r="AB60" s="928"/>
      <c r="AC60" s="928"/>
      <c r="AD60" s="928"/>
      <c r="AE60" s="928"/>
      <c r="AF60" s="928"/>
      <c r="AG60" s="928"/>
    </row>
    <row r="61" spans="1:43" ht="17.25">
      <c r="A61" s="940" t="s">
        <v>783</v>
      </c>
      <c r="B61" s="940"/>
      <c r="C61" s="940"/>
      <c r="D61" s="940"/>
      <c r="E61" s="940"/>
      <c r="F61" s="940"/>
      <c r="G61" s="940"/>
      <c r="H61" s="940"/>
      <c r="I61" s="940"/>
      <c r="J61" s="940"/>
      <c r="K61" s="900"/>
      <c r="L61" s="900"/>
      <c r="M61" s="900"/>
      <c r="N61" s="900"/>
      <c r="O61" s="900"/>
      <c r="P61" s="900"/>
      <c r="Q61" s="900"/>
      <c r="R61" s="900"/>
      <c r="S61" s="900"/>
      <c r="T61" s="900"/>
      <c r="U61" s="900"/>
      <c r="V61" s="900"/>
      <c r="W61" s="900"/>
      <c r="X61" s="900"/>
      <c r="Y61" s="900"/>
      <c r="Z61" s="900"/>
      <c r="AA61" s="900"/>
      <c r="AB61" s="900"/>
      <c r="AC61" s="900"/>
      <c r="AD61" s="900"/>
      <c r="AE61" s="900"/>
      <c r="AF61" s="900"/>
      <c r="AG61" s="900"/>
    </row>
    <row r="62" spans="1:43" ht="13.5" customHeight="1">
      <c r="A62" s="900"/>
      <c r="B62" s="900"/>
      <c r="C62" s="900"/>
      <c r="D62" s="900"/>
      <c r="E62" s="900"/>
      <c r="F62" s="900"/>
      <c r="G62" s="900"/>
      <c r="H62" s="900"/>
      <c r="I62" s="900"/>
      <c r="J62" s="900"/>
      <c r="K62" s="900"/>
      <c r="L62" s="900"/>
      <c r="M62" s="900"/>
      <c r="N62" s="900"/>
      <c r="O62" s="900"/>
      <c r="P62" s="900"/>
      <c r="Q62" s="900"/>
      <c r="R62" s="900"/>
      <c r="S62" s="900"/>
      <c r="T62" s="900"/>
      <c r="U62" s="900"/>
      <c r="V62" s="900"/>
      <c r="W62" s="900"/>
      <c r="X62" s="900"/>
      <c r="Y62" s="900"/>
      <c r="Z62" s="900"/>
      <c r="AA62" s="900"/>
      <c r="AB62" s="900"/>
      <c r="AC62" s="900"/>
      <c r="AD62" s="900"/>
      <c r="AE62" s="900"/>
      <c r="AF62" s="900"/>
      <c r="AG62" s="900"/>
    </row>
    <row r="63" spans="1:43" ht="13.5" customHeight="1">
      <c r="A63" s="900"/>
      <c r="B63" s="900"/>
      <c r="C63" s="900"/>
      <c r="D63" s="900"/>
      <c r="E63" s="900"/>
      <c r="F63" s="900"/>
      <c r="G63" s="900"/>
      <c r="H63" s="900"/>
      <c r="I63" s="900"/>
      <c r="J63" s="900"/>
      <c r="K63" s="900"/>
      <c r="L63" s="900"/>
      <c r="M63" s="900"/>
      <c r="N63" s="900"/>
      <c r="O63" s="900"/>
      <c r="P63" s="900"/>
      <c r="Q63" s="900"/>
      <c r="R63" s="900"/>
      <c r="S63" s="900"/>
      <c r="T63" s="900"/>
      <c r="U63" s="900"/>
      <c r="V63" s="900"/>
      <c r="W63" s="900"/>
      <c r="X63" s="900"/>
      <c r="Y63" s="900"/>
      <c r="Z63" s="900"/>
      <c r="AA63" s="900"/>
      <c r="AB63" s="900"/>
      <c r="AC63" s="900"/>
      <c r="AD63" s="900"/>
      <c r="AE63" s="900"/>
      <c r="AF63" s="900"/>
      <c r="AG63" s="900"/>
    </row>
    <row r="64" spans="1:43" ht="13.5" customHeight="1">
      <c r="A64" s="900" t="s">
        <v>782</v>
      </c>
      <c r="B64" s="900"/>
      <c r="C64" s="900"/>
      <c r="D64" s="900"/>
      <c r="E64" s="900"/>
      <c r="F64" s="900"/>
      <c r="G64" s="900"/>
      <c r="H64" s="900"/>
      <c r="I64" s="900"/>
      <c r="J64" s="900"/>
      <c r="K64" s="900"/>
      <c r="L64" s="900"/>
      <c r="M64" s="900"/>
      <c r="N64" s="900"/>
      <c r="O64" s="900"/>
      <c r="P64" s="900"/>
      <c r="Q64" s="900"/>
      <c r="R64" s="900"/>
      <c r="S64" s="900"/>
      <c r="T64" s="900"/>
      <c r="U64" s="900"/>
      <c r="V64" s="900"/>
      <c r="W64" s="900"/>
      <c r="X64" s="900"/>
      <c r="Y64" s="900"/>
      <c r="Z64" s="900"/>
      <c r="AA64" s="900"/>
      <c r="AB64" s="900"/>
      <c r="AC64" s="900"/>
      <c r="AD64" s="900"/>
      <c r="AE64" s="900"/>
      <c r="AF64" s="900"/>
      <c r="AG64" s="900"/>
    </row>
  </sheetData>
  <mergeCells count="106">
    <mergeCell ref="A1:AG1"/>
    <mergeCell ref="W29:X29"/>
    <mergeCell ref="A35:F35"/>
    <mergeCell ref="G35:R35"/>
    <mergeCell ref="S35:W35"/>
    <mergeCell ref="X35:AB35"/>
    <mergeCell ref="AC35:AD35"/>
    <mergeCell ref="AE35:AG35"/>
    <mergeCell ref="A37:F37"/>
    <mergeCell ref="G37:R37"/>
    <mergeCell ref="S37:W37"/>
    <mergeCell ref="X37:AB37"/>
    <mergeCell ref="AC37:AD37"/>
    <mergeCell ref="AE37:AG37"/>
    <mergeCell ref="A36:F36"/>
    <mergeCell ref="G36:R36"/>
    <mergeCell ref="S36:W36"/>
    <mergeCell ref="X36:AB36"/>
    <mergeCell ref="AC36:AD36"/>
    <mergeCell ref="AE36:AG36"/>
    <mergeCell ref="A39:F39"/>
    <mergeCell ref="G39:R39"/>
    <mergeCell ref="S39:W39"/>
    <mergeCell ref="X39:AB39"/>
    <mergeCell ref="AC39:AD39"/>
    <mergeCell ref="AE39:AG39"/>
    <mergeCell ref="A38:F38"/>
    <mergeCell ref="G38:R38"/>
    <mergeCell ref="S38:W38"/>
    <mergeCell ref="X38:AB38"/>
    <mergeCell ref="AC38:AD38"/>
    <mergeCell ref="AE38:AG38"/>
    <mergeCell ref="A41:F41"/>
    <mergeCell ref="G41:R41"/>
    <mergeCell ref="S41:W41"/>
    <mergeCell ref="X41:AB41"/>
    <mergeCell ref="AC41:AD41"/>
    <mergeCell ref="AE41:AG41"/>
    <mergeCell ref="A40:F40"/>
    <mergeCell ref="G40:R40"/>
    <mergeCell ref="S40:W40"/>
    <mergeCell ref="X40:AB40"/>
    <mergeCell ref="AC40:AD40"/>
    <mergeCell ref="AE40:AG40"/>
    <mergeCell ref="A43:F43"/>
    <mergeCell ref="G43:R43"/>
    <mergeCell ref="S43:W43"/>
    <mergeCell ref="X43:AB43"/>
    <mergeCell ref="AC43:AD43"/>
    <mergeCell ref="AE43:AG43"/>
    <mergeCell ref="A42:F42"/>
    <mergeCell ref="G42:R42"/>
    <mergeCell ref="S42:W42"/>
    <mergeCell ref="X42:AB42"/>
    <mergeCell ref="AC42:AD42"/>
    <mergeCell ref="AE42:AG42"/>
    <mergeCell ref="A45:F45"/>
    <mergeCell ref="G45:R45"/>
    <mergeCell ref="S45:W45"/>
    <mergeCell ref="X45:AB45"/>
    <mergeCell ref="AC45:AD45"/>
    <mergeCell ref="AE45:AG45"/>
    <mergeCell ref="A44:F44"/>
    <mergeCell ref="G44:R44"/>
    <mergeCell ref="S44:W44"/>
    <mergeCell ref="X44:AB44"/>
    <mergeCell ref="AC44:AD44"/>
    <mergeCell ref="AE44:AG44"/>
    <mergeCell ref="A47:F47"/>
    <mergeCell ref="G47:R47"/>
    <mergeCell ref="S47:W47"/>
    <mergeCell ref="X47:AB47"/>
    <mergeCell ref="AC47:AD47"/>
    <mergeCell ref="AE47:AG47"/>
    <mergeCell ref="A46:F46"/>
    <mergeCell ref="G46:R46"/>
    <mergeCell ref="S46:W46"/>
    <mergeCell ref="X46:AB46"/>
    <mergeCell ref="AC46:AD46"/>
    <mergeCell ref="AE46:AG46"/>
    <mergeCell ref="A49:F49"/>
    <mergeCell ref="G49:R49"/>
    <mergeCell ref="S49:W49"/>
    <mergeCell ref="X49:AB49"/>
    <mergeCell ref="AC49:AD49"/>
    <mergeCell ref="AE49:AG49"/>
    <mergeCell ref="A48:F48"/>
    <mergeCell ref="G48:R48"/>
    <mergeCell ref="S48:W48"/>
    <mergeCell ref="X48:AB48"/>
    <mergeCell ref="AC48:AD48"/>
    <mergeCell ref="AE48:AG48"/>
    <mergeCell ref="AC57:AG58"/>
    <mergeCell ref="AC59:AG59"/>
    <mergeCell ref="AC51:AG51"/>
    <mergeCell ref="AC52:AG52"/>
    <mergeCell ref="AC53:AG53"/>
    <mergeCell ref="AC54:AG54"/>
    <mergeCell ref="AC55:AG55"/>
    <mergeCell ref="AC56:AG56"/>
    <mergeCell ref="A50:F50"/>
    <mergeCell ref="G50:R50"/>
    <mergeCell ref="S50:W50"/>
    <mergeCell ref="X50:AB50"/>
    <mergeCell ref="AC50:AD50"/>
    <mergeCell ref="AE50:AG50"/>
  </mergeCells>
  <phoneticPr fontId="27"/>
  <pageMargins left="0.70866141732283472" right="0.70866141732283472" top="0.74803149606299213" bottom="0.74803149606299213" header="0.31496062992125984" footer="0.31496062992125984"/>
  <pageSetup paperSize="9" scale="51" orientation="portrait" horizontalDpi="0" verticalDpi="0"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1C2F-1562-40AB-A6BC-51A9FFD88113}">
  <sheetPr codeName="Sheet17">
    <pageSetUpPr fitToPage="1"/>
  </sheetPr>
  <dimension ref="A1:R72"/>
  <sheetViews>
    <sheetView showGridLines="0" topLeftCell="A31" zoomScale="85" zoomScaleNormal="85" zoomScaleSheetLayoutView="85" zoomScalePageLayoutView="50" workbookViewId="0">
      <selection activeCell="I70" sqref="I70"/>
    </sheetView>
  </sheetViews>
  <sheetFormatPr defaultRowHeight="13.5"/>
  <cols>
    <col min="1" max="1" width="6.6640625" style="506" customWidth="1"/>
    <col min="2" max="2" width="23.1640625" style="506" customWidth="1"/>
    <col min="3" max="3" width="15.6640625" style="506" customWidth="1"/>
    <col min="4" max="4" width="26" style="506" customWidth="1"/>
    <col min="5" max="5" width="34.33203125" style="506" customWidth="1"/>
    <col min="6" max="6" width="8.6640625" style="509" customWidth="1"/>
    <col min="7" max="7" width="10" style="509" customWidth="1"/>
    <col min="8" max="8" width="8.6640625" style="509" customWidth="1"/>
    <col min="9" max="9" width="20.1640625" style="509" customWidth="1"/>
    <col min="10" max="10" width="20" style="509" customWidth="1"/>
    <col min="11" max="11" width="7.1640625" style="509" customWidth="1"/>
    <col min="12" max="13" width="20" style="509" customWidth="1"/>
    <col min="14" max="14" width="15.6640625" style="509" customWidth="1"/>
    <col min="15" max="16384" width="9.33203125" style="512"/>
  </cols>
  <sheetData>
    <row r="1" spans="1:18" ht="31.5" customHeight="1">
      <c r="B1" s="507"/>
      <c r="C1" s="507"/>
      <c r="D1" s="507"/>
      <c r="E1" s="507"/>
      <c r="F1" s="508"/>
      <c r="G1" s="508"/>
      <c r="I1" s="2213" t="s">
        <v>594</v>
      </c>
      <c r="J1" s="2213"/>
      <c r="K1" s="511"/>
      <c r="L1" s="510" t="s">
        <v>474</v>
      </c>
      <c r="M1" s="2214">
        <v>45346</v>
      </c>
      <c r="N1" s="2214"/>
    </row>
    <row r="2" spans="1:18" ht="21" customHeight="1">
      <c r="B2" s="507"/>
      <c r="C2" s="507"/>
      <c r="D2" s="507"/>
      <c r="E2" s="507"/>
      <c r="F2" s="508"/>
      <c r="G2" s="508"/>
    </row>
    <row r="3" spans="1:18" ht="18" customHeight="1">
      <c r="B3" s="507"/>
      <c r="C3" s="507"/>
      <c r="D3" s="507"/>
      <c r="E3" s="507"/>
      <c r="F3" s="508"/>
      <c r="G3" s="508"/>
      <c r="Q3" s="513" t="s">
        <v>96</v>
      </c>
      <c r="R3" s="513"/>
    </row>
    <row r="4" spans="1:18" ht="18" customHeight="1">
      <c r="A4" s="514"/>
      <c r="B4" s="514"/>
      <c r="C4" s="514"/>
      <c r="D4" s="514"/>
      <c r="E4" s="514"/>
      <c r="F4" s="512"/>
      <c r="G4" s="515"/>
      <c r="H4" s="512"/>
      <c r="I4" s="516"/>
      <c r="J4" s="512"/>
      <c r="K4" s="516" t="s">
        <v>595</v>
      </c>
      <c r="L4" s="512"/>
      <c r="M4" s="512"/>
      <c r="N4" s="512"/>
      <c r="Q4" s="517">
        <v>1</v>
      </c>
      <c r="R4" s="517">
        <v>34</v>
      </c>
    </row>
    <row r="5" spans="1:18" ht="18" customHeight="1">
      <c r="A5" s="514"/>
      <c r="B5" s="518"/>
      <c r="C5" s="518"/>
      <c r="D5" s="518"/>
      <c r="E5" s="518"/>
      <c r="F5" s="519"/>
      <c r="G5" s="515"/>
      <c r="H5" s="512"/>
      <c r="I5" s="520"/>
      <c r="J5" s="521"/>
      <c r="K5" s="520" t="s">
        <v>596</v>
      </c>
      <c r="L5" s="521"/>
      <c r="M5" s="512"/>
      <c r="N5" s="512"/>
      <c r="Q5" s="517">
        <v>2</v>
      </c>
      <c r="R5" s="517">
        <v>57</v>
      </c>
    </row>
    <row r="6" spans="1:18" ht="18" customHeight="1">
      <c r="A6" s="522"/>
      <c r="B6" s="523" t="s">
        <v>597</v>
      </c>
      <c r="D6" s="524"/>
      <c r="E6" s="524"/>
      <c r="F6" s="519"/>
      <c r="G6" s="525"/>
      <c r="H6" s="512"/>
      <c r="I6" s="521"/>
      <c r="J6" s="521"/>
      <c r="K6" s="2215" t="s">
        <v>598</v>
      </c>
      <c r="L6" s="2215"/>
      <c r="M6" s="2215"/>
      <c r="N6" s="512"/>
      <c r="Q6" s="517">
        <v>3</v>
      </c>
      <c r="R6" s="517">
        <v>80</v>
      </c>
    </row>
    <row r="7" spans="1:18" ht="18" customHeight="1">
      <c r="A7" s="522"/>
      <c r="B7" s="524" t="s">
        <v>599</v>
      </c>
      <c r="D7" s="524"/>
      <c r="E7" s="524"/>
      <c r="F7" s="519"/>
      <c r="G7" s="525"/>
      <c r="H7" s="512"/>
      <c r="I7" s="521"/>
      <c r="J7" s="521"/>
      <c r="K7" s="521"/>
      <c r="L7" s="521"/>
      <c r="M7" s="512"/>
      <c r="N7" s="512"/>
      <c r="Q7" s="517">
        <v>4</v>
      </c>
      <c r="R7" s="517">
        <v>102</v>
      </c>
    </row>
    <row r="8" spans="1:18" ht="18" customHeight="1">
      <c r="A8" s="522"/>
      <c r="B8" s="524"/>
      <c r="D8" s="524"/>
      <c r="E8" s="524"/>
      <c r="F8" s="519"/>
      <c r="G8" s="525"/>
      <c r="H8" s="512"/>
      <c r="I8" s="521"/>
      <c r="J8" s="521"/>
      <c r="K8" s="521" t="s">
        <v>600</v>
      </c>
      <c r="L8" s="521"/>
      <c r="M8" s="512"/>
      <c r="N8" s="512"/>
      <c r="Q8" s="517">
        <v>5</v>
      </c>
      <c r="R8" s="517">
        <v>122</v>
      </c>
    </row>
    <row r="9" spans="1:18" ht="18" customHeight="1">
      <c r="A9" s="522"/>
      <c r="B9" s="524" t="s">
        <v>601</v>
      </c>
      <c r="D9" s="524"/>
      <c r="E9" s="524"/>
      <c r="F9" s="519"/>
      <c r="G9" s="525"/>
      <c r="H9" s="512"/>
      <c r="I9" s="521"/>
      <c r="J9" s="521"/>
      <c r="K9" s="521" t="s">
        <v>602</v>
      </c>
      <c r="L9" s="521"/>
      <c r="M9" s="512"/>
      <c r="N9" s="512"/>
      <c r="Q9" s="517">
        <v>6</v>
      </c>
      <c r="R9" s="517">
        <v>135</v>
      </c>
    </row>
    <row r="10" spans="1:18" ht="18" customHeight="1">
      <c r="A10" s="522"/>
      <c r="B10" s="524" t="s">
        <v>603</v>
      </c>
      <c r="D10" s="524"/>
      <c r="E10" s="524"/>
      <c r="F10" s="519"/>
      <c r="G10" s="525"/>
      <c r="H10" s="512"/>
      <c r="I10" s="521"/>
      <c r="J10" s="521"/>
      <c r="K10" s="521" t="s">
        <v>604</v>
      </c>
      <c r="L10" s="521"/>
      <c r="M10" s="512"/>
      <c r="N10" s="512"/>
      <c r="Q10" s="517">
        <v>7</v>
      </c>
      <c r="R10" s="517">
        <v>146</v>
      </c>
    </row>
    <row r="11" spans="1:18" ht="18" customHeight="1">
      <c r="A11" s="514"/>
      <c r="B11" s="518"/>
      <c r="C11" s="518"/>
      <c r="D11" s="518"/>
      <c r="E11" s="518"/>
      <c r="F11" s="519"/>
      <c r="G11" s="526"/>
      <c r="H11" s="512"/>
      <c r="I11" s="527"/>
      <c r="J11" s="527"/>
      <c r="K11" s="521" t="s">
        <v>605</v>
      </c>
      <c r="L11" s="521"/>
      <c r="M11" s="512"/>
      <c r="N11" s="512"/>
      <c r="Q11" s="517">
        <v>8</v>
      </c>
      <c r="R11" s="517">
        <v>149</v>
      </c>
    </row>
    <row r="12" spans="1:18" ht="19.5" customHeight="1">
      <c r="A12" s="514"/>
      <c r="B12" s="2197" t="s">
        <v>606</v>
      </c>
      <c r="C12" s="2197"/>
      <c r="D12" s="2197"/>
      <c r="E12" s="518"/>
      <c r="F12" s="528"/>
      <c r="G12" s="529"/>
      <c r="H12" s="512"/>
      <c r="I12" s="530"/>
      <c r="J12" s="512"/>
      <c r="K12" s="521" t="s">
        <v>607</v>
      </c>
      <c r="L12" s="527"/>
      <c r="M12" s="512"/>
      <c r="N12" s="512"/>
      <c r="Q12" s="517">
        <v>9</v>
      </c>
      <c r="R12" s="517">
        <v>160</v>
      </c>
    </row>
    <row r="13" spans="1:18" ht="19.5" customHeight="1">
      <c r="A13" s="514"/>
      <c r="B13" s="531"/>
      <c r="C13" s="531"/>
      <c r="D13" s="532"/>
      <c r="E13" s="531"/>
      <c r="F13" s="533"/>
      <c r="G13" s="529"/>
      <c r="H13" s="512"/>
      <c r="I13" s="512"/>
      <c r="J13" s="522"/>
      <c r="K13" s="527" t="s">
        <v>608</v>
      </c>
      <c r="L13" s="512"/>
      <c r="M13" s="512"/>
      <c r="N13" s="534"/>
      <c r="Q13" s="517">
        <v>10</v>
      </c>
      <c r="R13" s="517">
        <v>176</v>
      </c>
    </row>
    <row r="14" spans="1:18" ht="19.5" customHeight="1">
      <c r="A14" s="514"/>
      <c r="B14" s="2198" t="s">
        <v>609</v>
      </c>
      <c r="C14" s="2198"/>
      <c r="D14" s="2198"/>
      <c r="E14" s="531"/>
      <c r="F14" s="533"/>
      <c r="G14" s="512"/>
      <c r="H14" s="512"/>
      <c r="I14" s="512"/>
      <c r="J14" s="512"/>
      <c r="K14" s="512"/>
      <c r="L14" s="512"/>
      <c r="M14" s="512"/>
      <c r="N14" s="512"/>
      <c r="Q14" s="517">
        <v>11</v>
      </c>
      <c r="R14" s="517">
        <v>188</v>
      </c>
    </row>
    <row r="15" spans="1:18" ht="19.5" customHeight="1">
      <c r="A15" s="514"/>
      <c r="B15" s="2199" t="s">
        <v>610</v>
      </c>
      <c r="C15" s="2200"/>
      <c r="D15" s="2203">
        <f>J62+M62</f>
        <v>2256705000</v>
      </c>
      <c r="E15" s="2203"/>
      <c r="F15" s="2205" t="s">
        <v>167</v>
      </c>
      <c r="G15" s="535"/>
      <c r="H15" s="512"/>
      <c r="I15" s="512"/>
      <c r="J15" s="512"/>
      <c r="K15" s="512"/>
      <c r="L15" s="512"/>
      <c r="M15" s="512"/>
      <c r="N15" s="512"/>
      <c r="Q15" s="517">
        <v>12</v>
      </c>
      <c r="R15" s="517">
        <v>201</v>
      </c>
    </row>
    <row r="16" spans="1:18" ht="19.5" customHeight="1">
      <c r="A16" s="514"/>
      <c r="B16" s="2201"/>
      <c r="C16" s="2202"/>
      <c r="D16" s="2204"/>
      <c r="E16" s="2204"/>
      <c r="F16" s="2206"/>
      <c r="G16" s="536"/>
      <c r="H16" s="512"/>
      <c r="I16" s="537"/>
      <c r="J16" s="512"/>
      <c r="K16" s="512"/>
      <c r="L16" s="512"/>
      <c r="M16" s="512"/>
      <c r="N16" s="512"/>
      <c r="Q16" s="517">
        <v>13</v>
      </c>
      <c r="R16" s="517">
        <v>213</v>
      </c>
    </row>
    <row r="17" spans="1:18" s="530" customFormat="1" ht="19.5" customHeight="1">
      <c r="A17" s="538"/>
      <c r="B17" s="539"/>
      <c r="C17" s="539"/>
      <c r="D17" s="539"/>
      <c r="E17" s="539"/>
      <c r="F17" s="540"/>
      <c r="I17" s="515"/>
      <c r="N17" s="541"/>
      <c r="Q17" s="517">
        <v>14</v>
      </c>
      <c r="R17" s="517">
        <v>251</v>
      </c>
    </row>
    <row r="18" spans="1:18" ht="19.5" customHeight="1">
      <c r="B18" s="2219" t="s">
        <v>611</v>
      </c>
      <c r="C18" s="2219"/>
      <c r="D18" s="2219"/>
      <c r="N18" s="506"/>
      <c r="Q18" s="517">
        <v>15</v>
      </c>
      <c r="R18" s="517">
        <v>256</v>
      </c>
    </row>
    <row r="19" spans="1:18" ht="19.5" customHeight="1">
      <c r="B19" s="2219"/>
      <c r="C19" s="2219"/>
      <c r="D19" s="2219"/>
      <c r="Q19" s="517">
        <v>16</v>
      </c>
      <c r="R19" s="517">
        <v>262</v>
      </c>
    </row>
    <row r="20" spans="1:18" ht="22.5" customHeight="1">
      <c r="A20" s="542"/>
      <c r="B20" s="543"/>
      <c r="C20" s="543"/>
      <c r="D20" s="543"/>
      <c r="E20" s="543"/>
      <c r="F20" s="544"/>
      <c r="G20" s="2207"/>
      <c r="H20" s="2220"/>
      <c r="I20" s="2207"/>
      <c r="J20" s="2207"/>
      <c r="K20" s="2208"/>
      <c r="L20" s="2207"/>
      <c r="M20" s="2209"/>
      <c r="N20" s="545"/>
      <c r="Q20" s="517">
        <v>17</v>
      </c>
      <c r="R20" s="517">
        <v>266</v>
      </c>
    </row>
    <row r="21" spans="1:18" ht="29.1" customHeight="1">
      <c r="A21" s="546" t="s">
        <v>612</v>
      </c>
      <c r="B21" s="510" t="s">
        <v>613</v>
      </c>
      <c r="C21" s="510" t="s">
        <v>614</v>
      </c>
      <c r="D21" s="510" t="s">
        <v>615</v>
      </c>
      <c r="E21" s="510" t="s">
        <v>616</v>
      </c>
      <c r="F21" s="547" t="s">
        <v>373</v>
      </c>
      <c r="G21" s="547" t="s">
        <v>421</v>
      </c>
      <c r="H21" s="548" t="s">
        <v>369</v>
      </c>
      <c r="I21" s="2210" t="s">
        <v>422</v>
      </c>
      <c r="J21" s="2210"/>
      <c r="K21" s="2211" t="s">
        <v>423</v>
      </c>
      <c r="L21" s="2210"/>
      <c r="M21" s="2212"/>
      <c r="N21" s="549" t="s">
        <v>617</v>
      </c>
      <c r="Q21" s="517">
        <v>18</v>
      </c>
      <c r="R21" s="517">
        <v>283</v>
      </c>
    </row>
    <row r="22" spans="1:18" ht="16.5" customHeight="1">
      <c r="A22" s="550">
        <v>1</v>
      </c>
      <c r="B22" s="551">
        <v>45347</v>
      </c>
      <c r="C22" s="552" t="s">
        <v>618</v>
      </c>
      <c r="D22" s="552" t="s">
        <v>899</v>
      </c>
      <c r="E22" s="553" t="s">
        <v>901</v>
      </c>
      <c r="F22" s="554">
        <v>0.1</v>
      </c>
      <c r="G22" s="555">
        <v>15000</v>
      </c>
      <c r="H22" s="556" t="s">
        <v>619</v>
      </c>
      <c r="I22" s="557"/>
      <c r="J22" s="558">
        <v>640</v>
      </c>
      <c r="K22" s="559"/>
      <c r="L22" s="555"/>
      <c r="M22" s="558">
        <f>G22*J22</f>
        <v>9600000</v>
      </c>
      <c r="N22" s="560" t="s">
        <v>620</v>
      </c>
      <c r="Q22" s="517">
        <v>19</v>
      </c>
      <c r="R22" s="517">
        <v>289</v>
      </c>
    </row>
    <row r="23" spans="1:18" ht="16.5" customHeight="1">
      <c r="A23" s="561">
        <v>2</v>
      </c>
      <c r="B23" s="562">
        <v>45347</v>
      </c>
      <c r="C23" s="563" t="s">
        <v>618</v>
      </c>
      <c r="D23" s="563" t="s">
        <v>902</v>
      </c>
      <c r="E23" s="564" t="s">
        <v>903</v>
      </c>
      <c r="F23" s="565">
        <v>0.1</v>
      </c>
      <c r="G23" s="566">
        <v>15000</v>
      </c>
      <c r="H23" s="567" t="s">
        <v>619</v>
      </c>
      <c r="I23" s="568"/>
      <c r="J23" s="569">
        <v>780</v>
      </c>
      <c r="K23" s="570"/>
      <c r="L23" s="566"/>
      <c r="M23" s="569">
        <f t="shared" ref="M23:M61" si="0">G23*J23</f>
        <v>11700000</v>
      </c>
      <c r="N23" s="571"/>
      <c r="Q23" s="517">
        <v>20</v>
      </c>
      <c r="R23" s="517">
        <v>297</v>
      </c>
    </row>
    <row r="24" spans="1:18" ht="16.5" customHeight="1">
      <c r="A24" s="561">
        <v>3</v>
      </c>
      <c r="B24" s="562">
        <v>45347</v>
      </c>
      <c r="C24" s="563" t="s">
        <v>618</v>
      </c>
      <c r="D24" s="563" t="s">
        <v>904</v>
      </c>
      <c r="E24" s="564" t="s">
        <v>905</v>
      </c>
      <c r="F24" s="565">
        <v>0.1</v>
      </c>
      <c r="G24" s="566">
        <v>15000</v>
      </c>
      <c r="H24" s="567" t="s">
        <v>619</v>
      </c>
      <c r="I24" s="568"/>
      <c r="J24" s="569">
        <v>1240</v>
      </c>
      <c r="K24" s="570"/>
      <c r="L24" s="566"/>
      <c r="M24" s="569">
        <f t="shared" si="0"/>
        <v>18600000</v>
      </c>
      <c r="N24" s="571" t="s">
        <v>620</v>
      </c>
      <c r="Q24" s="517">
        <v>21</v>
      </c>
      <c r="R24" s="517">
        <v>298</v>
      </c>
    </row>
    <row r="25" spans="1:18" ht="16.5" customHeight="1">
      <c r="A25" s="561">
        <v>4</v>
      </c>
      <c r="B25" s="562">
        <v>45347</v>
      </c>
      <c r="C25" s="563" t="s">
        <v>618</v>
      </c>
      <c r="D25" s="563" t="s">
        <v>906</v>
      </c>
      <c r="E25" s="564" t="s">
        <v>907</v>
      </c>
      <c r="F25" s="565">
        <v>0.1</v>
      </c>
      <c r="G25" s="566">
        <v>15000</v>
      </c>
      <c r="H25" s="567" t="s">
        <v>619</v>
      </c>
      <c r="I25" s="568"/>
      <c r="J25" s="569">
        <v>2280</v>
      </c>
      <c r="K25" s="570"/>
      <c r="L25" s="566"/>
      <c r="M25" s="569">
        <f t="shared" si="0"/>
        <v>34200000</v>
      </c>
      <c r="N25" s="571" t="s">
        <v>620</v>
      </c>
      <c r="Q25" s="517">
        <v>22</v>
      </c>
      <c r="R25" s="517">
        <v>307</v>
      </c>
    </row>
    <row r="26" spans="1:18" ht="16.5" customHeight="1">
      <c r="A26" s="561">
        <v>5</v>
      </c>
      <c r="B26" s="562">
        <v>45347</v>
      </c>
      <c r="C26" s="563" t="s">
        <v>618</v>
      </c>
      <c r="D26" s="563" t="s">
        <v>908</v>
      </c>
      <c r="E26" s="564" t="s">
        <v>909</v>
      </c>
      <c r="F26" s="565">
        <v>0.1</v>
      </c>
      <c r="G26" s="566">
        <v>15000</v>
      </c>
      <c r="H26" s="567" t="s">
        <v>619</v>
      </c>
      <c r="I26" s="568"/>
      <c r="J26" s="569">
        <v>4450</v>
      </c>
      <c r="K26" s="570"/>
      <c r="L26" s="566"/>
      <c r="M26" s="569">
        <f t="shared" si="0"/>
        <v>66750000</v>
      </c>
      <c r="N26" s="571" t="s">
        <v>620</v>
      </c>
      <c r="Q26" s="517">
        <v>23</v>
      </c>
      <c r="R26" s="517">
        <v>311</v>
      </c>
    </row>
    <row r="27" spans="1:18" ht="16.5" customHeight="1">
      <c r="A27" s="561">
        <v>6</v>
      </c>
      <c r="B27" s="562">
        <v>45347</v>
      </c>
      <c r="C27" s="563" t="s">
        <v>618</v>
      </c>
      <c r="D27" s="563" t="s">
        <v>910</v>
      </c>
      <c r="E27" s="564" t="s">
        <v>911</v>
      </c>
      <c r="F27" s="565">
        <v>0.1</v>
      </c>
      <c r="G27" s="566">
        <v>15000</v>
      </c>
      <c r="H27" s="567" t="s">
        <v>619</v>
      </c>
      <c r="I27" s="568"/>
      <c r="J27" s="569">
        <v>11090</v>
      </c>
      <c r="K27" s="570"/>
      <c r="L27" s="566"/>
      <c r="M27" s="569">
        <f t="shared" si="0"/>
        <v>166350000</v>
      </c>
      <c r="N27" s="571" t="s">
        <v>620</v>
      </c>
      <c r="Q27" s="517">
        <v>24</v>
      </c>
      <c r="R27" s="517">
        <v>312</v>
      </c>
    </row>
    <row r="28" spans="1:18" ht="16.5" customHeight="1">
      <c r="A28" s="561">
        <v>7</v>
      </c>
      <c r="B28" s="562">
        <v>45347</v>
      </c>
      <c r="C28" s="563" t="s">
        <v>618</v>
      </c>
      <c r="D28" s="563" t="s">
        <v>912</v>
      </c>
      <c r="E28" s="564" t="s">
        <v>913</v>
      </c>
      <c r="F28" s="565">
        <v>0.1</v>
      </c>
      <c r="G28" s="566">
        <v>15000</v>
      </c>
      <c r="H28" s="567" t="s">
        <v>619</v>
      </c>
      <c r="I28" s="568"/>
      <c r="J28" s="569">
        <v>19850</v>
      </c>
      <c r="K28" s="570"/>
      <c r="L28" s="566"/>
      <c r="M28" s="569">
        <f t="shared" si="0"/>
        <v>297750000</v>
      </c>
      <c r="N28" s="571" t="s">
        <v>620</v>
      </c>
      <c r="Q28" s="517">
        <v>25</v>
      </c>
      <c r="R28" s="517">
        <v>314</v>
      </c>
    </row>
    <row r="29" spans="1:18" ht="16.5" customHeight="1">
      <c r="A29" s="561">
        <v>8</v>
      </c>
      <c r="B29" s="562">
        <v>45347</v>
      </c>
      <c r="C29" s="563" t="s">
        <v>618</v>
      </c>
      <c r="D29" s="563" t="s">
        <v>914</v>
      </c>
      <c r="E29" s="564" t="s">
        <v>915</v>
      </c>
      <c r="F29" s="565">
        <v>0.1</v>
      </c>
      <c r="G29" s="566">
        <v>15000</v>
      </c>
      <c r="H29" s="567" t="s">
        <v>619</v>
      </c>
      <c r="I29" s="568"/>
      <c r="J29" s="569">
        <v>990</v>
      </c>
      <c r="K29" s="570"/>
      <c r="L29" s="566"/>
      <c r="M29" s="569">
        <f t="shared" si="0"/>
        <v>14850000</v>
      </c>
      <c r="N29" s="571" t="s">
        <v>620</v>
      </c>
      <c r="Q29" s="517">
        <v>26</v>
      </c>
      <c r="R29" s="517">
        <v>315</v>
      </c>
    </row>
    <row r="30" spans="1:18" ht="16.5" customHeight="1">
      <c r="A30" s="561">
        <v>9</v>
      </c>
      <c r="B30" s="562">
        <v>45347</v>
      </c>
      <c r="C30" s="563" t="s">
        <v>618</v>
      </c>
      <c r="D30" s="563" t="s">
        <v>916</v>
      </c>
      <c r="E30" s="564" t="s">
        <v>917</v>
      </c>
      <c r="F30" s="565">
        <v>0.1</v>
      </c>
      <c r="G30" s="566">
        <v>15000</v>
      </c>
      <c r="H30" s="567" t="s">
        <v>619</v>
      </c>
      <c r="I30" s="568"/>
      <c r="J30" s="569">
        <v>990</v>
      </c>
      <c r="K30" s="570"/>
      <c r="L30" s="566"/>
      <c r="M30" s="569">
        <f t="shared" si="0"/>
        <v>14850000</v>
      </c>
      <c r="N30" s="571" t="s">
        <v>620</v>
      </c>
      <c r="Q30" s="517">
        <v>27</v>
      </c>
      <c r="R30" s="517">
        <v>320</v>
      </c>
    </row>
    <row r="31" spans="1:18" ht="16.5" customHeight="1">
      <c r="A31" s="561">
        <v>10</v>
      </c>
      <c r="B31" s="562">
        <v>45347</v>
      </c>
      <c r="C31" s="563" t="s">
        <v>618</v>
      </c>
      <c r="D31" s="563" t="s">
        <v>918</v>
      </c>
      <c r="E31" s="564" t="s">
        <v>919</v>
      </c>
      <c r="F31" s="565">
        <v>0.1</v>
      </c>
      <c r="G31" s="566">
        <v>15000</v>
      </c>
      <c r="H31" s="567" t="s">
        <v>619</v>
      </c>
      <c r="I31" s="568"/>
      <c r="J31" s="569">
        <v>1630</v>
      </c>
      <c r="K31" s="570"/>
      <c r="L31" s="566"/>
      <c r="M31" s="569">
        <f t="shared" si="0"/>
        <v>24450000</v>
      </c>
      <c r="N31" s="571" t="s">
        <v>620</v>
      </c>
      <c r="Q31" s="517">
        <v>28</v>
      </c>
      <c r="R31" s="517">
        <v>328</v>
      </c>
    </row>
    <row r="32" spans="1:18" ht="16.5" customHeight="1">
      <c r="A32" s="561">
        <v>11</v>
      </c>
      <c r="B32" s="562">
        <v>45347</v>
      </c>
      <c r="C32" s="563" t="s">
        <v>618</v>
      </c>
      <c r="D32" s="563" t="s">
        <v>920</v>
      </c>
      <c r="E32" s="564" t="s">
        <v>921</v>
      </c>
      <c r="F32" s="565">
        <v>0.1</v>
      </c>
      <c r="G32" s="566">
        <v>15000</v>
      </c>
      <c r="H32" s="567" t="s">
        <v>619</v>
      </c>
      <c r="I32" s="568"/>
      <c r="J32" s="569">
        <v>2790</v>
      </c>
      <c r="K32" s="570"/>
      <c r="L32" s="566"/>
      <c r="M32" s="569">
        <f t="shared" si="0"/>
        <v>41850000</v>
      </c>
      <c r="N32" s="571" t="s">
        <v>620</v>
      </c>
      <c r="Q32" s="517">
        <v>29</v>
      </c>
      <c r="R32" s="517">
        <v>335</v>
      </c>
    </row>
    <row r="33" spans="1:18" ht="16.5" customHeight="1">
      <c r="A33" s="561">
        <v>12</v>
      </c>
      <c r="B33" s="562">
        <v>45347</v>
      </c>
      <c r="C33" s="563" t="s">
        <v>618</v>
      </c>
      <c r="D33" s="563" t="s">
        <v>922</v>
      </c>
      <c r="E33" s="564" t="s">
        <v>923</v>
      </c>
      <c r="F33" s="565">
        <v>0.1</v>
      </c>
      <c r="G33" s="566">
        <v>15000</v>
      </c>
      <c r="H33" s="567" t="s">
        <v>619</v>
      </c>
      <c r="I33" s="568"/>
      <c r="J33" s="569">
        <v>5580</v>
      </c>
      <c r="K33" s="570"/>
      <c r="L33" s="566"/>
      <c r="M33" s="569">
        <f t="shared" si="0"/>
        <v>83700000</v>
      </c>
      <c r="N33" s="571" t="s">
        <v>620</v>
      </c>
      <c r="Q33" s="517">
        <v>30</v>
      </c>
      <c r="R33" s="517">
        <v>341</v>
      </c>
    </row>
    <row r="34" spans="1:18" ht="16.5" customHeight="1">
      <c r="A34" s="561">
        <v>13</v>
      </c>
      <c r="B34" s="562">
        <v>45347</v>
      </c>
      <c r="C34" s="563" t="s">
        <v>618</v>
      </c>
      <c r="D34" s="563" t="s">
        <v>924</v>
      </c>
      <c r="E34" s="564" t="s">
        <v>925</v>
      </c>
      <c r="F34" s="565">
        <v>0.1</v>
      </c>
      <c r="G34" s="566">
        <v>15000</v>
      </c>
      <c r="H34" s="567" t="s">
        <v>619</v>
      </c>
      <c r="I34" s="568"/>
      <c r="J34" s="569">
        <v>12850</v>
      </c>
      <c r="K34" s="570"/>
      <c r="L34" s="566"/>
      <c r="M34" s="569">
        <f t="shared" si="0"/>
        <v>192750000</v>
      </c>
      <c r="N34" s="571" t="s">
        <v>620</v>
      </c>
      <c r="Q34" s="517">
        <v>31</v>
      </c>
      <c r="R34" s="517">
        <v>344</v>
      </c>
    </row>
    <row r="35" spans="1:18" ht="16.5" customHeight="1">
      <c r="A35" s="561">
        <v>14</v>
      </c>
      <c r="B35" s="562">
        <v>45347</v>
      </c>
      <c r="C35" s="563" t="s">
        <v>618</v>
      </c>
      <c r="D35" s="563" t="s">
        <v>926</v>
      </c>
      <c r="E35" s="564" t="s">
        <v>927</v>
      </c>
      <c r="F35" s="565">
        <v>0.1</v>
      </c>
      <c r="G35" s="566">
        <v>15000</v>
      </c>
      <c r="H35" s="567" t="s">
        <v>619</v>
      </c>
      <c r="I35" s="568"/>
      <c r="J35" s="569">
        <v>990</v>
      </c>
      <c r="K35" s="570"/>
      <c r="L35" s="566"/>
      <c r="M35" s="569">
        <f t="shared" si="0"/>
        <v>14850000</v>
      </c>
      <c r="N35" s="571" t="s">
        <v>620</v>
      </c>
      <c r="Q35" s="517">
        <v>32</v>
      </c>
      <c r="R35" s="517">
        <v>354</v>
      </c>
    </row>
    <row r="36" spans="1:18" ht="16.5" customHeight="1">
      <c r="A36" s="561">
        <v>15</v>
      </c>
      <c r="B36" s="562">
        <v>45347</v>
      </c>
      <c r="C36" s="563" t="s">
        <v>618</v>
      </c>
      <c r="D36" s="563" t="s">
        <v>928</v>
      </c>
      <c r="E36" s="564" t="s">
        <v>929</v>
      </c>
      <c r="F36" s="565">
        <v>0.1</v>
      </c>
      <c r="G36" s="566">
        <v>15000</v>
      </c>
      <c r="H36" s="567" t="s">
        <v>619</v>
      </c>
      <c r="I36" s="568"/>
      <c r="J36" s="569">
        <v>1050</v>
      </c>
      <c r="K36" s="570"/>
      <c r="L36" s="566"/>
      <c r="M36" s="569">
        <f t="shared" si="0"/>
        <v>15750000</v>
      </c>
      <c r="N36" s="571" t="s">
        <v>620</v>
      </c>
      <c r="Q36" s="517">
        <v>33</v>
      </c>
      <c r="R36" s="517">
        <v>362</v>
      </c>
    </row>
    <row r="37" spans="1:18" ht="16.5" customHeight="1">
      <c r="A37" s="561">
        <v>16</v>
      </c>
      <c r="B37" s="562">
        <v>45347</v>
      </c>
      <c r="C37" s="563" t="s">
        <v>618</v>
      </c>
      <c r="D37" s="563" t="s">
        <v>930</v>
      </c>
      <c r="E37" s="564" t="s">
        <v>562</v>
      </c>
      <c r="F37" s="565">
        <v>0.1</v>
      </c>
      <c r="G37" s="566">
        <v>15000</v>
      </c>
      <c r="H37" s="567" t="s">
        <v>619</v>
      </c>
      <c r="I37" s="568"/>
      <c r="J37" s="569">
        <v>1710</v>
      </c>
      <c r="K37" s="570"/>
      <c r="L37" s="566"/>
      <c r="M37" s="569">
        <f t="shared" si="0"/>
        <v>25650000</v>
      </c>
      <c r="N37" s="571" t="s">
        <v>620</v>
      </c>
      <c r="Q37" s="517">
        <v>34</v>
      </c>
      <c r="R37" s="517">
        <v>374</v>
      </c>
    </row>
    <row r="38" spans="1:18" ht="16.5" customHeight="1">
      <c r="A38" s="561">
        <v>17</v>
      </c>
      <c r="B38" s="562">
        <v>45347</v>
      </c>
      <c r="C38" s="563" t="s">
        <v>618</v>
      </c>
      <c r="D38" s="563" t="s">
        <v>931</v>
      </c>
      <c r="E38" s="564" t="s">
        <v>932</v>
      </c>
      <c r="F38" s="565">
        <v>0.1</v>
      </c>
      <c r="G38" s="566">
        <v>15000</v>
      </c>
      <c r="H38" s="567" t="s">
        <v>619</v>
      </c>
      <c r="I38" s="568"/>
      <c r="J38" s="569">
        <v>3140</v>
      </c>
      <c r="K38" s="570"/>
      <c r="L38" s="566"/>
      <c r="M38" s="569">
        <f t="shared" si="0"/>
        <v>47100000</v>
      </c>
      <c r="N38" s="571"/>
      <c r="Q38" s="517">
        <v>35</v>
      </c>
      <c r="R38" s="517">
        <v>389</v>
      </c>
    </row>
    <row r="39" spans="1:18" ht="16.5" customHeight="1">
      <c r="A39" s="561">
        <v>18</v>
      </c>
      <c r="B39" s="562">
        <v>45347</v>
      </c>
      <c r="C39" s="563" t="s">
        <v>618</v>
      </c>
      <c r="D39" s="563" t="s">
        <v>933</v>
      </c>
      <c r="E39" s="564" t="s">
        <v>934</v>
      </c>
      <c r="F39" s="565">
        <v>0.1</v>
      </c>
      <c r="G39" s="566">
        <v>15000</v>
      </c>
      <c r="H39" s="567" t="s">
        <v>619</v>
      </c>
      <c r="I39" s="568"/>
      <c r="J39" s="569">
        <v>790</v>
      </c>
      <c r="K39" s="570"/>
      <c r="L39" s="566"/>
      <c r="M39" s="569">
        <f t="shared" si="0"/>
        <v>11850000</v>
      </c>
      <c r="N39" s="571"/>
      <c r="Q39" s="517">
        <v>35</v>
      </c>
      <c r="R39" s="517">
        <v>242</v>
      </c>
    </row>
    <row r="40" spans="1:18" ht="16.5" customHeight="1">
      <c r="A40" s="561">
        <v>19</v>
      </c>
      <c r="B40" s="562">
        <v>45347</v>
      </c>
      <c r="C40" s="563" t="s">
        <v>618</v>
      </c>
      <c r="D40" s="563" t="s">
        <v>935</v>
      </c>
      <c r="E40" s="564" t="s">
        <v>936</v>
      </c>
      <c r="F40" s="565">
        <v>0.1</v>
      </c>
      <c r="G40" s="566">
        <v>15000</v>
      </c>
      <c r="H40" s="567" t="s">
        <v>619</v>
      </c>
      <c r="I40" s="568"/>
      <c r="J40" s="569">
        <v>1050</v>
      </c>
      <c r="K40" s="570"/>
      <c r="L40" s="566"/>
      <c r="M40" s="569">
        <f t="shared" si="0"/>
        <v>15750000</v>
      </c>
      <c r="N40" s="571"/>
      <c r="Q40" s="517">
        <v>35</v>
      </c>
      <c r="R40" s="517"/>
    </row>
    <row r="41" spans="1:18" ht="16.5" customHeight="1">
      <c r="A41" s="561">
        <v>20</v>
      </c>
      <c r="B41" s="562">
        <v>45347</v>
      </c>
      <c r="C41" s="563" t="s">
        <v>618</v>
      </c>
      <c r="D41" s="563" t="s">
        <v>935</v>
      </c>
      <c r="E41" s="564" t="s">
        <v>936</v>
      </c>
      <c r="F41" s="565">
        <v>0.1</v>
      </c>
      <c r="G41" s="566">
        <v>15000</v>
      </c>
      <c r="H41" s="567" t="s">
        <v>619</v>
      </c>
      <c r="I41" s="568"/>
      <c r="J41" s="569">
        <v>1050</v>
      </c>
      <c r="K41" s="570"/>
      <c r="L41" s="566"/>
      <c r="M41" s="569">
        <f t="shared" si="0"/>
        <v>15750000</v>
      </c>
      <c r="N41" s="571"/>
      <c r="Q41" s="517">
        <v>35</v>
      </c>
      <c r="R41" s="517"/>
    </row>
    <row r="42" spans="1:18" ht="16.5" customHeight="1">
      <c r="A42" s="561">
        <v>21</v>
      </c>
      <c r="B42" s="562">
        <v>45347</v>
      </c>
      <c r="C42" s="563" t="s">
        <v>618</v>
      </c>
      <c r="D42" s="563" t="s">
        <v>937</v>
      </c>
      <c r="E42" s="564" t="s">
        <v>938</v>
      </c>
      <c r="F42" s="565">
        <v>0.1</v>
      </c>
      <c r="G42" s="566">
        <v>15000</v>
      </c>
      <c r="H42" s="567" t="s">
        <v>619</v>
      </c>
      <c r="I42" s="568"/>
      <c r="J42" s="569">
        <v>1770</v>
      </c>
      <c r="K42" s="570"/>
      <c r="L42" s="566"/>
      <c r="M42" s="569">
        <f t="shared" si="0"/>
        <v>26550000</v>
      </c>
      <c r="N42" s="571"/>
      <c r="Q42" s="517">
        <v>35</v>
      </c>
      <c r="R42" s="517"/>
    </row>
    <row r="43" spans="1:18" ht="16.5" customHeight="1">
      <c r="A43" s="561">
        <v>22</v>
      </c>
      <c r="B43" s="562">
        <v>45347</v>
      </c>
      <c r="C43" s="563" t="s">
        <v>618</v>
      </c>
      <c r="D43" s="563" t="s">
        <v>939</v>
      </c>
      <c r="E43" s="564" t="s">
        <v>940</v>
      </c>
      <c r="F43" s="565">
        <v>0.1</v>
      </c>
      <c r="G43" s="566">
        <v>15000</v>
      </c>
      <c r="H43" s="567" t="s">
        <v>619</v>
      </c>
      <c r="I43" s="568"/>
      <c r="J43" s="569">
        <v>4000</v>
      </c>
      <c r="K43" s="570"/>
      <c r="L43" s="566"/>
      <c r="M43" s="569">
        <f t="shared" si="0"/>
        <v>60000000</v>
      </c>
      <c r="N43" s="571"/>
      <c r="Q43" s="517">
        <v>35</v>
      </c>
      <c r="R43" s="517"/>
    </row>
    <row r="44" spans="1:18" ht="16.5" customHeight="1">
      <c r="A44" s="561">
        <v>23</v>
      </c>
      <c r="B44" s="562">
        <v>45347</v>
      </c>
      <c r="C44" s="563" t="s">
        <v>618</v>
      </c>
      <c r="D44" s="563" t="s">
        <v>939</v>
      </c>
      <c r="E44" s="564" t="s">
        <v>941</v>
      </c>
      <c r="F44" s="565">
        <v>0.1</v>
      </c>
      <c r="G44" s="566">
        <v>15000</v>
      </c>
      <c r="H44" s="567" t="s">
        <v>619</v>
      </c>
      <c r="I44" s="568"/>
      <c r="J44" s="569">
        <v>4000</v>
      </c>
      <c r="K44" s="570"/>
      <c r="L44" s="566"/>
      <c r="M44" s="569">
        <f t="shared" si="0"/>
        <v>60000000</v>
      </c>
      <c r="N44" s="571"/>
      <c r="Q44" s="517">
        <v>35</v>
      </c>
      <c r="R44" s="517"/>
    </row>
    <row r="45" spans="1:18" ht="16.5" customHeight="1">
      <c r="A45" s="561">
        <v>24</v>
      </c>
      <c r="B45" s="562">
        <v>45347</v>
      </c>
      <c r="C45" s="563" t="s">
        <v>618</v>
      </c>
      <c r="D45" s="563" t="s">
        <v>942</v>
      </c>
      <c r="E45" s="564" t="s">
        <v>943</v>
      </c>
      <c r="F45" s="565">
        <v>0.1</v>
      </c>
      <c r="G45" s="566">
        <v>15000</v>
      </c>
      <c r="H45" s="567" t="s">
        <v>619</v>
      </c>
      <c r="I45" s="568"/>
      <c r="J45" s="569">
        <v>7350</v>
      </c>
      <c r="K45" s="570"/>
      <c r="L45" s="566"/>
      <c r="M45" s="569">
        <f t="shared" si="0"/>
        <v>110250000</v>
      </c>
      <c r="N45" s="571"/>
      <c r="Q45" s="517">
        <v>35</v>
      </c>
      <c r="R45" s="517"/>
    </row>
    <row r="46" spans="1:18" ht="16.5" customHeight="1">
      <c r="A46" s="561">
        <v>25</v>
      </c>
      <c r="B46" s="562">
        <v>45347</v>
      </c>
      <c r="C46" s="563" t="s">
        <v>618</v>
      </c>
      <c r="D46" s="563" t="s">
        <v>944</v>
      </c>
      <c r="E46" s="564" t="s">
        <v>945</v>
      </c>
      <c r="F46" s="565">
        <v>0.1</v>
      </c>
      <c r="G46" s="566">
        <v>15000</v>
      </c>
      <c r="H46" s="567" t="s">
        <v>619</v>
      </c>
      <c r="I46" s="568"/>
      <c r="J46" s="569">
        <v>7350</v>
      </c>
      <c r="K46" s="570"/>
      <c r="L46" s="566"/>
      <c r="M46" s="569">
        <f t="shared" si="0"/>
        <v>110250000</v>
      </c>
      <c r="N46" s="571"/>
      <c r="Q46" s="517">
        <v>35</v>
      </c>
      <c r="R46" s="517"/>
    </row>
    <row r="47" spans="1:18" ht="16.5" customHeight="1">
      <c r="A47" s="561">
        <v>26</v>
      </c>
      <c r="B47" s="562">
        <v>45347</v>
      </c>
      <c r="C47" s="563" t="s">
        <v>618</v>
      </c>
      <c r="D47" s="563" t="s">
        <v>946</v>
      </c>
      <c r="E47" s="564" t="s">
        <v>947</v>
      </c>
      <c r="F47" s="565">
        <v>0.1</v>
      </c>
      <c r="G47" s="566">
        <v>15000</v>
      </c>
      <c r="H47" s="567" t="s">
        <v>619</v>
      </c>
      <c r="I47" s="568"/>
      <c r="J47" s="569">
        <v>1100</v>
      </c>
      <c r="K47" s="570"/>
      <c r="L47" s="566"/>
      <c r="M47" s="569">
        <f t="shared" si="0"/>
        <v>16500000</v>
      </c>
      <c r="N47" s="571"/>
      <c r="Q47" s="517">
        <v>35</v>
      </c>
      <c r="R47" s="517"/>
    </row>
    <row r="48" spans="1:18" ht="16.5" customHeight="1">
      <c r="A48" s="561">
        <v>27</v>
      </c>
      <c r="B48" s="562">
        <v>45347</v>
      </c>
      <c r="C48" s="563" t="s">
        <v>618</v>
      </c>
      <c r="D48" s="563" t="s">
        <v>893</v>
      </c>
      <c r="E48" s="564" t="s">
        <v>948</v>
      </c>
      <c r="F48" s="565">
        <v>0.1</v>
      </c>
      <c r="G48" s="566">
        <v>15000</v>
      </c>
      <c r="H48" s="567" t="s">
        <v>619</v>
      </c>
      <c r="I48" s="568"/>
      <c r="J48" s="569">
        <v>1290</v>
      </c>
      <c r="K48" s="570"/>
      <c r="L48" s="566"/>
      <c r="M48" s="569">
        <f t="shared" si="0"/>
        <v>19350000</v>
      </c>
      <c r="N48" s="571"/>
      <c r="Q48" s="517">
        <v>35</v>
      </c>
      <c r="R48" s="517"/>
    </row>
    <row r="49" spans="1:18" ht="16.5" customHeight="1">
      <c r="A49" s="561">
        <v>28</v>
      </c>
      <c r="B49" s="562">
        <v>45347</v>
      </c>
      <c r="C49" s="563" t="s">
        <v>618</v>
      </c>
      <c r="D49" s="563" t="s">
        <v>895</v>
      </c>
      <c r="E49" s="564" t="s">
        <v>949</v>
      </c>
      <c r="F49" s="565">
        <v>0.1</v>
      </c>
      <c r="G49" s="566">
        <v>15000</v>
      </c>
      <c r="H49" s="567" t="s">
        <v>619</v>
      </c>
      <c r="I49" s="568"/>
      <c r="J49" s="569">
        <v>2150</v>
      </c>
      <c r="K49" s="570"/>
      <c r="L49" s="566"/>
      <c r="M49" s="569">
        <f t="shared" si="0"/>
        <v>32250000</v>
      </c>
      <c r="N49" s="571"/>
      <c r="Q49" s="517">
        <v>35</v>
      </c>
      <c r="R49" s="517"/>
    </row>
    <row r="50" spans="1:18" ht="16.5" customHeight="1">
      <c r="A50" s="561">
        <v>29</v>
      </c>
      <c r="B50" s="562">
        <v>45347</v>
      </c>
      <c r="C50" s="563" t="s">
        <v>618</v>
      </c>
      <c r="D50" s="563" t="s">
        <v>897</v>
      </c>
      <c r="E50" s="564" t="s">
        <v>950</v>
      </c>
      <c r="F50" s="565">
        <v>0.1</v>
      </c>
      <c r="G50" s="566">
        <v>15000</v>
      </c>
      <c r="H50" s="567" t="s">
        <v>619</v>
      </c>
      <c r="I50" s="568"/>
      <c r="J50" s="569">
        <v>4450</v>
      </c>
      <c r="K50" s="570"/>
      <c r="L50" s="566"/>
      <c r="M50" s="569">
        <f t="shared" si="0"/>
        <v>66750000</v>
      </c>
      <c r="N50" s="571"/>
      <c r="Q50" s="517">
        <v>35</v>
      </c>
      <c r="R50" s="517"/>
    </row>
    <row r="51" spans="1:18" ht="16.5" customHeight="1">
      <c r="A51" s="561">
        <v>30</v>
      </c>
      <c r="B51" s="562">
        <v>45347</v>
      </c>
      <c r="C51" s="563" t="s">
        <v>618</v>
      </c>
      <c r="D51" s="563" t="s">
        <v>951</v>
      </c>
      <c r="E51" s="564" t="s">
        <v>952</v>
      </c>
      <c r="F51" s="565">
        <v>0.1</v>
      </c>
      <c r="G51" s="566">
        <v>15000</v>
      </c>
      <c r="H51" s="567" t="s">
        <v>619</v>
      </c>
      <c r="I51" s="568"/>
      <c r="J51" s="569">
        <v>8130</v>
      </c>
      <c r="K51" s="570"/>
      <c r="L51" s="566"/>
      <c r="M51" s="569">
        <f t="shared" si="0"/>
        <v>121950000</v>
      </c>
      <c r="N51" s="571" t="s">
        <v>620</v>
      </c>
    </row>
    <row r="52" spans="1:18" ht="16.5" customHeight="1">
      <c r="A52" s="561">
        <v>31</v>
      </c>
      <c r="B52" s="562">
        <v>45347</v>
      </c>
      <c r="C52" s="563" t="s">
        <v>618</v>
      </c>
      <c r="D52" s="563" t="s">
        <v>953</v>
      </c>
      <c r="E52" s="564" t="s">
        <v>954</v>
      </c>
      <c r="F52" s="565">
        <v>0.1</v>
      </c>
      <c r="G52" s="566">
        <v>15000</v>
      </c>
      <c r="H52" s="567" t="s">
        <v>619</v>
      </c>
      <c r="I52" s="568"/>
      <c r="J52" s="569">
        <v>1310</v>
      </c>
      <c r="K52" s="570"/>
      <c r="L52" s="566"/>
      <c r="M52" s="569">
        <f t="shared" si="0"/>
        <v>19650000</v>
      </c>
      <c r="N52" s="571"/>
    </row>
    <row r="53" spans="1:18" ht="16.5" customHeight="1">
      <c r="A53" s="561">
        <v>32</v>
      </c>
      <c r="B53" s="562">
        <v>45347</v>
      </c>
      <c r="C53" s="563" t="s">
        <v>618</v>
      </c>
      <c r="D53" s="563" t="s">
        <v>955</v>
      </c>
      <c r="E53" s="564" t="s">
        <v>956</v>
      </c>
      <c r="F53" s="565">
        <v>0.1</v>
      </c>
      <c r="G53" s="566">
        <v>15000</v>
      </c>
      <c r="H53" s="567" t="s">
        <v>619</v>
      </c>
      <c r="I53" s="568"/>
      <c r="J53" s="569">
        <v>1650</v>
      </c>
      <c r="K53" s="570"/>
      <c r="L53" s="566"/>
      <c r="M53" s="569">
        <f t="shared" si="0"/>
        <v>24750000</v>
      </c>
      <c r="N53" s="571"/>
    </row>
    <row r="54" spans="1:18" ht="16.5" customHeight="1">
      <c r="A54" s="561">
        <v>33</v>
      </c>
      <c r="B54" s="562">
        <v>45347</v>
      </c>
      <c r="C54" s="563" t="s">
        <v>618</v>
      </c>
      <c r="D54" s="563" t="s">
        <v>957</v>
      </c>
      <c r="E54" s="564" t="s">
        <v>958</v>
      </c>
      <c r="F54" s="565">
        <v>0.1</v>
      </c>
      <c r="G54" s="566">
        <v>15000</v>
      </c>
      <c r="H54" s="567" t="s">
        <v>619</v>
      </c>
      <c r="I54" s="568"/>
      <c r="J54" s="569">
        <v>2690</v>
      </c>
      <c r="K54" s="570"/>
      <c r="L54" s="566"/>
      <c r="M54" s="569">
        <f t="shared" si="0"/>
        <v>40350000</v>
      </c>
      <c r="N54" s="571"/>
    </row>
    <row r="55" spans="1:18" ht="16.5" customHeight="1">
      <c r="A55" s="561">
        <v>34</v>
      </c>
      <c r="B55" s="562">
        <v>45347</v>
      </c>
      <c r="C55" s="563" t="s">
        <v>618</v>
      </c>
      <c r="D55" s="563" t="s">
        <v>959</v>
      </c>
      <c r="E55" s="564" t="s">
        <v>960</v>
      </c>
      <c r="F55" s="565">
        <v>0.1</v>
      </c>
      <c r="G55" s="566">
        <v>15000</v>
      </c>
      <c r="H55" s="567" t="s">
        <v>619</v>
      </c>
      <c r="I55" s="568"/>
      <c r="J55" s="569">
        <v>5350</v>
      </c>
      <c r="K55" s="570"/>
      <c r="L55" s="566"/>
      <c r="M55" s="569">
        <f t="shared" si="0"/>
        <v>80250000</v>
      </c>
      <c r="N55" s="571"/>
    </row>
    <row r="56" spans="1:18" ht="16.5" customHeight="1">
      <c r="A56" s="561">
        <v>35</v>
      </c>
      <c r="B56" s="562">
        <v>45347</v>
      </c>
      <c r="C56" s="563" t="s">
        <v>618</v>
      </c>
      <c r="D56" s="563" t="s">
        <v>961</v>
      </c>
      <c r="E56" s="564" t="s">
        <v>962</v>
      </c>
      <c r="F56" s="565">
        <v>0.1</v>
      </c>
      <c r="G56" s="566">
        <v>15000</v>
      </c>
      <c r="H56" s="567" t="s">
        <v>619</v>
      </c>
      <c r="I56" s="568"/>
      <c r="J56" s="569">
        <v>5650</v>
      </c>
      <c r="K56" s="570"/>
      <c r="L56" s="566"/>
      <c r="M56" s="569">
        <f t="shared" si="0"/>
        <v>84750000</v>
      </c>
      <c r="N56" s="571"/>
    </row>
    <row r="57" spans="1:18" ht="16.5" customHeight="1">
      <c r="A57" s="561">
        <v>36</v>
      </c>
      <c r="B57" s="562">
        <v>45347</v>
      </c>
      <c r="C57" s="563" t="s">
        <v>618</v>
      </c>
      <c r="D57" s="563" t="s">
        <v>963</v>
      </c>
      <c r="E57" s="564" t="s">
        <v>964</v>
      </c>
      <c r="F57" s="565">
        <v>0.1</v>
      </c>
      <c r="G57" s="566">
        <v>15000</v>
      </c>
      <c r="H57" s="567" t="s">
        <v>619</v>
      </c>
      <c r="I57" s="568"/>
      <c r="J57" s="569">
        <v>3590</v>
      </c>
      <c r="K57" s="570"/>
      <c r="L57" s="566"/>
      <c r="M57" s="569">
        <f t="shared" si="0"/>
        <v>53850000</v>
      </c>
      <c r="N57" s="571"/>
    </row>
    <row r="58" spans="1:18" ht="16.5" customHeight="1">
      <c r="A58" s="561"/>
      <c r="B58" s="563"/>
      <c r="C58" s="563"/>
      <c r="D58" s="563"/>
      <c r="E58" s="564"/>
      <c r="F58" s="563"/>
      <c r="G58" s="566"/>
      <c r="H58" s="572"/>
      <c r="I58" s="568"/>
      <c r="J58" s="569"/>
      <c r="K58" s="570"/>
      <c r="L58" s="566"/>
      <c r="M58" s="569">
        <f t="shared" si="0"/>
        <v>0</v>
      </c>
      <c r="N58" s="571" t="s">
        <v>620</v>
      </c>
    </row>
    <row r="59" spans="1:18" ht="16.5" customHeight="1">
      <c r="A59" s="561"/>
      <c r="B59" s="563"/>
      <c r="C59" s="563"/>
      <c r="D59" s="563"/>
      <c r="E59" s="564"/>
      <c r="F59" s="563"/>
      <c r="G59" s="566"/>
      <c r="H59" s="572"/>
      <c r="I59" s="568"/>
      <c r="J59" s="569"/>
      <c r="K59" s="570"/>
      <c r="L59" s="566"/>
      <c r="M59" s="569">
        <f t="shared" si="0"/>
        <v>0</v>
      </c>
      <c r="N59" s="571"/>
    </row>
    <row r="60" spans="1:18" ht="16.5" customHeight="1">
      <c r="A60" s="561"/>
      <c r="B60" s="563"/>
      <c r="C60" s="563"/>
      <c r="D60" s="563"/>
      <c r="E60" s="564"/>
      <c r="F60" s="563"/>
      <c r="G60" s="566"/>
      <c r="H60" s="572"/>
      <c r="I60" s="568"/>
      <c r="J60" s="569"/>
      <c r="K60" s="570"/>
      <c r="L60" s="566"/>
      <c r="M60" s="569">
        <f t="shared" si="0"/>
        <v>0</v>
      </c>
      <c r="N60" s="571"/>
    </row>
    <row r="61" spans="1:18" ht="16.5" customHeight="1">
      <c r="A61" s="573"/>
      <c r="B61" s="2216"/>
      <c r="C61" s="2216"/>
      <c r="D61" s="2216"/>
      <c r="E61" s="2216"/>
      <c r="F61" s="574"/>
      <c r="G61" s="575"/>
      <c r="H61" s="576" t="s">
        <v>620</v>
      </c>
      <c r="I61" s="577"/>
      <c r="J61" s="578"/>
      <c r="K61" s="579">
        <f t="shared" ref="K61" si="1">G61*I61</f>
        <v>0</v>
      </c>
      <c r="L61" s="575"/>
      <c r="M61" s="578">
        <f t="shared" si="0"/>
        <v>0</v>
      </c>
      <c r="N61" s="580" t="s">
        <v>620</v>
      </c>
    </row>
    <row r="62" spans="1:18" ht="16.5" customHeight="1">
      <c r="B62" s="581"/>
      <c r="C62" s="581"/>
      <c r="D62" s="581"/>
      <c r="E62" s="582"/>
      <c r="F62" s="583"/>
      <c r="G62" s="566"/>
      <c r="H62" s="584"/>
      <c r="I62" s="585" t="s">
        <v>621</v>
      </c>
      <c r="J62" s="585">
        <f>SUM(K22:M57)</f>
        <v>2051550000</v>
      </c>
      <c r="K62" s="586" t="s">
        <v>167</v>
      </c>
      <c r="L62" s="585" t="s">
        <v>622</v>
      </c>
      <c r="M62" s="585">
        <f>J62*10%</f>
        <v>205155000</v>
      </c>
      <c r="N62" s="587" t="s">
        <v>167</v>
      </c>
    </row>
    <row r="63" spans="1:18" ht="16.5" customHeight="1">
      <c r="B63" s="581"/>
      <c r="C63" s="581"/>
      <c r="D63" s="581"/>
      <c r="E63" s="582"/>
      <c r="F63" s="583"/>
      <c r="G63" s="566"/>
      <c r="H63" s="584"/>
      <c r="I63" s="588" t="s">
        <v>623</v>
      </c>
      <c r="J63" s="589">
        <f>SUM(K22:M57)</f>
        <v>2051550000</v>
      </c>
      <c r="K63" s="586" t="s">
        <v>167</v>
      </c>
      <c r="L63" s="590" t="s">
        <v>173</v>
      </c>
      <c r="M63" s="589">
        <f>J63*10%</f>
        <v>205155000</v>
      </c>
      <c r="N63" s="587" t="s">
        <v>167</v>
      </c>
    </row>
    <row r="64" spans="1:18" ht="16.5" customHeight="1">
      <c r="B64" s="581"/>
      <c r="C64" s="581"/>
      <c r="D64" s="581"/>
      <c r="E64" s="582"/>
      <c r="F64" s="583"/>
      <c r="G64" s="566"/>
      <c r="H64" s="584"/>
      <c r="I64" s="588" t="s">
        <v>624</v>
      </c>
      <c r="J64" s="591">
        <v>0</v>
      </c>
      <c r="K64" s="586" t="s">
        <v>167</v>
      </c>
      <c r="L64" s="590" t="s">
        <v>173</v>
      </c>
      <c r="M64" s="591">
        <v>0</v>
      </c>
      <c r="N64" s="587" t="s">
        <v>167</v>
      </c>
    </row>
    <row r="65" spans="2:14" ht="16.5" customHeight="1">
      <c r="B65" s="592"/>
      <c r="C65" s="592"/>
      <c r="D65" s="592"/>
      <c r="E65" s="593"/>
      <c r="F65" s="594"/>
      <c r="G65" s="595"/>
      <c r="H65" s="596"/>
      <c r="I65" s="588" t="s">
        <v>625</v>
      </c>
      <c r="J65" s="591">
        <v>0</v>
      </c>
      <c r="K65" s="586" t="s">
        <v>167</v>
      </c>
      <c r="L65" s="590" t="s">
        <v>173</v>
      </c>
      <c r="M65" s="591">
        <v>0</v>
      </c>
      <c r="N65" s="587" t="s">
        <v>167</v>
      </c>
    </row>
    <row r="66" spans="2:14" ht="16.5" customHeight="1">
      <c r="B66" s="2217"/>
      <c r="C66" s="2217"/>
      <c r="D66" s="2217"/>
      <c r="E66" s="2217"/>
      <c r="F66" s="597"/>
      <c r="G66" s="598"/>
      <c r="H66" s="598"/>
      <c r="I66" s="599" t="s">
        <v>626</v>
      </c>
      <c r="J66" s="600"/>
      <c r="K66" s="601"/>
      <c r="L66" s="601"/>
      <c r="M66" s="601"/>
      <c r="N66" s="583"/>
    </row>
    <row r="67" spans="2:14" ht="16.5" customHeight="1">
      <c r="B67" s="602"/>
      <c r="C67" s="602"/>
      <c r="G67" s="603"/>
      <c r="H67" s="603"/>
      <c r="I67" s="604"/>
      <c r="J67" s="604"/>
      <c r="K67" s="604"/>
      <c r="L67" s="604"/>
      <c r="M67" s="604"/>
      <c r="N67" s="605"/>
    </row>
    <row r="68" spans="2:14" ht="16.5" customHeight="1">
      <c r="B68" s="606"/>
      <c r="C68" s="606"/>
      <c r="G68" s="607"/>
      <c r="H68" s="607"/>
      <c r="I68" s="607"/>
      <c r="J68" s="607"/>
      <c r="K68" s="607"/>
      <c r="L68" s="607"/>
      <c r="M68" s="607"/>
      <c r="N68" s="608"/>
    </row>
    <row r="69" spans="2:14" ht="16.5" customHeight="1">
      <c r="B69" s="2218" t="s">
        <v>627</v>
      </c>
      <c r="C69" s="2218"/>
      <c r="D69" s="2218"/>
      <c r="E69" s="593"/>
      <c r="F69" s="610"/>
      <c r="G69" s="611"/>
      <c r="H69" s="612"/>
      <c r="I69" s="612"/>
      <c r="J69" s="613"/>
      <c r="K69" s="614"/>
      <c r="L69" s="614"/>
      <c r="M69" s="614"/>
      <c r="N69" s="610"/>
    </row>
    <row r="70" spans="2:14" ht="16.5" customHeight="1">
      <c r="B70" s="609"/>
      <c r="C70" s="609"/>
      <c r="D70" s="593"/>
      <c r="E70" s="609"/>
      <c r="F70" s="615"/>
      <c r="G70" s="611"/>
      <c r="H70" s="612"/>
      <c r="I70" s="612"/>
      <c r="J70" s="613"/>
      <c r="K70" s="614"/>
      <c r="L70" s="614"/>
      <c r="M70" s="614"/>
      <c r="N70" s="610"/>
    </row>
    <row r="71" spans="2:14" ht="16.5" customHeight="1">
      <c r="B71" s="609"/>
      <c r="C71" s="609"/>
      <c r="D71" s="609"/>
      <c r="E71" s="609"/>
      <c r="F71" s="615"/>
      <c r="G71" s="615"/>
      <c r="H71" s="615"/>
      <c r="I71" s="615"/>
      <c r="J71" s="615"/>
      <c r="K71" s="615"/>
      <c r="L71" s="615"/>
      <c r="M71" s="615"/>
      <c r="N71" s="615"/>
    </row>
    <row r="72" spans="2:14" ht="16.5" customHeight="1"/>
  </sheetData>
  <mergeCells count="17">
    <mergeCell ref="B61:E61"/>
    <mergeCell ref="B66:E66"/>
    <mergeCell ref="B69:D69"/>
    <mergeCell ref="B18:D19"/>
    <mergeCell ref="G20:H20"/>
    <mergeCell ref="I20:J20"/>
    <mergeCell ref="K20:M20"/>
    <mergeCell ref="I21:J21"/>
    <mergeCell ref="K21:M21"/>
    <mergeCell ref="I1:J1"/>
    <mergeCell ref="M1:N1"/>
    <mergeCell ref="K6:M6"/>
    <mergeCell ref="B12:D12"/>
    <mergeCell ref="B14:D14"/>
    <mergeCell ref="B15:C16"/>
    <mergeCell ref="D15:E16"/>
    <mergeCell ref="F15:F16"/>
  </mergeCells>
  <phoneticPr fontId="27"/>
  <printOptions horizontalCentered="1" verticalCentered="1"/>
  <pageMargins left="0.23622047244094491" right="0.23622047244094491" top="0.15748031496062992" bottom="0.15748031496062992" header="0.31496062992125984" footer="0.31496062992125984"/>
  <pageSetup paperSize="9" scale="47" orientation="portrait" cellComments="atEnd" errors="blank"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FB1A-C533-4241-A108-B792F65943C5}">
  <sheetPr codeName="Sheet18">
    <pageSetUpPr fitToPage="1"/>
  </sheetPr>
  <dimension ref="A1:R72"/>
  <sheetViews>
    <sheetView showGridLines="0" zoomScale="85" zoomScaleNormal="85" zoomScaleSheetLayoutView="85" zoomScalePageLayoutView="50" workbookViewId="0">
      <selection activeCell="U4" sqref="U4"/>
    </sheetView>
  </sheetViews>
  <sheetFormatPr defaultRowHeight="13.5"/>
  <cols>
    <col min="1" max="1" width="6.6640625" style="506" customWidth="1"/>
    <col min="2" max="2" width="23.1640625" style="506" customWidth="1"/>
    <col min="3" max="3" width="15.6640625" style="506" customWidth="1"/>
    <col min="4" max="4" width="26" style="506" customWidth="1"/>
    <col min="5" max="5" width="34.33203125" style="506" customWidth="1"/>
    <col min="6" max="6" width="8.6640625" style="509" customWidth="1"/>
    <col min="7" max="7" width="10" style="509" customWidth="1"/>
    <col min="8" max="8" width="8.6640625" style="509" customWidth="1"/>
    <col min="9" max="9" width="20.1640625" style="509" customWidth="1"/>
    <col min="10" max="10" width="20" style="509" customWidth="1"/>
    <col min="11" max="11" width="7.1640625" style="509" customWidth="1"/>
    <col min="12" max="13" width="20" style="509" customWidth="1"/>
    <col min="14" max="14" width="15.6640625" style="509" customWidth="1"/>
    <col min="15" max="16384" width="9.33203125" style="512"/>
  </cols>
  <sheetData>
    <row r="1" spans="1:18" ht="31.5" customHeight="1">
      <c r="B1" s="507"/>
      <c r="C1" s="507"/>
      <c r="D1" s="507"/>
      <c r="E1" s="507"/>
      <c r="F1" s="508"/>
      <c r="G1" s="508"/>
      <c r="I1" s="510" t="s">
        <v>628</v>
      </c>
      <c r="J1" s="510" t="s">
        <v>629</v>
      </c>
      <c r="K1" s="511"/>
      <c r="L1" s="510" t="s">
        <v>474</v>
      </c>
      <c r="M1" s="2214">
        <v>45347</v>
      </c>
      <c r="N1" s="2214"/>
    </row>
    <row r="2" spans="1:18" ht="21" customHeight="1">
      <c r="B2" s="507"/>
      <c r="C2" s="507"/>
      <c r="D2" s="507"/>
      <c r="E2" s="507"/>
      <c r="F2" s="508"/>
      <c r="G2" s="508"/>
    </row>
    <row r="3" spans="1:18" ht="18" customHeight="1">
      <c r="B3" s="507"/>
      <c r="C3" s="507"/>
      <c r="D3" s="507"/>
      <c r="E3" s="507"/>
      <c r="F3" s="508"/>
      <c r="G3" s="508"/>
      <c r="Q3" s="513" t="s">
        <v>96</v>
      </c>
      <c r="R3" s="513"/>
    </row>
    <row r="4" spans="1:18" ht="18" customHeight="1">
      <c r="A4" s="514"/>
      <c r="B4" s="514"/>
      <c r="C4" s="514"/>
      <c r="D4" s="514"/>
      <c r="E4" s="514"/>
      <c r="F4" s="512"/>
      <c r="G4" s="515"/>
      <c r="H4" s="512"/>
      <c r="I4" s="516"/>
      <c r="J4" s="512"/>
      <c r="K4" s="516" t="s">
        <v>595</v>
      </c>
      <c r="L4" s="512"/>
      <c r="M4" s="512"/>
      <c r="N4" s="512"/>
      <c r="Q4" s="517">
        <v>1</v>
      </c>
      <c r="R4" s="517">
        <v>34</v>
      </c>
    </row>
    <row r="5" spans="1:18" ht="18" customHeight="1">
      <c r="A5" s="514"/>
      <c r="B5" s="518"/>
      <c r="C5" s="518"/>
      <c r="D5" s="518"/>
      <c r="E5" s="518"/>
      <c r="F5" s="519"/>
      <c r="G5" s="515"/>
      <c r="H5" s="512"/>
      <c r="I5" s="520"/>
      <c r="J5" s="521"/>
      <c r="K5" s="520" t="s">
        <v>596</v>
      </c>
      <c r="L5" s="521"/>
      <c r="M5" s="512"/>
      <c r="N5" s="512"/>
      <c r="Q5" s="517">
        <v>2</v>
      </c>
      <c r="R5" s="517">
        <v>57</v>
      </c>
    </row>
    <row r="6" spans="1:18" ht="18" customHeight="1">
      <c r="A6" s="522"/>
      <c r="B6" s="523" t="s">
        <v>597</v>
      </c>
      <c r="D6" s="524"/>
      <c r="E6" s="524"/>
      <c r="F6" s="519"/>
      <c r="G6" s="525"/>
      <c r="H6" s="512"/>
      <c r="I6" s="521"/>
      <c r="J6" s="521"/>
      <c r="K6" s="2215" t="s">
        <v>598</v>
      </c>
      <c r="L6" s="2215"/>
      <c r="M6" s="2215"/>
      <c r="N6" s="512"/>
      <c r="Q6" s="517">
        <v>3</v>
      </c>
      <c r="R6" s="517">
        <v>80</v>
      </c>
    </row>
    <row r="7" spans="1:18" ht="18" customHeight="1">
      <c r="A7" s="522"/>
      <c r="B7" s="524" t="s">
        <v>599</v>
      </c>
      <c r="D7" s="524"/>
      <c r="E7" s="524"/>
      <c r="F7" s="519"/>
      <c r="G7" s="525"/>
      <c r="H7" s="512"/>
      <c r="I7" s="521"/>
      <c r="J7" s="521"/>
      <c r="K7" s="521"/>
      <c r="L7" s="521"/>
      <c r="M7" s="512"/>
      <c r="N7" s="512"/>
      <c r="Q7" s="517">
        <v>4</v>
      </c>
      <c r="R7" s="517">
        <v>102</v>
      </c>
    </row>
    <row r="8" spans="1:18" ht="18" customHeight="1">
      <c r="A8" s="522"/>
      <c r="B8" s="524"/>
      <c r="D8" s="524"/>
      <c r="E8" s="524"/>
      <c r="F8" s="519"/>
      <c r="G8" s="525"/>
      <c r="H8" s="512"/>
      <c r="I8" s="521"/>
      <c r="J8" s="521"/>
      <c r="K8" s="521" t="s">
        <v>600</v>
      </c>
      <c r="L8" s="521"/>
      <c r="M8" s="512"/>
      <c r="N8" s="512"/>
      <c r="Q8" s="517">
        <v>5</v>
      </c>
      <c r="R8" s="517">
        <v>122</v>
      </c>
    </row>
    <row r="9" spans="1:18" ht="18" customHeight="1">
      <c r="A9" s="522"/>
      <c r="B9" s="524" t="s">
        <v>601</v>
      </c>
      <c r="D9" s="524"/>
      <c r="E9" s="524"/>
      <c r="F9" s="519"/>
      <c r="G9" s="525"/>
      <c r="H9" s="512"/>
      <c r="I9" s="521"/>
      <c r="J9" s="521"/>
      <c r="K9" s="521" t="s">
        <v>602</v>
      </c>
      <c r="L9" s="521"/>
      <c r="M9" s="512"/>
      <c r="N9" s="512"/>
      <c r="Q9" s="517">
        <v>6</v>
      </c>
      <c r="R9" s="517">
        <v>135</v>
      </c>
    </row>
    <row r="10" spans="1:18" ht="18" customHeight="1">
      <c r="A10" s="522"/>
      <c r="B10" s="524" t="s">
        <v>603</v>
      </c>
      <c r="D10" s="524"/>
      <c r="E10" s="524"/>
      <c r="F10" s="519"/>
      <c r="G10" s="525"/>
      <c r="H10" s="512"/>
      <c r="I10" s="521"/>
      <c r="J10" s="521"/>
      <c r="K10" s="521" t="s">
        <v>604</v>
      </c>
      <c r="L10" s="521"/>
      <c r="M10" s="512"/>
      <c r="N10" s="512"/>
      <c r="Q10" s="517">
        <v>7</v>
      </c>
      <c r="R10" s="517">
        <v>146</v>
      </c>
    </row>
    <row r="11" spans="1:18" ht="18" customHeight="1">
      <c r="A11" s="514"/>
      <c r="B11" s="518"/>
      <c r="C11" s="518"/>
      <c r="D11" s="518"/>
      <c r="E11" s="518"/>
      <c r="F11" s="519"/>
      <c r="G11" s="526"/>
      <c r="H11" s="512"/>
      <c r="I11" s="527"/>
      <c r="J11" s="527"/>
      <c r="K11" s="521" t="s">
        <v>605</v>
      </c>
      <c r="L11" s="521"/>
      <c r="M11" s="512"/>
      <c r="N11" s="512"/>
      <c r="Q11" s="517">
        <v>8</v>
      </c>
      <c r="R11" s="517">
        <v>149</v>
      </c>
    </row>
    <row r="12" spans="1:18" ht="19.5" customHeight="1">
      <c r="A12" s="514"/>
      <c r="B12" s="2197" t="s">
        <v>606</v>
      </c>
      <c r="C12" s="2197"/>
      <c r="D12" s="2197"/>
      <c r="E12" s="518"/>
      <c r="F12" s="528"/>
      <c r="G12" s="529"/>
      <c r="H12" s="512"/>
      <c r="I12" s="530"/>
      <c r="J12" s="512"/>
      <c r="K12" s="521" t="s">
        <v>607</v>
      </c>
      <c r="L12" s="527"/>
      <c r="M12" s="512"/>
      <c r="N12" s="512"/>
      <c r="Q12" s="517">
        <v>9</v>
      </c>
      <c r="R12" s="517">
        <v>160</v>
      </c>
    </row>
    <row r="13" spans="1:18" ht="19.5" customHeight="1">
      <c r="A13" s="514"/>
      <c r="B13" s="531"/>
      <c r="C13" s="531"/>
      <c r="D13" s="532"/>
      <c r="E13" s="531"/>
      <c r="F13" s="533"/>
      <c r="G13" s="529"/>
      <c r="H13" s="512"/>
      <c r="I13" s="512"/>
      <c r="J13" s="522"/>
      <c r="K13" s="527" t="s">
        <v>608</v>
      </c>
      <c r="L13" s="512"/>
      <c r="M13" s="512"/>
      <c r="N13" s="534"/>
      <c r="Q13" s="517">
        <v>10</v>
      </c>
      <c r="R13" s="517">
        <v>176</v>
      </c>
    </row>
    <row r="14" spans="1:18" ht="19.5" customHeight="1">
      <c r="A14" s="514"/>
      <c r="B14" s="2198" t="s">
        <v>439</v>
      </c>
      <c r="C14" s="2198"/>
      <c r="D14" s="2198"/>
      <c r="E14" s="531"/>
      <c r="F14" s="533"/>
      <c r="G14" s="512"/>
      <c r="H14" s="512"/>
      <c r="I14" s="512"/>
      <c r="J14" s="512"/>
      <c r="K14" s="512"/>
      <c r="L14" s="512"/>
      <c r="M14" s="512"/>
      <c r="N14" s="512"/>
      <c r="Q14" s="517">
        <v>11</v>
      </c>
      <c r="R14" s="517">
        <v>188</v>
      </c>
    </row>
    <row r="15" spans="1:18" ht="19.5" customHeight="1">
      <c r="A15" s="514"/>
      <c r="B15" s="2199" t="s">
        <v>610</v>
      </c>
      <c r="C15" s="2200"/>
      <c r="D15" s="2203">
        <f>J62+M62</f>
        <v>2256705000</v>
      </c>
      <c r="E15" s="2203"/>
      <c r="F15" s="2205" t="s">
        <v>167</v>
      </c>
      <c r="G15" s="535"/>
      <c r="H15" s="512"/>
      <c r="I15" s="512"/>
      <c r="J15" s="512"/>
      <c r="K15" s="512"/>
      <c r="L15" s="512"/>
      <c r="M15" s="512"/>
      <c r="N15" s="512"/>
      <c r="Q15" s="517">
        <v>12</v>
      </c>
      <c r="R15" s="517">
        <v>201</v>
      </c>
    </row>
    <row r="16" spans="1:18" ht="19.5" customHeight="1">
      <c r="A16" s="514"/>
      <c r="B16" s="2201"/>
      <c r="C16" s="2202"/>
      <c r="D16" s="2204"/>
      <c r="E16" s="2204"/>
      <c r="F16" s="2206"/>
      <c r="G16" s="536"/>
      <c r="H16" s="512"/>
      <c r="I16" s="537"/>
      <c r="J16" s="512"/>
      <c r="K16" s="512"/>
      <c r="L16" s="512"/>
      <c r="M16" s="512"/>
      <c r="N16" s="512"/>
      <c r="Q16" s="517">
        <v>13</v>
      </c>
      <c r="R16" s="517">
        <v>213</v>
      </c>
    </row>
    <row r="17" spans="1:18" s="530" customFormat="1" ht="19.5" customHeight="1">
      <c r="A17" s="538"/>
      <c r="B17" s="539"/>
      <c r="C17" s="539"/>
      <c r="D17" s="539"/>
      <c r="E17" s="539"/>
      <c r="F17" s="540"/>
      <c r="I17" s="515"/>
      <c r="N17" s="541"/>
      <c r="Q17" s="517">
        <v>14</v>
      </c>
      <c r="R17" s="517">
        <v>251</v>
      </c>
    </row>
    <row r="18" spans="1:18" ht="19.5" customHeight="1">
      <c r="B18" s="2219" t="s">
        <v>611</v>
      </c>
      <c r="C18" s="2219"/>
      <c r="D18" s="2219"/>
      <c r="N18" s="506"/>
      <c r="Q18" s="517">
        <v>15</v>
      </c>
      <c r="R18" s="517">
        <v>256</v>
      </c>
    </row>
    <row r="19" spans="1:18" ht="19.5" customHeight="1">
      <c r="B19" s="2219"/>
      <c r="C19" s="2219"/>
      <c r="D19" s="2219"/>
      <c r="Q19" s="517">
        <v>16</v>
      </c>
      <c r="R19" s="517">
        <v>262</v>
      </c>
    </row>
    <row r="20" spans="1:18" ht="22.5" customHeight="1">
      <c r="A20" s="542"/>
      <c r="B20" s="543"/>
      <c r="C20" s="543"/>
      <c r="D20" s="543"/>
      <c r="E20" s="543"/>
      <c r="F20" s="544"/>
      <c r="G20" s="2207"/>
      <c r="H20" s="2220"/>
      <c r="I20" s="2207"/>
      <c r="J20" s="2207"/>
      <c r="K20" s="2208"/>
      <c r="L20" s="2207"/>
      <c r="M20" s="2209"/>
      <c r="N20" s="545"/>
      <c r="Q20" s="517">
        <v>17</v>
      </c>
      <c r="R20" s="517">
        <v>266</v>
      </c>
    </row>
    <row r="21" spans="1:18" ht="29.1" customHeight="1">
      <c r="A21" s="546" t="s">
        <v>612</v>
      </c>
      <c r="B21" s="510" t="s">
        <v>613</v>
      </c>
      <c r="C21" s="510" t="s">
        <v>614</v>
      </c>
      <c r="D21" s="510" t="s">
        <v>615</v>
      </c>
      <c r="E21" s="510" t="s">
        <v>616</v>
      </c>
      <c r="F21" s="547" t="s">
        <v>373</v>
      </c>
      <c r="G21" s="547" t="s">
        <v>421</v>
      </c>
      <c r="H21" s="548" t="s">
        <v>369</v>
      </c>
      <c r="I21" s="2210" t="s">
        <v>422</v>
      </c>
      <c r="J21" s="2210"/>
      <c r="K21" s="2211" t="s">
        <v>423</v>
      </c>
      <c r="L21" s="2210"/>
      <c r="M21" s="2212"/>
      <c r="N21" s="549" t="s">
        <v>617</v>
      </c>
      <c r="Q21" s="517">
        <v>18</v>
      </c>
      <c r="R21" s="517">
        <v>283</v>
      </c>
    </row>
    <row r="22" spans="1:18" ht="16.5" customHeight="1">
      <c r="A22" s="550">
        <v>1</v>
      </c>
      <c r="B22" s="551">
        <v>45322</v>
      </c>
      <c r="C22" s="552" t="s">
        <v>618</v>
      </c>
      <c r="D22" s="552" t="s">
        <v>899</v>
      </c>
      <c r="E22" s="553" t="s">
        <v>901</v>
      </c>
      <c r="F22" s="554">
        <v>0.1</v>
      </c>
      <c r="G22" s="555">
        <v>15000</v>
      </c>
      <c r="H22" s="556" t="s">
        <v>619</v>
      </c>
      <c r="I22" s="557"/>
      <c r="J22" s="558">
        <v>640</v>
      </c>
      <c r="K22" s="559"/>
      <c r="L22" s="555"/>
      <c r="M22" s="558">
        <f>G22*J22</f>
        <v>9600000</v>
      </c>
      <c r="N22" s="560" t="s">
        <v>620</v>
      </c>
      <c r="Q22" s="517">
        <v>19</v>
      </c>
      <c r="R22" s="517">
        <v>289</v>
      </c>
    </row>
    <row r="23" spans="1:18" ht="16.5" customHeight="1">
      <c r="A23" s="561">
        <v>2</v>
      </c>
      <c r="B23" s="562">
        <v>45322</v>
      </c>
      <c r="C23" s="563" t="s">
        <v>618</v>
      </c>
      <c r="D23" s="563" t="s">
        <v>902</v>
      </c>
      <c r="E23" s="564" t="s">
        <v>903</v>
      </c>
      <c r="F23" s="565">
        <v>0.1</v>
      </c>
      <c r="G23" s="566">
        <v>15000</v>
      </c>
      <c r="H23" s="567" t="s">
        <v>619</v>
      </c>
      <c r="I23" s="568"/>
      <c r="J23" s="569">
        <v>780</v>
      </c>
      <c r="K23" s="570"/>
      <c r="L23" s="566"/>
      <c r="M23" s="569">
        <f t="shared" ref="M23:M61" si="0">G23*J23</f>
        <v>11700000</v>
      </c>
      <c r="N23" s="571"/>
      <c r="Q23" s="517">
        <v>20</v>
      </c>
      <c r="R23" s="517">
        <v>297</v>
      </c>
    </row>
    <row r="24" spans="1:18" ht="16.5" customHeight="1">
      <c r="A24" s="561">
        <v>3</v>
      </c>
      <c r="B24" s="562">
        <v>45322</v>
      </c>
      <c r="C24" s="563" t="s">
        <v>618</v>
      </c>
      <c r="D24" s="563" t="s">
        <v>904</v>
      </c>
      <c r="E24" s="564" t="s">
        <v>905</v>
      </c>
      <c r="F24" s="565">
        <v>0.1</v>
      </c>
      <c r="G24" s="566">
        <v>15000</v>
      </c>
      <c r="H24" s="567" t="s">
        <v>619</v>
      </c>
      <c r="I24" s="568"/>
      <c r="J24" s="569">
        <v>1240</v>
      </c>
      <c r="K24" s="570"/>
      <c r="L24" s="566"/>
      <c r="M24" s="569">
        <f t="shared" si="0"/>
        <v>18600000</v>
      </c>
      <c r="N24" s="571" t="s">
        <v>620</v>
      </c>
      <c r="Q24" s="517">
        <v>21</v>
      </c>
      <c r="R24" s="517">
        <v>298</v>
      </c>
    </row>
    <row r="25" spans="1:18" ht="16.5" customHeight="1">
      <c r="A25" s="561">
        <v>4</v>
      </c>
      <c r="B25" s="562">
        <v>45322</v>
      </c>
      <c r="C25" s="563" t="s">
        <v>618</v>
      </c>
      <c r="D25" s="563" t="s">
        <v>906</v>
      </c>
      <c r="E25" s="564" t="s">
        <v>907</v>
      </c>
      <c r="F25" s="565">
        <v>0.1</v>
      </c>
      <c r="G25" s="566">
        <v>15000</v>
      </c>
      <c r="H25" s="567" t="s">
        <v>619</v>
      </c>
      <c r="I25" s="568"/>
      <c r="J25" s="569">
        <v>2280</v>
      </c>
      <c r="K25" s="570"/>
      <c r="L25" s="566"/>
      <c r="M25" s="569">
        <f t="shared" si="0"/>
        <v>34200000</v>
      </c>
      <c r="N25" s="571" t="s">
        <v>620</v>
      </c>
      <c r="Q25" s="517">
        <v>22</v>
      </c>
      <c r="R25" s="517">
        <v>307</v>
      </c>
    </row>
    <row r="26" spans="1:18" ht="16.5" customHeight="1">
      <c r="A26" s="561">
        <v>5</v>
      </c>
      <c r="B26" s="562">
        <v>45322</v>
      </c>
      <c r="C26" s="563" t="s">
        <v>618</v>
      </c>
      <c r="D26" s="563" t="s">
        <v>908</v>
      </c>
      <c r="E26" s="564" t="s">
        <v>909</v>
      </c>
      <c r="F26" s="565">
        <v>0.1</v>
      </c>
      <c r="G26" s="566">
        <v>15000</v>
      </c>
      <c r="H26" s="567" t="s">
        <v>619</v>
      </c>
      <c r="I26" s="568"/>
      <c r="J26" s="569">
        <v>4450</v>
      </c>
      <c r="K26" s="570"/>
      <c r="L26" s="566"/>
      <c r="M26" s="569">
        <f t="shared" si="0"/>
        <v>66750000</v>
      </c>
      <c r="N26" s="571" t="s">
        <v>620</v>
      </c>
      <c r="Q26" s="517">
        <v>23</v>
      </c>
      <c r="R26" s="517">
        <v>311</v>
      </c>
    </row>
    <row r="27" spans="1:18" ht="16.5" customHeight="1">
      <c r="A27" s="561">
        <v>6</v>
      </c>
      <c r="B27" s="562">
        <v>45322</v>
      </c>
      <c r="C27" s="563" t="s">
        <v>618</v>
      </c>
      <c r="D27" s="563" t="s">
        <v>910</v>
      </c>
      <c r="E27" s="564" t="s">
        <v>911</v>
      </c>
      <c r="F27" s="565">
        <v>0.1</v>
      </c>
      <c r="G27" s="566">
        <v>15000</v>
      </c>
      <c r="H27" s="567" t="s">
        <v>619</v>
      </c>
      <c r="I27" s="568"/>
      <c r="J27" s="569">
        <v>11090</v>
      </c>
      <c r="K27" s="570"/>
      <c r="L27" s="566"/>
      <c r="M27" s="569">
        <f t="shared" si="0"/>
        <v>166350000</v>
      </c>
      <c r="N27" s="571" t="s">
        <v>620</v>
      </c>
      <c r="Q27" s="517">
        <v>24</v>
      </c>
      <c r="R27" s="517">
        <v>312</v>
      </c>
    </row>
    <row r="28" spans="1:18" ht="16.5" customHeight="1">
      <c r="A28" s="561">
        <v>7</v>
      </c>
      <c r="B28" s="562">
        <v>45322</v>
      </c>
      <c r="C28" s="563" t="s">
        <v>618</v>
      </c>
      <c r="D28" s="563" t="s">
        <v>912</v>
      </c>
      <c r="E28" s="564" t="s">
        <v>913</v>
      </c>
      <c r="F28" s="565">
        <v>0.1</v>
      </c>
      <c r="G28" s="566">
        <v>15000</v>
      </c>
      <c r="H28" s="567" t="s">
        <v>619</v>
      </c>
      <c r="I28" s="568"/>
      <c r="J28" s="569">
        <v>19850</v>
      </c>
      <c r="K28" s="570"/>
      <c r="L28" s="566"/>
      <c r="M28" s="569">
        <f t="shared" si="0"/>
        <v>297750000</v>
      </c>
      <c r="N28" s="571" t="s">
        <v>620</v>
      </c>
      <c r="Q28" s="517">
        <v>25</v>
      </c>
      <c r="R28" s="517">
        <v>314</v>
      </c>
    </row>
    <row r="29" spans="1:18" ht="16.5" customHeight="1">
      <c r="A29" s="561">
        <v>8</v>
      </c>
      <c r="B29" s="562">
        <v>45322</v>
      </c>
      <c r="C29" s="563" t="s">
        <v>618</v>
      </c>
      <c r="D29" s="563" t="s">
        <v>914</v>
      </c>
      <c r="E29" s="564" t="s">
        <v>915</v>
      </c>
      <c r="F29" s="565">
        <v>0.1</v>
      </c>
      <c r="G29" s="566">
        <v>15000</v>
      </c>
      <c r="H29" s="567" t="s">
        <v>619</v>
      </c>
      <c r="I29" s="568"/>
      <c r="J29" s="569">
        <v>990</v>
      </c>
      <c r="K29" s="570"/>
      <c r="L29" s="566"/>
      <c r="M29" s="569">
        <f t="shared" si="0"/>
        <v>14850000</v>
      </c>
      <c r="N29" s="571" t="s">
        <v>620</v>
      </c>
      <c r="Q29" s="517">
        <v>26</v>
      </c>
      <c r="R29" s="517">
        <v>315</v>
      </c>
    </row>
    <row r="30" spans="1:18" ht="16.5" customHeight="1">
      <c r="A30" s="561">
        <v>9</v>
      </c>
      <c r="B30" s="562">
        <v>45322</v>
      </c>
      <c r="C30" s="563" t="s">
        <v>618</v>
      </c>
      <c r="D30" s="563" t="s">
        <v>916</v>
      </c>
      <c r="E30" s="564" t="s">
        <v>917</v>
      </c>
      <c r="F30" s="565">
        <v>0.1</v>
      </c>
      <c r="G30" s="566">
        <v>15000</v>
      </c>
      <c r="H30" s="567" t="s">
        <v>619</v>
      </c>
      <c r="I30" s="568"/>
      <c r="J30" s="569">
        <v>990</v>
      </c>
      <c r="K30" s="570"/>
      <c r="L30" s="566"/>
      <c r="M30" s="569">
        <f t="shared" si="0"/>
        <v>14850000</v>
      </c>
      <c r="N30" s="571" t="s">
        <v>620</v>
      </c>
      <c r="Q30" s="517">
        <v>27</v>
      </c>
      <c r="R30" s="517">
        <v>320</v>
      </c>
    </row>
    <row r="31" spans="1:18" ht="16.5" customHeight="1">
      <c r="A31" s="561">
        <v>10</v>
      </c>
      <c r="B31" s="562">
        <v>45322</v>
      </c>
      <c r="C31" s="563" t="s">
        <v>618</v>
      </c>
      <c r="D31" s="563" t="s">
        <v>918</v>
      </c>
      <c r="E31" s="564" t="s">
        <v>919</v>
      </c>
      <c r="F31" s="565">
        <v>0.1</v>
      </c>
      <c r="G31" s="566">
        <v>15000</v>
      </c>
      <c r="H31" s="567" t="s">
        <v>619</v>
      </c>
      <c r="I31" s="568"/>
      <c r="J31" s="569">
        <v>1630</v>
      </c>
      <c r="K31" s="570"/>
      <c r="L31" s="566"/>
      <c r="M31" s="569">
        <f t="shared" si="0"/>
        <v>24450000</v>
      </c>
      <c r="N31" s="571" t="s">
        <v>620</v>
      </c>
      <c r="Q31" s="517">
        <v>28</v>
      </c>
      <c r="R31" s="517">
        <v>328</v>
      </c>
    </row>
    <row r="32" spans="1:18" ht="16.5" customHeight="1">
      <c r="A32" s="561">
        <v>11</v>
      </c>
      <c r="B32" s="562">
        <v>45322</v>
      </c>
      <c r="C32" s="563" t="s">
        <v>618</v>
      </c>
      <c r="D32" s="563" t="s">
        <v>920</v>
      </c>
      <c r="E32" s="564" t="s">
        <v>921</v>
      </c>
      <c r="F32" s="565">
        <v>0.1</v>
      </c>
      <c r="G32" s="566">
        <v>15000</v>
      </c>
      <c r="H32" s="567" t="s">
        <v>619</v>
      </c>
      <c r="I32" s="568"/>
      <c r="J32" s="569">
        <v>2790</v>
      </c>
      <c r="K32" s="570"/>
      <c r="L32" s="566"/>
      <c r="M32" s="569">
        <f t="shared" si="0"/>
        <v>41850000</v>
      </c>
      <c r="N32" s="571" t="s">
        <v>620</v>
      </c>
      <c r="Q32" s="517">
        <v>29</v>
      </c>
      <c r="R32" s="517">
        <v>335</v>
      </c>
    </row>
    <row r="33" spans="1:18" ht="16.5" customHeight="1">
      <c r="A33" s="561">
        <v>12</v>
      </c>
      <c r="B33" s="562">
        <v>45322</v>
      </c>
      <c r="C33" s="563" t="s">
        <v>618</v>
      </c>
      <c r="D33" s="563" t="s">
        <v>922</v>
      </c>
      <c r="E33" s="564" t="s">
        <v>923</v>
      </c>
      <c r="F33" s="565">
        <v>0.1</v>
      </c>
      <c r="G33" s="566">
        <v>15000</v>
      </c>
      <c r="H33" s="567" t="s">
        <v>619</v>
      </c>
      <c r="I33" s="568"/>
      <c r="J33" s="569">
        <v>5580</v>
      </c>
      <c r="K33" s="570"/>
      <c r="L33" s="566"/>
      <c r="M33" s="569">
        <f t="shared" si="0"/>
        <v>83700000</v>
      </c>
      <c r="N33" s="571" t="s">
        <v>620</v>
      </c>
      <c r="Q33" s="517">
        <v>30</v>
      </c>
      <c r="R33" s="517">
        <v>341</v>
      </c>
    </row>
    <row r="34" spans="1:18" ht="16.5" customHeight="1">
      <c r="A34" s="561">
        <v>13</v>
      </c>
      <c r="B34" s="562">
        <v>45322</v>
      </c>
      <c r="C34" s="563" t="s">
        <v>618</v>
      </c>
      <c r="D34" s="563" t="s">
        <v>924</v>
      </c>
      <c r="E34" s="564" t="s">
        <v>925</v>
      </c>
      <c r="F34" s="565">
        <v>0.1</v>
      </c>
      <c r="G34" s="566">
        <v>15000</v>
      </c>
      <c r="H34" s="567" t="s">
        <v>619</v>
      </c>
      <c r="I34" s="568"/>
      <c r="J34" s="569">
        <v>12850</v>
      </c>
      <c r="K34" s="570"/>
      <c r="L34" s="566"/>
      <c r="M34" s="569">
        <f t="shared" si="0"/>
        <v>192750000</v>
      </c>
      <c r="N34" s="571" t="s">
        <v>620</v>
      </c>
      <c r="Q34" s="517">
        <v>31</v>
      </c>
      <c r="R34" s="517">
        <v>344</v>
      </c>
    </row>
    <row r="35" spans="1:18" ht="16.5" customHeight="1">
      <c r="A35" s="561">
        <v>14</v>
      </c>
      <c r="B35" s="562">
        <v>45322</v>
      </c>
      <c r="C35" s="563" t="s">
        <v>618</v>
      </c>
      <c r="D35" s="563" t="s">
        <v>926</v>
      </c>
      <c r="E35" s="564" t="s">
        <v>927</v>
      </c>
      <c r="F35" s="565">
        <v>0.1</v>
      </c>
      <c r="G35" s="566">
        <v>15000</v>
      </c>
      <c r="H35" s="567" t="s">
        <v>619</v>
      </c>
      <c r="I35" s="568"/>
      <c r="J35" s="569">
        <v>990</v>
      </c>
      <c r="K35" s="570"/>
      <c r="L35" s="566"/>
      <c r="M35" s="569">
        <f t="shared" si="0"/>
        <v>14850000</v>
      </c>
      <c r="N35" s="571" t="s">
        <v>620</v>
      </c>
      <c r="Q35" s="517">
        <v>32</v>
      </c>
      <c r="R35" s="517">
        <v>354</v>
      </c>
    </row>
    <row r="36" spans="1:18" ht="16.5" customHeight="1">
      <c r="A36" s="561">
        <v>15</v>
      </c>
      <c r="B36" s="562">
        <v>45322</v>
      </c>
      <c r="C36" s="563" t="s">
        <v>618</v>
      </c>
      <c r="D36" s="563" t="s">
        <v>928</v>
      </c>
      <c r="E36" s="564" t="s">
        <v>929</v>
      </c>
      <c r="F36" s="565">
        <v>0.1</v>
      </c>
      <c r="G36" s="566">
        <v>15000</v>
      </c>
      <c r="H36" s="567" t="s">
        <v>619</v>
      </c>
      <c r="I36" s="568"/>
      <c r="J36" s="569">
        <v>1050</v>
      </c>
      <c r="K36" s="570"/>
      <c r="L36" s="566"/>
      <c r="M36" s="569">
        <f t="shared" si="0"/>
        <v>15750000</v>
      </c>
      <c r="N36" s="571" t="s">
        <v>620</v>
      </c>
      <c r="Q36" s="517">
        <v>33</v>
      </c>
      <c r="R36" s="517">
        <v>362</v>
      </c>
    </row>
    <row r="37" spans="1:18" ht="16.5" customHeight="1">
      <c r="A37" s="561">
        <v>16</v>
      </c>
      <c r="B37" s="562">
        <v>45322</v>
      </c>
      <c r="C37" s="563" t="s">
        <v>618</v>
      </c>
      <c r="D37" s="563" t="s">
        <v>930</v>
      </c>
      <c r="E37" s="564" t="s">
        <v>562</v>
      </c>
      <c r="F37" s="565">
        <v>0.1</v>
      </c>
      <c r="G37" s="566">
        <v>15000</v>
      </c>
      <c r="H37" s="567" t="s">
        <v>619</v>
      </c>
      <c r="I37" s="568"/>
      <c r="J37" s="569">
        <v>1710</v>
      </c>
      <c r="K37" s="570"/>
      <c r="L37" s="566"/>
      <c r="M37" s="569">
        <f t="shared" si="0"/>
        <v>25650000</v>
      </c>
      <c r="N37" s="571" t="s">
        <v>620</v>
      </c>
      <c r="Q37" s="517">
        <v>34</v>
      </c>
      <c r="R37" s="517">
        <v>374</v>
      </c>
    </row>
    <row r="38" spans="1:18" ht="16.5" customHeight="1">
      <c r="A38" s="561">
        <v>17</v>
      </c>
      <c r="B38" s="562">
        <v>45322</v>
      </c>
      <c r="C38" s="563" t="s">
        <v>618</v>
      </c>
      <c r="D38" s="563" t="s">
        <v>931</v>
      </c>
      <c r="E38" s="564" t="s">
        <v>932</v>
      </c>
      <c r="F38" s="565">
        <v>0.1</v>
      </c>
      <c r="G38" s="566">
        <v>15000</v>
      </c>
      <c r="H38" s="567" t="s">
        <v>619</v>
      </c>
      <c r="I38" s="568"/>
      <c r="J38" s="569">
        <v>3140</v>
      </c>
      <c r="K38" s="570"/>
      <c r="L38" s="566"/>
      <c r="M38" s="569">
        <f t="shared" si="0"/>
        <v>47100000</v>
      </c>
      <c r="N38" s="571"/>
      <c r="Q38" s="517">
        <v>35</v>
      </c>
      <c r="R38" s="517">
        <v>389</v>
      </c>
    </row>
    <row r="39" spans="1:18" ht="16.5" customHeight="1">
      <c r="A39" s="561">
        <v>18</v>
      </c>
      <c r="B39" s="562">
        <v>45322</v>
      </c>
      <c r="C39" s="563" t="s">
        <v>618</v>
      </c>
      <c r="D39" s="563" t="s">
        <v>933</v>
      </c>
      <c r="E39" s="564" t="s">
        <v>934</v>
      </c>
      <c r="F39" s="565">
        <v>0.1</v>
      </c>
      <c r="G39" s="566">
        <v>15000</v>
      </c>
      <c r="H39" s="567" t="s">
        <v>619</v>
      </c>
      <c r="I39" s="568"/>
      <c r="J39" s="569">
        <v>790</v>
      </c>
      <c r="K39" s="570"/>
      <c r="L39" s="566"/>
      <c r="M39" s="569">
        <f t="shared" si="0"/>
        <v>11850000</v>
      </c>
      <c r="N39" s="571"/>
      <c r="Q39" s="517">
        <v>35</v>
      </c>
      <c r="R39" s="517">
        <v>242</v>
      </c>
    </row>
    <row r="40" spans="1:18" ht="16.5" customHeight="1">
      <c r="A40" s="561">
        <v>19</v>
      </c>
      <c r="B40" s="562">
        <v>45322</v>
      </c>
      <c r="C40" s="563" t="s">
        <v>618</v>
      </c>
      <c r="D40" s="563" t="s">
        <v>935</v>
      </c>
      <c r="E40" s="564" t="s">
        <v>936</v>
      </c>
      <c r="F40" s="565">
        <v>0.1</v>
      </c>
      <c r="G40" s="566">
        <v>15000</v>
      </c>
      <c r="H40" s="567" t="s">
        <v>619</v>
      </c>
      <c r="I40" s="568"/>
      <c r="J40" s="569">
        <v>1050</v>
      </c>
      <c r="K40" s="570"/>
      <c r="L40" s="566"/>
      <c r="M40" s="569">
        <f t="shared" si="0"/>
        <v>15750000</v>
      </c>
      <c r="N40" s="571"/>
      <c r="Q40" s="517">
        <v>35</v>
      </c>
      <c r="R40" s="517"/>
    </row>
    <row r="41" spans="1:18" ht="16.5" customHeight="1">
      <c r="A41" s="561">
        <v>20</v>
      </c>
      <c r="B41" s="562">
        <v>45322</v>
      </c>
      <c r="C41" s="563" t="s">
        <v>618</v>
      </c>
      <c r="D41" s="563" t="s">
        <v>935</v>
      </c>
      <c r="E41" s="564" t="s">
        <v>936</v>
      </c>
      <c r="F41" s="565">
        <v>0.1</v>
      </c>
      <c r="G41" s="566">
        <v>15000</v>
      </c>
      <c r="H41" s="567" t="s">
        <v>619</v>
      </c>
      <c r="I41" s="568"/>
      <c r="J41" s="569">
        <v>1050</v>
      </c>
      <c r="K41" s="570"/>
      <c r="L41" s="566"/>
      <c r="M41" s="569">
        <f t="shared" si="0"/>
        <v>15750000</v>
      </c>
      <c r="N41" s="571"/>
      <c r="Q41" s="517">
        <v>35</v>
      </c>
      <c r="R41" s="517"/>
    </row>
    <row r="42" spans="1:18" ht="16.5" customHeight="1">
      <c r="A42" s="561">
        <v>21</v>
      </c>
      <c r="B42" s="562">
        <v>45322</v>
      </c>
      <c r="C42" s="563" t="s">
        <v>618</v>
      </c>
      <c r="D42" s="563" t="s">
        <v>937</v>
      </c>
      <c r="E42" s="564" t="s">
        <v>938</v>
      </c>
      <c r="F42" s="565">
        <v>0.1</v>
      </c>
      <c r="G42" s="566">
        <v>15000</v>
      </c>
      <c r="H42" s="567" t="s">
        <v>619</v>
      </c>
      <c r="I42" s="568"/>
      <c r="J42" s="569">
        <v>1770</v>
      </c>
      <c r="K42" s="570"/>
      <c r="L42" s="566"/>
      <c r="M42" s="569">
        <f t="shared" si="0"/>
        <v>26550000</v>
      </c>
      <c r="N42" s="571"/>
      <c r="Q42" s="517">
        <v>35</v>
      </c>
      <c r="R42" s="517"/>
    </row>
    <row r="43" spans="1:18" ht="16.5" customHeight="1">
      <c r="A43" s="561">
        <v>22</v>
      </c>
      <c r="B43" s="562">
        <v>45322</v>
      </c>
      <c r="C43" s="563" t="s">
        <v>618</v>
      </c>
      <c r="D43" s="563" t="s">
        <v>939</v>
      </c>
      <c r="E43" s="564" t="s">
        <v>940</v>
      </c>
      <c r="F43" s="565">
        <v>0.1</v>
      </c>
      <c r="G43" s="566">
        <v>15000</v>
      </c>
      <c r="H43" s="567" t="s">
        <v>619</v>
      </c>
      <c r="I43" s="568"/>
      <c r="J43" s="569">
        <v>4000</v>
      </c>
      <c r="K43" s="570"/>
      <c r="L43" s="566"/>
      <c r="M43" s="569">
        <f t="shared" si="0"/>
        <v>60000000</v>
      </c>
      <c r="N43" s="571"/>
      <c r="Q43" s="517">
        <v>35</v>
      </c>
      <c r="R43" s="517"/>
    </row>
    <row r="44" spans="1:18" ht="16.5" customHeight="1">
      <c r="A44" s="561">
        <v>23</v>
      </c>
      <c r="B44" s="562">
        <v>45322</v>
      </c>
      <c r="C44" s="563" t="s">
        <v>618</v>
      </c>
      <c r="D44" s="563" t="s">
        <v>939</v>
      </c>
      <c r="E44" s="564" t="s">
        <v>941</v>
      </c>
      <c r="F44" s="565">
        <v>0.1</v>
      </c>
      <c r="G44" s="566">
        <v>15000</v>
      </c>
      <c r="H44" s="567" t="s">
        <v>619</v>
      </c>
      <c r="I44" s="568"/>
      <c r="J44" s="569">
        <v>4000</v>
      </c>
      <c r="K44" s="570"/>
      <c r="L44" s="566"/>
      <c r="M44" s="569">
        <f t="shared" si="0"/>
        <v>60000000</v>
      </c>
      <c r="N44" s="571"/>
      <c r="Q44" s="517">
        <v>35</v>
      </c>
      <c r="R44" s="517"/>
    </row>
    <row r="45" spans="1:18" ht="16.5" customHeight="1">
      <c r="A45" s="561">
        <v>24</v>
      </c>
      <c r="B45" s="562">
        <v>45322</v>
      </c>
      <c r="C45" s="563" t="s">
        <v>618</v>
      </c>
      <c r="D45" s="563" t="s">
        <v>942</v>
      </c>
      <c r="E45" s="564" t="s">
        <v>943</v>
      </c>
      <c r="F45" s="565">
        <v>0.1</v>
      </c>
      <c r="G45" s="566">
        <v>15000</v>
      </c>
      <c r="H45" s="567" t="s">
        <v>619</v>
      </c>
      <c r="I45" s="568"/>
      <c r="J45" s="569">
        <v>7350</v>
      </c>
      <c r="K45" s="570"/>
      <c r="L45" s="566"/>
      <c r="M45" s="569">
        <f t="shared" si="0"/>
        <v>110250000</v>
      </c>
      <c r="N45" s="571"/>
      <c r="Q45" s="517">
        <v>35</v>
      </c>
      <c r="R45" s="517"/>
    </row>
    <row r="46" spans="1:18" ht="16.5" customHeight="1">
      <c r="A46" s="561">
        <v>25</v>
      </c>
      <c r="B46" s="562">
        <v>45322</v>
      </c>
      <c r="C46" s="563" t="s">
        <v>618</v>
      </c>
      <c r="D46" s="563" t="s">
        <v>944</v>
      </c>
      <c r="E46" s="564" t="s">
        <v>945</v>
      </c>
      <c r="F46" s="565">
        <v>0.1</v>
      </c>
      <c r="G46" s="566">
        <v>15000</v>
      </c>
      <c r="H46" s="567" t="s">
        <v>619</v>
      </c>
      <c r="I46" s="568"/>
      <c r="J46" s="569">
        <v>7350</v>
      </c>
      <c r="K46" s="570"/>
      <c r="L46" s="566"/>
      <c r="M46" s="569">
        <f t="shared" si="0"/>
        <v>110250000</v>
      </c>
      <c r="N46" s="571"/>
      <c r="Q46" s="517">
        <v>35</v>
      </c>
      <c r="R46" s="517"/>
    </row>
    <row r="47" spans="1:18" ht="16.5" customHeight="1">
      <c r="A47" s="561">
        <v>26</v>
      </c>
      <c r="B47" s="562">
        <v>45322</v>
      </c>
      <c r="C47" s="563" t="s">
        <v>618</v>
      </c>
      <c r="D47" s="563" t="s">
        <v>946</v>
      </c>
      <c r="E47" s="564" t="s">
        <v>947</v>
      </c>
      <c r="F47" s="565">
        <v>0.1</v>
      </c>
      <c r="G47" s="566">
        <v>15000</v>
      </c>
      <c r="H47" s="567" t="s">
        <v>619</v>
      </c>
      <c r="I47" s="568"/>
      <c r="J47" s="569">
        <v>1100</v>
      </c>
      <c r="K47" s="570"/>
      <c r="L47" s="566"/>
      <c r="M47" s="569">
        <f t="shared" si="0"/>
        <v>16500000</v>
      </c>
      <c r="N47" s="571"/>
      <c r="Q47" s="517">
        <v>35</v>
      </c>
      <c r="R47" s="517"/>
    </row>
    <row r="48" spans="1:18" ht="16.5" customHeight="1">
      <c r="A48" s="561">
        <v>27</v>
      </c>
      <c r="B48" s="562">
        <v>45322</v>
      </c>
      <c r="C48" s="563" t="s">
        <v>618</v>
      </c>
      <c r="D48" s="563" t="s">
        <v>893</v>
      </c>
      <c r="E48" s="564" t="s">
        <v>948</v>
      </c>
      <c r="F48" s="565">
        <v>0.1</v>
      </c>
      <c r="G48" s="566">
        <v>15000</v>
      </c>
      <c r="H48" s="567" t="s">
        <v>619</v>
      </c>
      <c r="I48" s="568"/>
      <c r="J48" s="569">
        <v>1290</v>
      </c>
      <c r="K48" s="570"/>
      <c r="L48" s="566"/>
      <c r="M48" s="569">
        <f t="shared" si="0"/>
        <v>19350000</v>
      </c>
      <c r="N48" s="571"/>
      <c r="Q48" s="517">
        <v>35</v>
      </c>
      <c r="R48" s="517"/>
    </row>
    <row r="49" spans="1:18" ht="16.5" customHeight="1">
      <c r="A49" s="561">
        <v>28</v>
      </c>
      <c r="B49" s="562">
        <v>45322</v>
      </c>
      <c r="C49" s="563" t="s">
        <v>618</v>
      </c>
      <c r="D49" s="563" t="s">
        <v>895</v>
      </c>
      <c r="E49" s="564" t="s">
        <v>949</v>
      </c>
      <c r="F49" s="565">
        <v>0.1</v>
      </c>
      <c r="G49" s="566">
        <v>15000</v>
      </c>
      <c r="H49" s="567" t="s">
        <v>619</v>
      </c>
      <c r="I49" s="568"/>
      <c r="J49" s="569">
        <v>2150</v>
      </c>
      <c r="K49" s="570"/>
      <c r="L49" s="566"/>
      <c r="M49" s="569">
        <f t="shared" si="0"/>
        <v>32250000</v>
      </c>
      <c r="N49" s="571"/>
      <c r="Q49" s="517">
        <v>35</v>
      </c>
      <c r="R49" s="517"/>
    </row>
    <row r="50" spans="1:18" ht="16.5" customHeight="1">
      <c r="A50" s="561">
        <v>29</v>
      </c>
      <c r="B50" s="562">
        <v>45322</v>
      </c>
      <c r="C50" s="563" t="s">
        <v>618</v>
      </c>
      <c r="D50" s="563" t="s">
        <v>897</v>
      </c>
      <c r="E50" s="564" t="s">
        <v>950</v>
      </c>
      <c r="F50" s="565">
        <v>0.1</v>
      </c>
      <c r="G50" s="566">
        <v>15000</v>
      </c>
      <c r="H50" s="567" t="s">
        <v>619</v>
      </c>
      <c r="I50" s="568"/>
      <c r="J50" s="569">
        <v>4450</v>
      </c>
      <c r="K50" s="570"/>
      <c r="L50" s="566"/>
      <c r="M50" s="569">
        <f t="shared" si="0"/>
        <v>66750000</v>
      </c>
      <c r="N50" s="571"/>
      <c r="Q50" s="517">
        <v>35</v>
      </c>
      <c r="R50" s="517"/>
    </row>
    <row r="51" spans="1:18" ht="16.5" customHeight="1">
      <c r="A51" s="561">
        <v>30</v>
      </c>
      <c r="B51" s="562">
        <v>45322</v>
      </c>
      <c r="C51" s="563" t="s">
        <v>618</v>
      </c>
      <c r="D51" s="563" t="s">
        <v>951</v>
      </c>
      <c r="E51" s="564" t="s">
        <v>952</v>
      </c>
      <c r="F51" s="565">
        <v>0.1</v>
      </c>
      <c r="G51" s="566">
        <v>15000</v>
      </c>
      <c r="H51" s="567" t="s">
        <v>619</v>
      </c>
      <c r="I51" s="568"/>
      <c r="J51" s="569">
        <v>8130</v>
      </c>
      <c r="K51" s="570"/>
      <c r="L51" s="566"/>
      <c r="M51" s="569">
        <f t="shared" si="0"/>
        <v>121950000</v>
      </c>
      <c r="N51" s="571" t="s">
        <v>620</v>
      </c>
    </row>
    <row r="52" spans="1:18" ht="16.5" customHeight="1">
      <c r="A52" s="561">
        <v>31</v>
      </c>
      <c r="B52" s="562">
        <v>45322</v>
      </c>
      <c r="C52" s="563" t="s">
        <v>618</v>
      </c>
      <c r="D52" s="563" t="s">
        <v>953</v>
      </c>
      <c r="E52" s="564" t="s">
        <v>954</v>
      </c>
      <c r="F52" s="565">
        <v>0.1</v>
      </c>
      <c r="G52" s="566">
        <v>15000</v>
      </c>
      <c r="H52" s="567" t="s">
        <v>619</v>
      </c>
      <c r="I52" s="568"/>
      <c r="J52" s="569">
        <v>1310</v>
      </c>
      <c r="K52" s="570"/>
      <c r="L52" s="566"/>
      <c r="M52" s="569">
        <f t="shared" si="0"/>
        <v>19650000</v>
      </c>
      <c r="N52" s="571"/>
    </row>
    <row r="53" spans="1:18" ht="16.5" customHeight="1">
      <c r="A53" s="561">
        <v>32</v>
      </c>
      <c r="B53" s="562">
        <v>45322</v>
      </c>
      <c r="C53" s="563" t="s">
        <v>618</v>
      </c>
      <c r="D53" s="563" t="s">
        <v>955</v>
      </c>
      <c r="E53" s="564" t="s">
        <v>956</v>
      </c>
      <c r="F53" s="565">
        <v>0.1</v>
      </c>
      <c r="G53" s="566">
        <v>15000</v>
      </c>
      <c r="H53" s="567" t="s">
        <v>619</v>
      </c>
      <c r="I53" s="568"/>
      <c r="J53" s="569">
        <v>1650</v>
      </c>
      <c r="K53" s="570"/>
      <c r="L53" s="566"/>
      <c r="M53" s="569">
        <f t="shared" si="0"/>
        <v>24750000</v>
      </c>
      <c r="N53" s="571"/>
    </row>
    <row r="54" spans="1:18" ht="16.5" customHeight="1">
      <c r="A54" s="561">
        <v>33</v>
      </c>
      <c r="B54" s="562">
        <v>45322</v>
      </c>
      <c r="C54" s="563" t="s">
        <v>618</v>
      </c>
      <c r="D54" s="563" t="s">
        <v>957</v>
      </c>
      <c r="E54" s="564" t="s">
        <v>958</v>
      </c>
      <c r="F54" s="565">
        <v>0.1</v>
      </c>
      <c r="G54" s="566">
        <v>15000</v>
      </c>
      <c r="H54" s="567" t="s">
        <v>619</v>
      </c>
      <c r="I54" s="568"/>
      <c r="J54" s="569">
        <v>2690</v>
      </c>
      <c r="K54" s="570"/>
      <c r="L54" s="566"/>
      <c r="M54" s="569">
        <f t="shared" si="0"/>
        <v>40350000</v>
      </c>
      <c r="N54" s="571"/>
    </row>
    <row r="55" spans="1:18" ht="16.5" customHeight="1">
      <c r="A55" s="561">
        <v>34</v>
      </c>
      <c r="B55" s="562">
        <v>45322</v>
      </c>
      <c r="C55" s="563" t="s">
        <v>618</v>
      </c>
      <c r="D55" s="563" t="s">
        <v>959</v>
      </c>
      <c r="E55" s="564" t="s">
        <v>960</v>
      </c>
      <c r="F55" s="565">
        <v>0.1</v>
      </c>
      <c r="G55" s="566">
        <v>15000</v>
      </c>
      <c r="H55" s="567" t="s">
        <v>619</v>
      </c>
      <c r="I55" s="568"/>
      <c r="J55" s="569">
        <v>5350</v>
      </c>
      <c r="K55" s="570"/>
      <c r="L55" s="566"/>
      <c r="M55" s="569">
        <f t="shared" si="0"/>
        <v>80250000</v>
      </c>
      <c r="N55" s="571"/>
    </row>
    <row r="56" spans="1:18" ht="16.5" customHeight="1">
      <c r="A56" s="561">
        <v>35</v>
      </c>
      <c r="B56" s="562">
        <v>45322</v>
      </c>
      <c r="C56" s="563" t="s">
        <v>618</v>
      </c>
      <c r="D56" s="563" t="s">
        <v>961</v>
      </c>
      <c r="E56" s="564" t="s">
        <v>962</v>
      </c>
      <c r="F56" s="565">
        <v>0.1</v>
      </c>
      <c r="G56" s="566">
        <v>15000</v>
      </c>
      <c r="H56" s="567" t="s">
        <v>619</v>
      </c>
      <c r="I56" s="568"/>
      <c r="J56" s="569">
        <v>5650</v>
      </c>
      <c r="K56" s="570"/>
      <c r="L56" s="566"/>
      <c r="M56" s="569">
        <f t="shared" si="0"/>
        <v>84750000</v>
      </c>
      <c r="N56" s="571"/>
    </row>
    <row r="57" spans="1:18" ht="16.5" customHeight="1">
      <c r="A57" s="561">
        <v>36</v>
      </c>
      <c r="B57" s="562">
        <v>45322</v>
      </c>
      <c r="C57" s="563" t="s">
        <v>618</v>
      </c>
      <c r="D57" s="563" t="s">
        <v>963</v>
      </c>
      <c r="E57" s="564" t="s">
        <v>964</v>
      </c>
      <c r="F57" s="565">
        <v>0.1</v>
      </c>
      <c r="G57" s="566">
        <v>15000</v>
      </c>
      <c r="H57" s="567" t="s">
        <v>619</v>
      </c>
      <c r="I57" s="568"/>
      <c r="J57" s="569">
        <v>3590</v>
      </c>
      <c r="K57" s="570"/>
      <c r="L57" s="566"/>
      <c r="M57" s="569">
        <f t="shared" si="0"/>
        <v>53850000</v>
      </c>
      <c r="N57" s="571"/>
    </row>
    <row r="58" spans="1:18" ht="16.5" customHeight="1">
      <c r="A58" s="561"/>
      <c r="B58" s="563"/>
      <c r="C58" s="563"/>
      <c r="D58" s="563"/>
      <c r="E58" s="564"/>
      <c r="F58" s="563"/>
      <c r="G58" s="566"/>
      <c r="H58" s="572"/>
      <c r="I58" s="568"/>
      <c r="J58" s="569"/>
      <c r="K58" s="570"/>
      <c r="L58" s="566"/>
      <c r="M58" s="569">
        <f t="shared" si="0"/>
        <v>0</v>
      </c>
      <c r="N58" s="571" t="s">
        <v>620</v>
      </c>
    </row>
    <row r="59" spans="1:18" ht="16.5" customHeight="1">
      <c r="A59" s="561"/>
      <c r="B59" s="563"/>
      <c r="C59" s="563"/>
      <c r="D59" s="563"/>
      <c r="E59" s="564"/>
      <c r="F59" s="563"/>
      <c r="G59" s="566"/>
      <c r="H59" s="572"/>
      <c r="I59" s="568"/>
      <c r="J59" s="569"/>
      <c r="K59" s="570"/>
      <c r="L59" s="566"/>
      <c r="M59" s="569">
        <f t="shared" si="0"/>
        <v>0</v>
      </c>
      <c r="N59" s="571"/>
    </row>
    <row r="60" spans="1:18" ht="16.5" customHeight="1">
      <c r="A60" s="561"/>
      <c r="B60" s="563"/>
      <c r="C60" s="563"/>
      <c r="D60" s="563"/>
      <c r="E60" s="564"/>
      <c r="F60" s="563"/>
      <c r="G60" s="566"/>
      <c r="H60" s="572"/>
      <c r="I60" s="568"/>
      <c r="J60" s="569"/>
      <c r="K60" s="570"/>
      <c r="L60" s="566"/>
      <c r="M60" s="569">
        <f t="shared" si="0"/>
        <v>0</v>
      </c>
      <c r="N60" s="571"/>
    </row>
    <row r="61" spans="1:18" ht="16.5" customHeight="1">
      <c r="A61" s="573"/>
      <c r="B61" s="2216"/>
      <c r="C61" s="2216"/>
      <c r="D61" s="2216"/>
      <c r="E61" s="2216"/>
      <c r="F61" s="574"/>
      <c r="G61" s="575"/>
      <c r="H61" s="576" t="s">
        <v>620</v>
      </c>
      <c r="I61" s="577"/>
      <c r="J61" s="578"/>
      <c r="K61" s="579">
        <f t="shared" ref="K61" si="1">G61*I61</f>
        <v>0</v>
      </c>
      <c r="L61" s="575"/>
      <c r="M61" s="578">
        <f t="shared" si="0"/>
        <v>0</v>
      </c>
      <c r="N61" s="580" t="s">
        <v>620</v>
      </c>
    </row>
    <row r="62" spans="1:18" ht="16.5" customHeight="1">
      <c r="B62" s="581"/>
      <c r="C62" s="581"/>
      <c r="D62" s="581"/>
      <c r="E62" s="582"/>
      <c r="F62" s="583"/>
      <c r="G62" s="566"/>
      <c r="H62" s="584"/>
      <c r="I62" s="585" t="s">
        <v>621</v>
      </c>
      <c r="J62" s="585">
        <f>SUM(K22:M57)</f>
        <v>2051550000</v>
      </c>
      <c r="K62" s="586" t="s">
        <v>167</v>
      </c>
      <c r="L62" s="585" t="s">
        <v>622</v>
      </c>
      <c r="M62" s="585">
        <f>J62*10%</f>
        <v>205155000</v>
      </c>
      <c r="N62" s="587" t="s">
        <v>167</v>
      </c>
    </row>
    <row r="63" spans="1:18" ht="16.5" customHeight="1">
      <c r="B63" s="581"/>
      <c r="C63" s="581"/>
      <c r="D63" s="581"/>
      <c r="E63" s="582"/>
      <c r="F63" s="583"/>
      <c r="G63" s="566"/>
      <c r="H63" s="584"/>
      <c r="I63" s="588" t="s">
        <v>623</v>
      </c>
      <c r="J63" s="589">
        <f>SUM(K22:M57)</f>
        <v>2051550000</v>
      </c>
      <c r="K63" s="586" t="s">
        <v>167</v>
      </c>
      <c r="L63" s="590" t="s">
        <v>173</v>
      </c>
      <c r="M63" s="589">
        <f>J63*10%</f>
        <v>205155000</v>
      </c>
      <c r="N63" s="587" t="s">
        <v>167</v>
      </c>
    </row>
    <row r="64" spans="1:18" ht="16.5" customHeight="1">
      <c r="B64" s="581"/>
      <c r="C64" s="581"/>
      <c r="D64" s="581"/>
      <c r="E64" s="582"/>
      <c r="F64" s="583"/>
      <c r="G64" s="566"/>
      <c r="H64" s="584"/>
      <c r="I64" s="588" t="s">
        <v>624</v>
      </c>
      <c r="J64" s="591">
        <v>0</v>
      </c>
      <c r="K64" s="586" t="s">
        <v>167</v>
      </c>
      <c r="L64" s="590" t="s">
        <v>173</v>
      </c>
      <c r="M64" s="591">
        <v>0</v>
      </c>
      <c r="N64" s="587" t="s">
        <v>167</v>
      </c>
    </row>
    <row r="65" spans="2:14" ht="16.5" customHeight="1">
      <c r="B65" s="592"/>
      <c r="C65" s="592"/>
      <c r="D65" s="592"/>
      <c r="E65" s="593"/>
      <c r="F65" s="594"/>
      <c r="G65" s="595"/>
      <c r="H65" s="596"/>
      <c r="I65" s="588" t="s">
        <v>625</v>
      </c>
      <c r="J65" s="591">
        <v>0</v>
      </c>
      <c r="K65" s="586" t="s">
        <v>167</v>
      </c>
      <c r="L65" s="590" t="s">
        <v>173</v>
      </c>
      <c r="M65" s="591">
        <v>0</v>
      </c>
      <c r="N65" s="587" t="s">
        <v>167</v>
      </c>
    </row>
    <row r="66" spans="2:14" ht="16.5" customHeight="1">
      <c r="B66" s="2217"/>
      <c r="C66" s="2217"/>
      <c r="D66" s="2217"/>
      <c r="E66" s="2217"/>
      <c r="F66" s="597"/>
      <c r="G66" s="598"/>
      <c r="H66" s="598"/>
      <c r="I66" s="599" t="s">
        <v>626</v>
      </c>
      <c r="J66" s="600"/>
      <c r="K66" s="601"/>
      <c r="L66" s="601"/>
      <c r="M66" s="601"/>
      <c r="N66" s="583"/>
    </row>
    <row r="67" spans="2:14" ht="16.5" customHeight="1">
      <c r="B67" s="602"/>
      <c r="C67" s="602"/>
      <c r="G67" s="603"/>
      <c r="H67" s="603"/>
      <c r="I67" s="604"/>
      <c r="J67" s="604"/>
      <c r="K67" s="604"/>
      <c r="L67" s="604"/>
      <c r="M67" s="604"/>
      <c r="N67" s="605"/>
    </row>
    <row r="68" spans="2:14" ht="16.5" customHeight="1">
      <c r="B68" s="606"/>
      <c r="C68" s="606"/>
      <c r="G68" s="607"/>
      <c r="H68" s="607"/>
      <c r="I68" s="607"/>
      <c r="J68" s="607"/>
      <c r="K68" s="607"/>
      <c r="L68" s="607"/>
      <c r="M68" s="607"/>
      <c r="N68" s="608"/>
    </row>
    <row r="69" spans="2:14" ht="16.5" customHeight="1">
      <c r="B69" s="609" t="s">
        <v>435</v>
      </c>
      <c r="C69" s="609"/>
      <c r="D69" s="593" t="s">
        <v>630</v>
      </c>
      <c r="E69" s="593"/>
      <c r="F69" s="610"/>
      <c r="G69" s="611"/>
      <c r="H69" s="612"/>
      <c r="I69" s="612"/>
      <c r="J69" s="613"/>
      <c r="K69" s="614"/>
      <c r="L69" s="614"/>
      <c r="M69" s="614"/>
      <c r="N69" s="610"/>
    </row>
    <row r="70" spans="2:14" ht="16.5" customHeight="1">
      <c r="B70" s="609"/>
      <c r="C70" s="609"/>
      <c r="D70" s="593"/>
      <c r="E70" s="609"/>
      <c r="F70" s="615"/>
      <c r="G70" s="611"/>
      <c r="H70" s="612"/>
      <c r="I70" s="612"/>
      <c r="J70" s="613"/>
      <c r="K70" s="614"/>
      <c r="L70" s="614"/>
      <c r="M70" s="614"/>
      <c r="N70" s="610"/>
    </row>
    <row r="71" spans="2:14" ht="16.5" customHeight="1">
      <c r="B71" s="609" t="s">
        <v>631</v>
      </c>
      <c r="C71" s="609"/>
      <c r="D71" s="609"/>
      <c r="E71" s="609"/>
      <c r="F71" s="615"/>
      <c r="G71" s="615"/>
      <c r="H71" s="615"/>
      <c r="I71" s="615"/>
      <c r="J71" s="615"/>
      <c r="K71" s="615"/>
      <c r="L71" s="615"/>
      <c r="M71" s="615"/>
      <c r="N71" s="615"/>
    </row>
    <row r="72" spans="2:14" ht="16.5" customHeight="1"/>
  </sheetData>
  <mergeCells count="15">
    <mergeCell ref="B61:E61"/>
    <mergeCell ref="B66:E66"/>
    <mergeCell ref="B18:D19"/>
    <mergeCell ref="G20:H20"/>
    <mergeCell ref="I20:J20"/>
    <mergeCell ref="K20:M20"/>
    <mergeCell ref="I21:J21"/>
    <mergeCell ref="K21:M21"/>
    <mergeCell ref="M1:N1"/>
    <mergeCell ref="K6:M6"/>
    <mergeCell ref="B12:D12"/>
    <mergeCell ref="B14:D14"/>
    <mergeCell ref="B15:C16"/>
    <mergeCell ref="D15:E16"/>
    <mergeCell ref="F15:F16"/>
  </mergeCells>
  <phoneticPr fontId="27"/>
  <printOptions horizontalCentered="1" verticalCentered="1"/>
  <pageMargins left="0.23622047244094491" right="0.23622047244094491" top="0.15748031496062992" bottom="0.15748031496062992" header="0.31496062992125984" footer="0.31496062992125984"/>
  <pageSetup paperSize="9" scale="47" orientation="portrait" cellComments="atEnd" errors="blank"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61120-1C38-440C-97AE-DF48FFCBC681}">
  <sheetPr codeName="Sheet19">
    <pageSetUpPr fitToPage="1"/>
  </sheetPr>
  <dimension ref="B1:R42"/>
  <sheetViews>
    <sheetView showGridLines="0" zoomScaleNormal="100" zoomScaleSheetLayoutView="100" workbookViewId="0">
      <selection activeCell="I40" sqref="I40"/>
    </sheetView>
  </sheetViews>
  <sheetFormatPr defaultRowHeight="13.5"/>
  <cols>
    <col min="1" max="1" width="4" style="475" customWidth="1"/>
    <col min="2" max="3" width="16.6640625" style="475" customWidth="1"/>
    <col min="4" max="4" width="32.1640625" style="475" customWidth="1"/>
    <col min="5" max="7" width="16.6640625" style="475" customWidth="1"/>
    <col min="8" max="8" width="24.33203125" style="475" customWidth="1"/>
    <col min="9" max="16384" width="9.33203125" style="475"/>
  </cols>
  <sheetData>
    <row r="1" spans="2:16" ht="21">
      <c r="D1" s="476" t="s">
        <v>153</v>
      </c>
    </row>
    <row r="3" spans="2:16" ht="24.75" customHeight="1">
      <c r="B3" s="2221" t="s">
        <v>202</v>
      </c>
      <c r="C3" s="2221"/>
      <c r="E3" s="477" t="s">
        <v>576</v>
      </c>
      <c r="F3" s="478"/>
      <c r="G3" s="479">
        <v>45629</v>
      </c>
      <c r="M3" s="428"/>
      <c r="N3" s="429" t="s">
        <v>518</v>
      </c>
      <c r="O3" s="429"/>
      <c r="P3" s="429" t="s">
        <v>519</v>
      </c>
    </row>
    <row r="4" spans="2:16" ht="12" customHeight="1">
      <c r="B4" s="480">
        <v>1130033</v>
      </c>
      <c r="E4" s="478" t="s">
        <v>577</v>
      </c>
      <c r="F4" s="478"/>
      <c r="G4" s="478" t="s">
        <v>578</v>
      </c>
      <c r="M4" s="428" t="s">
        <v>280</v>
      </c>
      <c r="N4" s="429">
        <v>3</v>
      </c>
      <c r="O4" s="428" t="s">
        <v>280</v>
      </c>
      <c r="P4" s="429">
        <v>34</v>
      </c>
    </row>
    <row r="5" spans="2:16" ht="12" customHeight="1">
      <c r="B5" s="480" t="s">
        <v>208</v>
      </c>
      <c r="E5" s="478" t="s">
        <v>579</v>
      </c>
      <c r="F5" s="478"/>
      <c r="G5" s="478" t="s">
        <v>580</v>
      </c>
      <c r="M5" s="428" t="s">
        <v>282</v>
      </c>
      <c r="N5" s="429"/>
      <c r="O5" s="428" t="s">
        <v>282</v>
      </c>
      <c r="P5" s="429">
        <v>57</v>
      </c>
    </row>
    <row r="6" spans="2:16" ht="12" customHeight="1">
      <c r="B6" s="480" t="s">
        <v>209</v>
      </c>
      <c r="M6" s="428" t="s">
        <v>284</v>
      </c>
      <c r="N6" s="429"/>
      <c r="O6" s="428" t="s">
        <v>284</v>
      </c>
      <c r="P6" s="429">
        <v>80</v>
      </c>
    </row>
    <row r="7" spans="2:16" ht="12" customHeight="1">
      <c r="B7" s="480" t="s">
        <v>211</v>
      </c>
      <c r="M7" s="428" t="s">
        <v>285</v>
      </c>
      <c r="N7" s="429"/>
      <c r="O7" s="428" t="s">
        <v>285</v>
      </c>
      <c r="P7" s="429">
        <v>102</v>
      </c>
    </row>
    <row r="8" spans="2:16" ht="12" customHeight="1">
      <c r="B8" s="480"/>
      <c r="E8" s="2222" t="s">
        <v>210</v>
      </c>
      <c r="F8" s="2222"/>
      <c r="M8" s="428" t="s">
        <v>286</v>
      </c>
      <c r="N8" s="429"/>
      <c r="O8" s="428" t="s">
        <v>286</v>
      </c>
      <c r="P8" s="429">
        <v>122</v>
      </c>
    </row>
    <row r="9" spans="2:16" ht="12" customHeight="1">
      <c r="B9" s="480"/>
      <c r="E9" s="2222"/>
      <c r="F9" s="2222"/>
      <c r="M9" s="428" t="s">
        <v>287</v>
      </c>
      <c r="N9" s="429"/>
      <c r="O9" s="428" t="s">
        <v>287</v>
      </c>
      <c r="P9" s="429">
        <v>135</v>
      </c>
    </row>
    <row r="10" spans="2:16" ht="14.25" customHeight="1">
      <c r="E10" s="481" t="s">
        <v>212</v>
      </c>
      <c r="M10" s="428" t="s">
        <v>289</v>
      </c>
      <c r="N10" s="429"/>
      <c r="O10" s="428" t="s">
        <v>289</v>
      </c>
      <c r="P10" s="429">
        <v>146</v>
      </c>
    </row>
    <row r="11" spans="2:16" ht="14.25" customHeight="1">
      <c r="E11" s="482" t="s">
        <v>213</v>
      </c>
      <c r="M11" s="428" t="s">
        <v>290</v>
      </c>
      <c r="N11" s="429"/>
      <c r="O11" s="428" t="s">
        <v>290</v>
      </c>
      <c r="P11" s="429">
        <v>150</v>
      </c>
    </row>
    <row r="12" spans="2:16" ht="14.25" customHeight="1">
      <c r="B12" s="483" t="s">
        <v>214</v>
      </c>
      <c r="E12" s="482" t="s">
        <v>215</v>
      </c>
      <c r="K12" s="109"/>
      <c r="M12" s="428" t="s">
        <v>291</v>
      </c>
      <c r="N12" s="429"/>
      <c r="O12" s="428" t="s">
        <v>291</v>
      </c>
      <c r="P12" s="429">
        <v>161</v>
      </c>
    </row>
    <row r="13" spans="2:16">
      <c r="B13" s="475" t="s">
        <v>216</v>
      </c>
      <c r="C13" s="475" t="s">
        <v>217</v>
      </c>
      <c r="E13" s="484" t="s">
        <v>218</v>
      </c>
      <c r="K13" s="111"/>
      <c r="M13" s="428" t="s">
        <v>292</v>
      </c>
      <c r="N13" s="429"/>
      <c r="O13" s="428" t="s">
        <v>292</v>
      </c>
      <c r="P13" s="429">
        <v>177</v>
      </c>
    </row>
    <row r="14" spans="2:16">
      <c r="B14" s="485" t="s">
        <v>219</v>
      </c>
      <c r="C14" s="485" t="s">
        <v>173</v>
      </c>
      <c r="D14" s="485" t="s">
        <v>220</v>
      </c>
      <c r="M14" s="428" t="s">
        <v>293</v>
      </c>
      <c r="N14" s="429"/>
      <c r="O14" s="428" t="s">
        <v>293</v>
      </c>
      <c r="P14" s="429">
        <v>189</v>
      </c>
    </row>
    <row r="15" spans="2:16" ht="21" customHeight="1">
      <c r="B15" s="486" t="s">
        <v>221</v>
      </c>
      <c r="C15" s="487" t="s">
        <v>222</v>
      </c>
      <c r="D15" s="488" t="s">
        <v>223</v>
      </c>
      <c r="M15" s="428" t="s">
        <v>294</v>
      </c>
      <c r="N15" s="429"/>
      <c r="O15" s="428" t="s">
        <v>294</v>
      </c>
      <c r="P15" s="429">
        <v>203</v>
      </c>
    </row>
    <row r="16" spans="2:16" ht="15" customHeight="1">
      <c r="M16" s="428" t="s">
        <v>295</v>
      </c>
      <c r="N16" s="429"/>
      <c r="O16" s="428" t="s">
        <v>295</v>
      </c>
      <c r="P16" s="429">
        <v>214</v>
      </c>
    </row>
    <row r="17" spans="2:18">
      <c r="B17" s="2223" t="s">
        <v>224</v>
      </c>
      <c r="C17" s="2224"/>
      <c r="D17" s="2225"/>
      <c r="E17" s="489" t="s">
        <v>170</v>
      </c>
      <c r="F17" s="485" t="s">
        <v>225</v>
      </c>
      <c r="G17" s="485" t="s">
        <v>226</v>
      </c>
      <c r="M17" s="428" t="s">
        <v>296</v>
      </c>
      <c r="N17" s="429"/>
      <c r="O17" s="428" t="s">
        <v>296</v>
      </c>
      <c r="P17" s="429">
        <v>253</v>
      </c>
    </row>
    <row r="18" spans="2:18">
      <c r="B18" s="490" t="str">
        <f>M27&amp;N27&amp;O27&amp;P27&amp;Q27</f>
        <v>SanDisk 商品型番：SDSQUA4-032G-GH3MA　商品コード：0619659184162</v>
      </c>
      <c r="C18" s="491"/>
      <c r="D18" s="492"/>
      <c r="E18" s="493" t="s">
        <v>228</v>
      </c>
      <c r="F18" s="494">
        <v>1299</v>
      </c>
      <c r="G18" s="494">
        <v>649500</v>
      </c>
      <c r="M18" s="428" t="s">
        <v>527</v>
      </c>
      <c r="N18" s="429"/>
      <c r="O18" s="428" t="s">
        <v>527</v>
      </c>
      <c r="P18" s="429">
        <v>258</v>
      </c>
    </row>
    <row r="19" spans="2:18">
      <c r="B19" s="490" t="str">
        <f t="shared" ref="B19:B32" si="0">M28&amp;N28&amp;O28&amp;P28&amp;Q28</f>
        <v>SanDisk 商品型番：SDSQUAB-064G-GH3MA　商品コード：0619659200473</v>
      </c>
      <c r="C19" s="491"/>
      <c r="D19" s="495"/>
      <c r="E19" s="493" t="s">
        <v>230</v>
      </c>
      <c r="F19" s="494">
        <v>2499</v>
      </c>
      <c r="G19" s="494">
        <v>624750</v>
      </c>
      <c r="M19" s="428" t="s">
        <v>528</v>
      </c>
      <c r="N19" s="429"/>
      <c r="O19" s="428" t="s">
        <v>528</v>
      </c>
      <c r="P19" s="429">
        <v>263</v>
      </c>
    </row>
    <row r="20" spans="2:18">
      <c r="B20" s="490" t="str">
        <f t="shared" si="0"/>
        <v>SanDisk 商品型番：SDSQUAB-128G-GH3MA　商品コード：0619659200480</v>
      </c>
      <c r="C20" s="491"/>
      <c r="D20" s="495"/>
      <c r="E20" s="493" t="s">
        <v>232</v>
      </c>
      <c r="F20" s="494">
        <v>6999</v>
      </c>
      <c r="G20" s="494">
        <v>349950</v>
      </c>
    </row>
    <row r="21" spans="2:18">
      <c r="B21" s="490" t="str">
        <f t="shared" si="0"/>
        <v>SanDisk 商品型番：SDSQUAC-256G-GH3MA　商品コード：0619659200497</v>
      </c>
      <c r="C21" s="491"/>
      <c r="D21" s="495"/>
      <c r="E21" s="493" t="s">
        <v>581</v>
      </c>
      <c r="F21" s="496"/>
      <c r="G21" s="496"/>
    </row>
    <row r="22" spans="2:18">
      <c r="B22" s="490" t="str">
        <f t="shared" si="0"/>
        <v>SanDisk 商品型番：SDSQUAC-512G-GH3MA　商品コード：0619659200503</v>
      </c>
      <c r="C22" s="491"/>
      <c r="D22" s="495"/>
      <c r="E22" s="493" t="s">
        <v>582</v>
      </c>
      <c r="F22" s="496"/>
      <c r="G22" s="496"/>
    </row>
    <row r="23" spans="2:18">
      <c r="B23" s="490" t="str">
        <f t="shared" si="0"/>
        <v>SanDisk 商品型番：SDSQUAC-1T00-GH3MA　商品コード：0619659200510</v>
      </c>
      <c r="C23" s="491"/>
      <c r="D23" s="495"/>
      <c r="E23" s="493" t="s">
        <v>583</v>
      </c>
      <c r="F23" s="496"/>
      <c r="G23" s="496"/>
    </row>
    <row r="24" spans="2:18">
      <c r="B24" s="490" t="str">
        <f t="shared" si="0"/>
        <v>SanDisk 商品型番：SDSQUAC-1T50-GH3MA　商品コード：0619659208035</v>
      </c>
      <c r="C24" s="491"/>
      <c r="D24" s="495"/>
      <c r="E24" s="493" t="s">
        <v>584</v>
      </c>
      <c r="F24" s="496"/>
      <c r="G24" s="496"/>
    </row>
    <row r="25" spans="2:18">
      <c r="B25" s="490" t="str">
        <f t="shared" si="0"/>
        <v>SanDisk 商品型番：SDSQXAT-032G-GH3MA　商品コード：0619659177416</v>
      </c>
      <c r="C25" s="491"/>
      <c r="D25" s="495"/>
      <c r="E25" s="493" t="s">
        <v>585</v>
      </c>
      <c r="F25" s="496"/>
      <c r="G25" s="496"/>
    </row>
    <row r="26" spans="2:18">
      <c r="B26" s="490" t="str">
        <f t="shared" si="0"/>
        <v>SanDisk 商品型番：SDSQXAH-064G-GH3MA　商品コード：0619659193416</v>
      </c>
      <c r="C26" s="491"/>
      <c r="D26" s="495"/>
      <c r="E26" s="493" t="s">
        <v>586</v>
      </c>
      <c r="F26" s="496"/>
      <c r="G26" s="496"/>
    </row>
    <row r="27" spans="2:18">
      <c r="B27" s="490" t="str">
        <f t="shared" si="0"/>
        <v>SanDisk 商品型番：SDSQXAA-128G-GH3MA　商品コード：0619659188467</v>
      </c>
      <c r="C27" s="491"/>
      <c r="D27" s="495"/>
      <c r="E27" s="493" t="s">
        <v>587</v>
      </c>
      <c r="F27" s="496"/>
      <c r="G27" s="496"/>
      <c r="M27" s="442" t="s">
        <v>529</v>
      </c>
      <c r="N27" s="443" t="s">
        <v>530</v>
      </c>
      <c r="O27" s="443" t="s">
        <v>965</v>
      </c>
      <c r="P27" s="443" t="s">
        <v>531</v>
      </c>
      <c r="Q27" s="443" t="s">
        <v>966</v>
      </c>
      <c r="R27" s="444"/>
    </row>
    <row r="28" spans="2:18">
      <c r="B28" s="490" t="str">
        <f t="shared" si="0"/>
        <v>SanDisk 商品型番：SDSQXAV-256G-GH3MA　商品コード：0619659188511</v>
      </c>
      <c r="C28" s="491"/>
      <c r="D28" s="495"/>
      <c r="E28" s="493" t="s">
        <v>588</v>
      </c>
      <c r="F28" s="496"/>
      <c r="G28" s="496"/>
      <c r="M28" s="442" t="s">
        <v>529</v>
      </c>
      <c r="N28" s="443" t="s">
        <v>530</v>
      </c>
      <c r="O28" s="443" t="s">
        <v>903</v>
      </c>
      <c r="P28" s="443" t="s">
        <v>531</v>
      </c>
      <c r="Q28" s="443" t="s">
        <v>967</v>
      </c>
      <c r="R28" s="444"/>
    </row>
    <row r="29" spans="2:18">
      <c r="B29" s="490" t="str">
        <f t="shared" si="0"/>
        <v>SanDisk 商品型番：SDSQXAV-512G-GH3MA　商品コード：0619659189655</v>
      </c>
      <c r="C29" s="491"/>
      <c r="D29" s="495"/>
      <c r="E29" s="493" t="s">
        <v>589</v>
      </c>
      <c r="F29" s="496"/>
      <c r="G29" s="496"/>
      <c r="M29" s="442" t="s">
        <v>529</v>
      </c>
      <c r="N29" s="443" t="s">
        <v>530</v>
      </c>
      <c r="O29" s="443" t="s">
        <v>968</v>
      </c>
      <c r="P29" s="443" t="s">
        <v>531</v>
      </c>
      <c r="Q29" s="443" t="s">
        <v>969</v>
      </c>
      <c r="R29" s="444"/>
    </row>
    <row r="30" spans="2:18">
      <c r="B30" s="490" t="str">
        <f t="shared" si="0"/>
        <v>SanDisk 商品型番：SDSQXAV-1T00-GH3MA　商品コード：0619659188481</v>
      </c>
      <c r="C30" s="491"/>
      <c r="D30" s="495"/>
      <c r="E30" s="493" t="s">
        <v>590</v>
      </c>
      <c r="F30" s="496"/>
      <c r="G30" s="496"/>
      <c r="M30" s="442" t="s">
        <v>529</v>
      </c>
      <c r="N30" s="443" t="s">
        <v>530</v>
      </c>
      <c r="O30" s="443" t="s">
        <v>907</v>
      </c>
      <c r="P30" s="443" t="s">
        <v>531</v>
      </c>
      <c r="Q30" s="443" t="s">
        <v>970</v>
      </c>
      <c r="R30" s="444"/>
    </row>
    <row r="31" spans="2:18">
      <c r="B31" s="490" t="str">
        <f t="shared" si="0"/>
        <v>SanDisk 商品型番：SDSQQNR-032G-GH3IA　商品コード：0619659173067</v>
      </c>
      <c r="C31" s="491"/>
      <c r="D31" s="495"/>
      <c r="E31" s="493" t="s">
        <v>591</v>
      </c>
      <c r="F31" s="496"/>
      <c r="G31" s="496"/>
      <c r="M31" s="442" t="s">
        <v>529</v>
      </c>
      <c r="N31" s="443" t="s">
        <v>530</v>
      </c>
      <c r="O31" s="443" t="s">
        <v>971</v>
      </c>
      <c r="P31" s="443" t="s">
        <v>531</v>
      </c>
      <c r="Q31" s="443" t="s">
        <v>972</v>
      </c>
      <c r="R31" s="444"/>
    </row>
    <row r="32" spans="2:18">
      <c r="B32" s="490" t="str">
        <f t="shared" si="0"/>
        <v>SanDisk 商品型番：SDSQQNR-064G-GH3IA　商品コード：0619659173081</v>
      </c>
      <c r="C32" s="491"/>
      <c r="D32" s="495"/>
      <c r="E32" s="493" t="s">
        <v>592</v>
      </c>
      <c r="F32" s="496"/>
      <c r="G32" s="496"/>
      <c r="M32" s="442" t="s">
        <v>529</v>
      </c>
      <c r="N32" s="443" t="s">
        <v>530</v>
      </c>
      <c r="O32" s="443" t="s">
        <v>911</v>
      </c>
      <c r="P32" s="443" t="s">
        <v>531</v>
      </c>
      <c r="Q32" s="443" t="s">
        <v>973</v>
      </c>
      <c r="R32" s="444"/>
    </row>
    <row r="33" spans="2:18">
      <c r="B33" s="490" t="str">
        <f>M42&amp;N42&amp;O42&amp;P42&amp;Q42</f>
        <v>SanDisk 商品型番：SDSQQNR-128G-GH3IA　商品コード：0619659173104</v>
      </c>
      <c r="C33" s="491"/>
      <c r="D33" s="495"/>
      <c r="E33" s="493" t="s">
        <v>593</v>
      </c>
      <c r="F33" s="496"/>
      <c r="G33" s="496"/>
      <c r="M33" s="442" t="s">
        <v>529</v>
      </c>
      <c r="N33" s="443" t="s">
        <v>530</v>
      </c>
      <c r="O33" s="443" t="s">
        <v>974</v>
      </c>
      <c r="P33" s="443" t="s">
        <v>531</v>
      </c>
      <c r="Q33" s="443" t="s">
        <v>975</v>
      </c>
      <c r="R33" s="444"/>
    </row>
    <row r="34" spans="2:18" ht="6" customHeight="1">
      <c r="M34" s="442" t="s">
        <v>529</v>
      </c>
      <c r="N34" s="443" t="s">
        <v>530</v>
      </c>
      <c r="O34" s="443" t="s">
        <v>915</v>
      </c>
      <c r="P34" s="443" t="s">
        <v>531</v>
      </c>
      <c r="Q34" s="443" t="s">
        <v>976</v>
      </c>
      <c r="R34" s="444"/>
    </row>
    <row r="35" spans="2:18">
      <c r="E35" s="497" t="s">
        <v>233</v>
      </c>
      <c r="F35" s="498"/>
      <c r="G35" s="499" t="s">
        <v>221</v>
      </c>
      <c r="M35" s="442" t="s">
        <v>529</v>
      </c>
      <c r="N35" s="443" t="s">
        <v>530</v>
      </c>
      <c r="O35" s="443" t="s">
        <v>977</v>
      </c>
      <c r="P35" s="443" t="s">
        <v>531</v>
      </c>
      <c r="Q35" s="443" t="s">
        <v>978</v>
      </c>
      <c r="R35" s="444"/>
    </row>
    <row r="36" spans="2:18">
      <c r="E36" s="500" t="s">
        <v>234</v>
      </c>
      <c r="F36" s="501"/>
      <c r="G36" s="502" t="s">
        <v>222</v>
      </c>
      <c r="M36" s="442" t="s">
        <v>529</v>
      </c>
      <c r="N36" s="443" t="s">
        <v>530</v>
      </c>
      <c r="O36" s="443" t="s">
        <v>919</v>
      </c>
      <c r="P36" s="443" t="s">
        <v>531</v>
      </c>
      <c r="Q36" s="443" t="s">
        <v>979</v>
      </c>
      <c r="R36" s="444"/>
    </row>
    <row r="37" spans="2:18" ht="7.5" customHeight="1">
      <c r="M37" s="442" t="s">
        <v>529</v>
      </c>
      <c r="N37" s="443" t="s">
        <v>530</v>
      </c>
      <c r="O37" s="443" t="s">
        <v>980</v>
      </c>
      <c r="P37" s="443" t="s">
        <v>531</v>
      </c>
      <c r="Q37" s="443" t="s">
        <v>981</v>
      </c>
      <c r="R37" s="444"/>
    </row>
    <row r="38" spans="2:18">
      <c r="B38" s="497" t="s">
        <v>235</v>
      </c>
      <c r="C38" s="498"/>
      <c r="D38" s="498"/>
      <c r="E38" s="498"/>
      <c r="F38" s="498"/>
      <c r="G38" s="503"/>
      <c r="M38" s="442" t="s">
        <v>529</v>
      </c>
      <c r="N38" s="443" t="s">
        <v>530</v>
      </c>
      <c r="O38" s="443" t="s">
        <v>923</v>
      </c>
      <c r="P38" s="443" t="s">
        <v>531</v>
      </c>
      <c r="Q38" s="443" t="s">
        <v>982</v>
      </c>
      <c r="R38" s="444"/>
    </row>
    <row r="39" spans="2:18" ht="37.5" customHeight="1">
      <c r="B39" s="504"/>
      <c r="C39" s="501"/>
      <c r="D39" s="501"/>
      <c r="E39" s="501"/>
      <c r="F39" s="501"/>
      <c r="G39" s="505"/>
      <c r="M39" s="442" t="s">
        <v>529</v>
      </c>
      <c r="N39" s="443" t="s">
        <v>530</v>
      </c>
      <c r="O39" s="443" t="s">
        <v>983</v>
      </c>
      <c r="P39" s="443" t="s">
        <v>531</v>
      </c>
      <c r="Q39" s="443" t="s">
        <v>984</v>
      </c>
      <c r="R39" s="444"/>
    </row>
    <row r="40" spans="2:18">
      <c r="M40" s="442" t="s">
        <v>529</v>
      </c>
      <c r="N40" s="443" t="s">
        <v>530</v>
      </c>
      <c r="O40" s="443" t="s">
        <v>927</v>
      </c>
      <c r="P40" s="443" t="s">
        <v>531</v>
      </c>
      <c r="Q40" s="443" t="s">
        <v>985</v>
      </c>
      <c r="R40" s="444"/>
    </row>
    <row r="41" spans="2:18">
      <c r="M41" s="442" t="s">
        <v>529</v>
      </c>
      <c r="N41" s="443" t="s">
        <v>530</v>
      </c>
      <c r="O41" s="443" t="s">
        <v>929</v>
      </c>
      <c r="P41" s="443" t="s">
        <v>531</v>
      </c>
      <c r="Q41" s="443" t="s">
        <v>986</v>
      </c>
      <c r="R41" s="444"/>
    </row>
    <row r="42" spans="2:18">
      <c r="M42" s="442" t="s">
        <v>529</v>
      </c>
      <c r="N42" s="443" t="s">
        <v>530</v>
      </c>
      <c r="O42" s="443" t="s">
        <v>562</v>
      </c>
      <c r="P42" s="443" t="s">
        <v>531</v>
      </c>
      <c r="Q42" s="443" t="s">
        <v>987</v>
      </c>
      <c r="R42" s="444"/>
    </row>
  </sheetData>
  <mergeCells count="3">
    <mergeCell ref="B3:C3"/>
    <mergeCell ref="E8:F9"/>
    <mergeCell ref="B17:D17"/>
  </mergeCells>
  <phoneticPr fontId="27"/>
  <pageMargins left="0.25" right="0.25" top="0.75" bottom="0.75" header="0.3" footer="0.3"/>
  <pageSetup paperSize="9" orientation="portrait" horizontalDpi="0" verticalDpi="0" r:id="rId1"/>
  <headerFooter>
    <oddFooter>&amp;C1/1</oddFooter>
  </headerFooter>
  <colBreaks count="1" manualBreakCount="1">
    <brk id="7" max="1048575" man="1"/>
  </colBreak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48489-5866-4E7E-97A4-0C9952925DC1}">
  <sheetPr codeName="Sheet20">
    <pageSetUpPr fitToPage="1"/>
  </sheetPr>
  <dimension ref="B1:R42"/>
  <sheetViews>
    <sheetView showGridLines="0" zoomScaleNormal="100" zoomScaleSheetLayoutView="100" workbookViewId="0">
      <selection activeCell="R7" sqref="R7"/>
    </sheetView>
  </sheetViews>
  <sheetFormatPr defaultRowHeight="13.5"/>
  <cols>
    <col min="1" max="1" width="4" style="475" customWidth="1"/>
    <col min="2" max="3" width="16.6640625" style="475" customWidth="1"/>
    <col min="4" max="4" width="32.1640625" style="475" customWidth="1"/>
    <col min="5" max="7" width="16.6640625" style="475" customWidth="1"/>
    <col min="8" max="8" width="24.33203125" style="475" customWidth="1"/>
    <col min="9" max="16384" width="9.33203125" style="475"/>
  </cols>
  <sheetData>
    <row r="1" spans="2:16" ht="21">
      <c r="D1" s="476" t="s">
        <v>201</v>
      </c>
    </row>
    <row r="3" spans="2:16" ht="24.75" customHeight="1">
      <c r="B3" s="2221" t="s">
        <v>202</v>
      </c>
      <c r="C3" s="2221"/>
      <c r="E3" s="477" t="s">
        <v>576</v>
      </c>
      <c r="F3" s="478"/>
      <c r="G3" s="479">
        <v>45629</v>
      </c>
      <c r="M3" s="428"/>
      <c r="N3" s="429" t="s">
        <v>518</v>
      </c>
      <c r="O3" s="429"/>
      <c r="P3" s="429" t="s">
        <v>519</v>
      </c>
    </row>
    <row r="4" spans="2:16" ht="12" customHeight="1">
      <c r="B4" s="480">
        <v>1130033</v>
      </c>
      <c r="E4" s="478" t="s">
        <v>577</v>
      </c>
      <c r="F4" s="478"/>
      <c r="G4" s="478" t="s">
        <v>578</v>
      </c>
      <c r="M4" s="428" t="s">
        <v>280</v>
      </c>
      <c r="N4" s="429">
        <v>3</v>
      </c>
      <c r="O4" s="428" t="s">
        <v>280</v>
      </c>
      <c r="P4" s="429">
        <v>34</v>
      </c>
    </row>
    <row r="5" spans="2:16" ht="12" customHeight="1">
      <c r="B5" s="480" t="s">
        <v>208</v>
      </c>
      <c r="E5" s="478" t="s">
        <v>579</v>
      </c>
      <c r="F5" s="478"/>
      <c r="G5" s="478" t="s">
        <v>580</v>
      </c>
      <c r="M5" s="428" t="s">
        <v>282</v>
      </c>
      <c r="N5" s="429"/>
      <c r="O5" s="428" t="s">
        <v>282</v>
      </c>
      <c r="P5" s="429">
        <v>57</v>
      </c>
    </row>
    <row r="6" spans="2:16" ht="12" customHeight="1">
      <c r="B6" s="480" t="s">
        <v>209</v>
      </c>
      <c r="M6" s="428" t="s">
        <v>284</v>
      </c>
      <c r="N6" s="429"/>
      <c r="O6" s="428" t="s">
        <v>284</v>
      </c>
      <c r="P6" s="429">
        <v>80</v>
      </c>
    </row>
    <row r="7" spans="2:16" ht="12" customHeight="1">
      <c r="B7" s="480" t="s">
        <v>211</v>
      </c>
      <c r="M7" s="428" t="s">
        <v>285</v>
      </c>
      <c r="N7" s="429"/>
      <c r="O7" s="428" t="s">
        <v>285</v>
      </c>
      <c r="P7" s="429">
        <v>102</v>
      </c>
    </row>
    <row r="8" spans="2:16" ht="12" customHeight="1">
      <c r="B8" s="480"/>
      <c r="E8" s="2222" t="s">
        <v>210</v>
      </c>
      <c r="F8" s="2222"/>
      <c r="M8" s="428" t="s">
        <v>286</v>
      </c>
      <c r="N8" s="429"/>
      <c r="O8" s="428" t="s">
        <v>286</v>
      </c>
      <c r="P8" s="429">
        <v>122</v>
      </c>
    </row>
    <row r="9" spans="2:16" ht="12" customHeight="1">
      <c r="B9" s="480"/>
      <c r="E9" s="2222"/>
      <c r="F9" s="2222"/>
      <c r="M9" s="428" t="s">
        <v>287</v>
      </c>
      <c r="N9" s="429"/>
      <c r="O9" s="428" t="s">
        <v>287</v>
      </c>
      <c r="P9" s="429">
        <v>135</v>
      </c>
    </row>
    <row r="10" spans="2:16" ht="14.25" customHeight="1">
      <c r="E10" s="481" t="s">
        <v>212</v>
      </c>
      <c r="M10" s="428" t="s">
        <v>289</v>
      </c>
      <c r="N10" s="429"/>
      <c r="O10" s="428" t="s">
        <v>289</v>
      </c>
      <c r="P10" s="429">
        <v>146</v>
      </c>
    </row>
    <row r="11" spans="2:16" ht="14.25" customHeight="1">
      <c r="E11" s="482" t="s">
        <v>213</v>
      </c>
      <c r="M11" s="428" t="s">
        <v>290</v>
      </c>
      <c r="N11" s="429"/>
      <c r="O11" s="428" t="s">
        <v>290</v>
      </c>
      <c r="P11" s="429">
        <v>150</v>
      </c>
    </row>
    <row r="12" spans="2:16" ht="14.25" customHeight="1">
      <c r="B12" s="483" t="s">
        <v>214</v>
      </c>
      <c r="E12" s="482" t="s">
        <v>215</v>
      </c>
      <c r="K12" s="109"/>
      <c r="M12" s="428" t="s">
        <v>291</v>
      </c>
      <c r="N12" s="429"/>
      <c r="O12" s="428" t="s">
        <v>291</v>
      </c>
      <c r="P12" s="429">
        <v>161</v>
      </c>
    </row>
    <row r="13" spans="2:16">
      <c r="B13" s="475" t="s">
        <v>216</v>
      </c>
      <c r="C13" s="475" t="s">
        <v>217</v>
      </c>
      <c r="E13" s="484" t="s">
        <v>218</v>
      </c>
      <c r="K13" s="111"/>
      <c r="M13" s="428" t="s">
        <v>292</v>
      </c>
      <c r="N13" s="429"/>
      <c r="O13" s="428" t="s">
        <v>292</v>
      </c>
      <c r="P13" s="429">
        <v>177</v>
      </c>
    </row>
    <row r="14" spans="2:16">
      <c r="B14" s="485" t="s">
        <v>219</v>
      </c>
      <c r="C14" s="485" t="s">
        <v>173</v>
      </c>
      <c r="D14" s="485" t="s">
        <v>220</v>
      </c>
      <c r="M14" s="428" t="s">
        <v>293</v>
      </c>
      <c r="N14" s="429"/>
      <c r="O14" s="428" t="s">
        <v>293</v>
      </c>
      <c r="P14" s="429">
        <v>189</v>
      </c>
    </row>
    <row r="15" spans="2:16" ht="21" customHeight="1">
      <c r="B15" s="486" t="s">
        <v>221</v>
      </c>
      <c r="C15" s="487" t="s">
        <v>222</v>
      </c>
      <c r="D15" s="488" t="s">
        <v>223</v>
      </c>
      <c r="M15" s="428" t="s">
        <v>294</v>
      </c>
      <c r="N15" s="429"/>
      <c r="O15" s="428" t="s">
        <v>294</v>
      </c>
      <c r="P15" s="429">
        <v>203</v>
      </c>
    </row>
    <row r="16" spans="2:16" ht="15" customHeight="1">
      <c r="M16" s="428" t="s">
        <v>295</v>
      </c>
      <c r="N16" s="429"/>
      <c r="O16" s="428" t="s">
        <v>295</v>
      </c>
      <c r="P16" s="429">
        <v>214</v>
      </c>
    </row>
    <row r="17" spans="2:18">
      <c r="B17" s="2223" t="s">
        <v>224</v>
      </c>
      <c r="C17" s="2224"/>
      <c r="D17" s="2225"/>
      <c r="E17" s="489" t="s">
        <v>170</v>
      </c>
      <c r="F17" s="485" t="s">
        <v>225</v>
      </c>
      <c r="G17" s="485" t="s">
        <v>226</v>
      </c>
      <c r="M17" s="428" t="s">
        <v>296</v>
      </c>
      <c r="N17" s="429"/>
      <c r="O17" s="428" t="s">
        <v>296</v>
      </c>
      <c r="P17" s="429">
        <v>253</v>
      </c>
    </row>
    <row r="18" spans="2:18">
      <c r="B18" s="490" t="str">
        <f>M27&amp;N27&amp;O27&amp;P27&amp;Q27</f>
        <v>SanDisk 商品型番：SDSQUA4-032G-GH3MA　商品コード：0619659184162</v>
      </c>
      <c r="C18" s="491"/>
      <c r="D18" s="492"/>
      <c r="E18" s="493" t="s">
        <v>228</v>
      </c>
      <c r="F18" s="494">
        <v>1299</v>
      </c>
      <c r="G18" s="494">
        <v>649500</v>
      </c>
      <c r="M18" s="428" t="s">
        <v>527</v>
      </c>
      <c r="N18" s="429"/>
      <c r="O18" s="428" t="s">
        <v>527</v>
      </c>
      <c r="P18" s="429">
        <v>258</v>
      </c>
    </row>
    <row r="19" spans="2:18">
      <c r="B19" s="490" t="str">
        <f t="shared" ref="B19:B32" si="0">M28&amp;N28&amp;O28&amp;P28&amp;Q28</f>
        <v>SanDisk 商品型番：SDSQUAB-064G-GH3MA　商品コード：0619659200473</v>
      </c>
      <c r="C19" s="491"/>
      <c r="D19" s="495"/>
      <c r="E19" s="493" t="s">
        <v>230</v>
      </c>
      <c r="F19" s="494">
        <v>2499</v>
      </c>
      <c r="G19" s="494">
        <v>624750</v>
      </c>
      <c r="M19" s="428" t="s">
        <v>528</v>
      </c>
      <c r="N19" s="429"/>
      <c r="O19" s="428" t="s">
        <v>528</v>
      </c>
      <c r="P19" s="429">
        <v>263</v>
      </c>
    </row>
    <row r="20" spans="2:18">
      <c r="B20" s="490" t="str">
        <f t="shared" si="0"/>
        <v>SanDisk 商品型番：SDSQUAB-128G-GH3MA　商品コード：0619659200480</v>
      </c>
      <c r="C20" s="491"/>
      <c r="D20" s="495"/>
      <c r="E20" s="493" t="s">
        <v>232</v>
      </c>
      <c r="F20" s="494">
        <v>6999</v>
      </c>
      <c r="G20" s="494">
        <v>349950</v>
      </c>
    </row>
    <row r="21" spans="2:18">
      <c r="B21" s="490" t="str">
        <f t="shared" si="0"/>
        <v>SanDisk 商品型番：SDSQUAC-256G-GH3MA　商品コード：0619659200497</v>
      </c>
      <c r="C21" s="491"/>
      <c r="D21" s="495"/>
      <c r="E21" s="493" t="s">
        <v>581</v>
      </c>
      <c r="F21" s="496"/>
      <c r="G21" s="496"/>
    </row>
    <row r="22" spans="2:18">
      <c r="B22" s="490" t="str">
        <f t="shared" si="0"/>
        <v>SanDisk 商品型番：SDSQUAC-512G-GH3MA　商品コード：0619659200503</v>
      </c>
      <c r="C22" s="491"/>
      <c r="D22" s="495"/>
      <c r="E22" s="493" t="s">
        <v>582</v>
      </c>
      <c r="F22" s="496"/>
      <c r="G22" s="496"/>
    </row>
    <row r="23" spans="2:18">
      <c r="B23" s="490" t="str">
        <f t="shared" si="0"/>
        <v>SanDisk 商品型番：SDSQUAC-1T00-GH3MA　商品コード：0619659200510</v>
      </c>
      <c r="C23" s="491"/>
      <c r="D23" s="495"/>
      <c r="E23" s="493" t="s">
        <v>583</v>
      </c>
      <c r="F23" s="496"/>
      <c r="G23" s="496"/>
    </row>
    <row r="24" spans="2:18">
      <c r="B24" s="490" t="str">
        <f t="shared" si="0"/>
        <v>SanDisk 商品型番：SDSQUAC-1T50-GH3MA　商品コード：0619659208035</v>
      </c>
      <c r="C24" s="491"/>
      <c r="D24" s="495"/>
      <c r="E24" s="493" t="s">
        <v>584</v>
      </c>
      <c r="F24" s="496"/>
      <c r="G24" s="496"/>
    </row>
    <row r="25" spans="2:18">
      <c r="B25" s="490" t="str">
        <f t="shared" si="0"/>
        <v>SanDisk 商品型番：SDSQXAT-032G-GH3MA　商品コード：0619659177416</v>
      </c>
      <c r="C25" s="491"/>
      <c r="D25" s="495"/>
      <c r="E25" s="493" t="s">
        <v>585</v>
      </c>
      <c r="F25" s="496"/>
      <c r="G25" s="496"/>
    </row>
    <row r="26" spans="2:18">
      <c r="B26" s="490" t="str">
        <f t="shared" si="0"/>
        <v>SanDisk 商品型番：SDSQXAH-064G-GH3MA　商品コード：0619659193416</v>
      </c>
      <c r="C26" s="491"/>
      <c r="D26" s="495"/>
      <c r="E26" s="493" t="s">
        <v>586</v>
      </c>
      <c r="F26" s="496"/>
      <c r="G26" s="496"/>
    </row>
    <row r="27" spans="2:18">
      <c r="B27" s="490" t="str">
        <f t="shared" si="0"/>
        <v>SanDisk 商品型番：SDSQXAA-128G-GH3MA　商品コード：0619659188467</v>
      </c>
      <c r="C27" s="491"/>
      <c r="D27" s="495"/>
      <c r="E27" s="493" t="s">
        <v>587</v>
      </c>
      <c r="F27" s="496"/>
      <c r="G27" s="496"/>
      <c r="M27" s="442" t="s">
        <v>529</v>
      </c>
      <c r="N27" s="443" t="s">
        <v>530</v>
      </c>
      <c r="O27" s="443" t="s">
        <v>965</v>
      </c>
      <c r="P27" s="443" t="s">
        <v>531</v>
      </c>
      <c r="Q27" s="443" t="s">
        <v>966</v>
      </c>
      <c r="R27" s="444"/>
    </row>
    <row r="28" spans="2:18">
      <c r="B28" s="490" t="str">
        <f t="shared" si="0"/>
        <v>SanDisk 商品型番：SDSQXAV-256G-GH3MA　商品コード：0619659188511</v>
      </c>
      <c r="C28" s="491"/>
      <c r="D28" s="495"/>
      <c r="E28" s="493" t="s">
        <v>588</v>
      </c>
      <c r="F28" s="496"/>
      <c r="G28" s="496"/>
      <c r="M28" s="442" t="s">
        <v>529</v>
      </c>
      <c r="N28" s="443" t="s">
        <v>530</v>
      </c>
      <c r="O28" s="443" t="s">
        <v>903</v>
      </c>
      <c r="P28" s="443" t="s">
        <v>531</v>
      </c>
      <c r="Q28" s="443" t="s">
        <v>967</v>
      </c>
      <c r="R28" s="444"/>
    </row>
    <row r="29" spans="2:18">
      <c r="B29" s="490" t="str">
        <f t="shared" si="0"/>
        <v>SanDisk 商品型番：SDSQXAV-512G-GH3MA　商品コード：0619659189655</v>
      </c>
      <c r="C29" s="491"/>
      <c r="D29" s="495"/>
      <c r="E29" s="493" t="s">
        <v>589</v>
      </c>
      <c r="F29" s="496"/>
      <c r="G29" s="496"/>
      <c r="M29" s="442" t="s">
        <v>529</v>
      </c>
      <c r="N29" s="443" t="s">
        <v>530</v>
      </c>
      <c r="O29" s="443" t="s">
        <v>968</v>
      </c>
      <c r="P29" s="443" t="s">
        <v>531</v>
      </c>
      <c r="Q29" s="443" t="s">
        <v>969</v>
      </c>
      <c r="R29" s="444"/>
    </row>
    <row r="30" spans="2:18">
      <c r="B30" s="490" t="str">
        <f t="shared" si="0"/>
        <v>SanDisk 商品型番：SDSQXAV-1T00-GH3MA　商品コード：0619659188481</v>
      </c>
      <c r="C30" s="491"/>
      <c r="D30" s="495"/>
      <c r="E30" s="493" t="s">
        <v>590</v>
      </c>
      <c r="F30" s="496"/>
      <c r="G30" s="496"/>
      <c r="M30" s="442" t="s">
        <v>529</v>
      </c>
      <c r="N30" s="443" t="s">
        <v>530</v>
      </c>
      <c r="O30" s="443" t="s">
        <v>907</v>
      </c>
      <c r="P30" s="443" t="s">
        <v>531</v>
      </c>
      <c r="Q30" s="443" t="s">
        <v>970</v>
      </c>
      <c r="R30" s="444"/>
    </row>
    <row r="31" spans="2:18">
      <c r="B31" s="490" t="str">
        <f t="shared" si="0"/>
        <v>SanDisk 商品型番：SDSQQNR-032G-GH3IA　商品コード：0619659173067</v>
      </c>
      <c r="C31" s="491"/>
      <c r="D31" s="495"/>
      <c r="E31" s="493" t="s">
        <v>591</v>
      </c>
      <c r="F31" s="496"/>
      <c r="G31" s="496"/>
      <c r="M31" s="442" t="s">
        <v>529</v>
      </c>
      <c r="N31" s="443" t="s">
        <v>530</v>
      </c>
      <c r="O31" s="443" t="s">
        <v>971</v>
      </c>
      <c r="P31" s="443" t="s">
        <v>531</v>
      </c>
      <c r="Q31" s="443" t="s">
        <v>972</v>
      </c>
      <c r="R31" s="444"/>
    </row>
    <row r="32" spans="2:18">
      <c r="B32" s="490" t="str">
        <f t="shared" si="0"/>
        <v>SanDisk 商品型番：SDSQQNR-064G-GH3IA　商品コード：0619659173081</v>
      </c>
      <c r="C32" s="491"/>
      <c r="D32" s="495"/>
      <c r="E32" s="493" t="s">
        <v>592</v>
      </c>
      <c r="F32" s="496"/>
      <c r="G32" s="496"/>
      <c r="M32" s="442" t="s">
        <v>529</v>
      </c>
      <c r="N32" s="443" t="s">
        <v>530</v>
      </c>
      <c r="O32" s="443" t="s">
        <v>911</v>
      </c>
      <c r="P32" s="443" t="s">
        <v>531</v>
      </c>
      <c r="Q32" s="443" t="s">
        <v>973</v>
      </c>
      <c r="R32" s="444"/>
    </row>
    <row r="33" spans="2:18">
      <c r="B33" s="490" t="str">
        <f>M42&amp;N42&amp;O42&amp;P42&amp;Q42</f>
        <v>SanDisk 商品型番：SDSQQNR-128G-GH3IA　商品コード：0619659173104</v>
      </c>
      <c r="C33" s="491"/>
      <c r="D33" s="495"/>
      <c r="E33" s="493" t="s">
        <v>593</v>
      </c>
      <c r="F33" s="496"/>
      <c r="G33" s="496"/>
      <c r="M33" s="442" t="s">
        <v>529</v>
      </c>
      <c r="N33" s="443" t="s">
        <v>530</v>
      </c>
      <c r="O33" s="443" t="s">
        <v>974</v>
      </c>
      <c r="P33" s="443" t="s">
        <v>531</v>
      </c>
      <c r="Q33" s="443" t="s">
        <v>975</v>
      </c>
      <c r="R33" s="444"/>
    </row>
    <row r="34" spans="2:18" ht="6" customHeight="1">
      <c r="M34" s="442" t="s">
        <v>529</v>
      </c>
      <c r="N34" s="443" t="s">
        <v>530</v>
      </c>
      <c r="O34" s="443" t="s">
        <v>915</v>
      </c>
      <c r="P34" s="443" t="s">
        <v>531</v>
      </c>
      <c r="Q34" s="443" t="s">
        <v>976</v>
      </c>
      <c r="R34" s="444"/>
    </row>
    <row r="35" spans="2:18">
      <c r="E35" s="497" t="s">
        <v>233</v>
      </c>
      <c r="F35" s="498"/>
      <c r="G35" s="499" t="s">
        <v>221</v>
      </c>
      <c r="M35" s="442" t="s">
        <v>529</v>
      </c>
      <c r="N35" s="443" t="s">
        <v>530</v>
      </c>
      <c r="O35" s="443" t="s">
        <v>977</v>
      </c>
      <c r="P35" s="443" t="s">
        <v>531</v>
      </c>
      <c r="Q35" s="443" t="s">
        <v>978</v>
      </c>
      <c r="R35" s="444"/>
    </row>
    <row r="36" spans="2:18">
      <c r="E36" s="500" t="s">
        <v>234</v>
      </c>
      <c r="F36" s="501"/>
      <c r="G36" s="502" t="s">
        <v>222</v>
      </c>
      <c r="M36" s="442" t="s">
        <v>529</v>
      </c>
      <c r="N36" s="443" t="s">
        <v>530</v>
      </c>
      <c r="O36" s="443" t="s">
        <v>919</v>
      </c>
      <c r="P36" s="443" t="s">
        <v>531</v>
      </c>
      <c r="Q36" s="443" t="s">
        <v>979</v>
      </c>
      <c r="R36" s="444"/>
    </row>
    <row r="37" spans="2:18" ht="7.5" customHeight="1">
      <c r="M37" s="442" t="s">
        <v>529</v>
      </c>
      <c r="N37" s="443" t="s">
        <v>530</v>
      </c>
      <c r="O37" s="443" t="s">
        <v>980</v>
      </c>
      <c r="P37" s="443" t="s">
        <v>531</v>
      </c>
      <c r="Q37" s="443" t="s">
        <v>981</v>
      </c>
      <c r="R37" s="444"/>
    </row>
    <row r="38" spans="2:18">
      <c r="B38" s="497" t="s">
        <v>235</v>
      </c>
      <c r="C38" s="498"/>
      <c r="D38" s="498"/>
      <c r="E38" s="498"/>
      <c r="F38" s="498"/>
      <c r="G38" s="503"/>
      <c r="M38" s="442" t="s">
        <v>529</v>
      </c>
      <c r="N38" s="443" t="s">
        <v>530</v>
      </c>
      <c r="O38" s="443" t="s">
        <v>923</v>
      </c>
      <c r="P38" s="443" t="s">
        <v>531</v>
      </c>
      <c r="Q38" s="443" t="s">
        <v>982</v>
      </c>
      <c r="R38" s="444"/>
    </row>
    <row r="39" spans="2:18" ht="37.5" customHeight="1">
      <c r="B39" s="504"/>
      <c r="C39" s="501"/>
      <c r="D39" s="501"/>
      <c r="E39" s="501"/>
      <c r="F39" s="501"/>
      <c r="G39" s="505"/>
      <c r="M39" s="442" t="s">
        <v>529</v>
      </c>
      <c r="N39" s="443" t="s">
        <v>530</v>
      </c>
      <c r="O39" s="443" t="s">
        <v>983</v>
      </c>
      <c r="P39" s="443" t="s">
        <v>531</v>
      </c>
      <c r="Q39" s="443" t="s">
        <v>984</v>
      </c>
      <c r="R39" s="444"/>
    </row>
    <row r="40" spans="2:18">
      <c r="M40" s="442" t="s">
        <v>529</v>
      </c>
      <c r="N40" s="443" t="s">
        <v>530</v>
      </c>
      <c r="O40" s="443" t="s">
        <v>927</v>
      </c>
      <c r="P40" s="443" t="s">
        <v>531</v>
      </c>
      <c r="Q40" s="443" t="s">
        <v>985</v>
      </c>
      <c r="R40" s="444"/>
    </row>
    <row r="41" spans="2:18">
      <c r="M41" s="442" t="s">
        <v>529</v>
      </c>
      <c r="N41" s="443" t="s">
        <v>530</v>
      </c>
      <c r="O41" s="443" t="s">
        <v>929</v>
      </c>
      <c r="P41" s="443" t="s">
        <v>531</v>
      </c>
      <c r="Q41" s="443" t="s">
        <v>986</v>
      </c>
      <c r="R41" s="444"/>
    </row>
    <row r="42" spans="2:18">
      <c r="M42" s="442" t="s">
        <v>529</v>
      </c>
      <c r="N42" s="443" t="s">
        <v>530</v>
      </c>
      <c r="O42" s="443" t="s">
        <v>562</v>
      </c>
      <c r="P42" s="443" t="s">
        <v>531</v>
      </c>
      <c r="Q42" s="443" t="s">
        <v>987</v>
      </c>
      <c r="R42" s="444"/>
    </row>
  </sheetData>
  <mergeCells count="3">
    <mergeCell ref="B3:C3"/>
    <mergeCell ref="E8:F9"/>
    <mergeCell ref="B17:D17"/>
  </mergeCells>
  <phoneticPr fontId="27"/>
  <pageMargins left="0.25" right="0.25" top="0.75" bottom="0.75" header="0.3" footer="0.3"/>
  <pageSetup paperSize="9" orientation="portrait" horizontalDpi="0" verticalDpi="0" r:id="rId1"/>
  <headerFooter>
    <oddFooter>&amp;C1/1</oddFooter>
  </headerFooter>
  <colBreaks count="1" manualBreakCount="1">
    <brk id="7" max="1048575" man="1"/>
  </col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8006-392C-40B7-BB3F-C6567FDE3E02}">
  <sheetPr codeName="Sheet21">
    <pageSetUpPr fitToPage="1"/>
  </sheetPr>
  <dimension ref="A1:J45"/>
  <sheetViews>
    <sheetView showGridLines="0" zoomScaleNormal="100" zoomScaleSheetLayoutView="80" workbookViewId="0">
      <selection activeCell="I41" sqref="I41"/>
    </sheetView>
  </sheetViews>
  <sheetFormatPr defaultRowHeight="13.5"/>
  <cols>
    <col min="1" max="1" width="32.83203125" style="711" customWidth="1"/>
    <col min="2" max="3" width="29.83203125" style="711" customWidth="1"/>
    <col min="4" max="4" width="23.1640625" style="711" customWidth="1"/>
    <col min="5" max="5" width="22.33203125" style="711" customWidth="1"/>
    <col min="6" max="6" width="18" style="711" customWidth="1"/>
    <col min="7" max="16384" width="9.33203125" style="711"/>
  </cols>
  <sheetData>
    <row r="1" spans="1:10" ht="24">
      <c r="A1" s="2226" t="s">
        <v>153</v>
      </c>
      <c r="B1" s="2227"/>
      <c r="C1" s="2227"/>
      <c r="D1" s="2227"/>
      <c r="E1" s="2227"/>
      <c r="F1" s="2227"/>
    </row>
    <row r="2" spans="1:10" ht="18.75">
      <c r="A2" s="726" t="s">
        <v>694</v>
      </c>
      <c r="D2" s="727" t="s">
        <v>339</v>
      </c>
      <c r="F2" s="728" t="s">
        <v>338</v>
      </c>
    </row>
    <row r="3" spans="1:10">
      <c r="A3" s="727">
        <v>1130033</v>
      </c>
      <c r="D3" s="727" t="s">
        <v>337</v>
      </c>
      <c r="F3" s="728" t="s">
        <v>336</v>
      </c>
    </row>
    <row r="4" spans="1:10">
      <c r="A4" s="727" t="s">
        <v>281</v>
      </c>
      <c r="D4" s="727" t="s">
        <v>335</v>
      </c>
      <c r="F4" s="728" t="s">
        <v>695</v>
      </c>
    </row>
    <row r="5" spans="1:10">
      <c r="A5" s="727" t="s">
        <v>696</v>
      </c>
      <c r="J5" s="729"/>
    </row>
    <row r="6" spans="1:10">
      <c r="A6" s="727" t="s">
        <v>211</v>
      </c>
      <c r="J6" s="729"/>
    </row>
    <row r="7" spans="1:10">
      <c r="A7" s="727" t="s">
        <v>204</v>
      </c>
      <c r="E7" s="727"/>
      <c r="J7" s="730"/>
    </row>
    <row r="8" spans="1:10" ht="18.75">
      <c r="A8" s="727"/>
      <c r="D8" s="731" t="s">
        <v>697</v>
      </c>
      <c r="J8" s="730"/>
    </row>
    <row r="9" spans="1:10">
      <c r="A9" s="727"/>
      <c r="J9" s="730"/>
    </row>
    <row r="10" spans="1:10">
      <c r="D10" s="711" t="s">
        <v>698</v>
      </c>
    </row>
    <row r="11" spans="1:10">
      <c r="D11" s="711" t="s">
        <v>699</v>
      </c>
    </row>
    <row r="12" spans="1:10">
      <c r="A12" s="711" t="s">
        <v>334</v>
      </c>
      <c r="D12" s="109" t="s">
        <v>700</v>
      </c>
    </row>
    <row r="13" spans="1:10">
      <c r="A13" s="711" t="s">
        <v>216</v>
      </c>
      <c r="B13" s="711" t="s">
        <v>217</v>
      </c>
      <c r="D13" s="109" t="s">
        <v>701</v>
      </c>
    </row>
    <row r="14" spans="1:10">
      <c r="A14" s="732" t="s">
        <v>219</v>
      </c>
      <c r="B14" s="732" t="s">
        <v>173</v>
      </c>
      <c r="C14" s="732" t="s">
        <v>333</v>
      </c>
    </row>
    <row r="15" spans="1:10">
      <c r="A15" s="733" t="s">
        <v>221</v>
      </c>
      <c r="B15" s="733" t="s">
        <v>222</v>
      </c>
      <c r="C15" s="733" t="s">
        <v>223</v>
      </c>
    </row>
    <row r="17" spans="1:6">
      <c r="A17" s="732" t="s">
        <v>332</v>
      </c>
      <c r="B17" s="2228" t="s">
        <v>270</v>
      </c>
      <c r="C17" s="2228"/>
    </row>
    <row r="18" spans="1:6">
      <c r="A18" s="734">
        <v>45250</v>
      </c>
      <c r="B18" s="2229" t="s">
        <v>702</v>
      </c>
      <c r="C18" s="2229"/>
    </row>
    <row r="20" spans="1:6">
      <c r="A20" s="735"/>
      <c r="B20" s="713" t="s">
        <v>331</v>
      </c>
      <c r="C20" s="736"/>
      <c r="D20" s="732" t="s">
        <v>170</v>
      </c>
      <c r="E20" s="732" t="s">
        <v>225</v>
      </c>
      <c r="F20" s="732" t="s">
        <v>226</v>
      </c>
    </row>
    <row r="21" spans="1:6">
      <c r="A21" s="735" t="s">
        <v>227</v>
      </c>
      <c r="B21" s="713"/>
      <c r="C21" s="736"/>
      <c r="D21" s="737" t="s">
        <v>228</v>
      </c>
      <c r="E21" s="738">
        <v>1299</v>
      </c>
      <c r="F21" s="738">
        <v>649500</v>
      </c>
    </row>
    <row r="22" spans="1:6">
      <c r="A22" s="735" t="s">
        <v>229</v>
      </c>
      <c r="B22" s="713"/>
      <c r="C22" s="736"/>
      <c r="D22" s="737" t="s">
        <v>230</v>
      </c>
      <c r="E22" s="738">
        <v>2499</v>
      </c>
      <c r="F22" s="738">
        <v>624750</v>
      </c>
    </row>
    <row r="23" spans="1:6">
      <c r="A23" s="735" t="s">
        <v>231</v>
      </c>
      <c r="B23" s="713"/>
      <c r="C23" s="736"/>
      <c r="D23" s="737" t="s">
        <v>232</v>
      </c>
      <c r="E23" s="738">
        <v>6999</v>
      </c>
      <c r="F23" s="738">
        <v>349950</v>
      </c>
    </row>
    <row r="24" spans="1:6">
      <c r="A24" s="735"/>
      <c r="B24" s="713"/>
      <c r="C24" s="736"/>
      <c r="D24" s="736"/>
      <c r="E24" s="708"/>
      <c r="F24" s="708"/>
    </row>
    <row r="25" spans="1:6">
      <c r="A25" s="735"/>
      <c r="B25" s="713"/>
      <c r="C25" s="736"/>
      <c r="D25" s="736"/>
      <c r="E25" s="708"/>
      <c r="F25" s="708"/>
    </row>
    <row r="26" spans="1:6">
      <c r="A26" s="735"/>
      <c r="B26" s="713"/>
      <c r="C26" s="736"/>
      <c r="D26" s="736"/>
      <c r="E26" s="708"/>
      <c r="F26" s="708"/>
    </row>
    <row r="27" spans="1:6">
      <c r="A27" s="735"/>
      <c r="B27" s="713"/>
      <c r="C27" s="736"/>
      <c r="D27" s="736"/>
      <c r="E27" s="708"/>
      <c r="F27" s="708"/>
    </row>
    <row r="28" spans="1:6">
      <c r="A28" s="735"/>
      <c r="B28" s="713"/>
      <c r="C28" s="736"/>
      <c r="D28" s="736"/>
      <c r="E28" s="708"/>
      <c r="F28" s="708"/>
    </row>
    <row r="29" spans="1:6">
      <c r="A29" s="735"/>
      <c r="B29" s="713"/>
      <c r="C29" s="736"/>
      <c r="D29" s="736"/>
      <c r="E29" s="708"/>
      <c r="F29" s="708"/>
    </row>
    <row r="30" spans="1:6">
      <c r="A30" s="735"/>
      <c r="B30" s="713"/>
      <c r="C30" s="736"/>
      <c r="D30" s="736"/>
      <c r="E30" s="708"/>
      <c r="F30" s="708"/>
    </row>
    <row r="31" spans="1:6">
      <c r="A31" s="735"/>
      <c r="B31" s="713"/>
      <c r="C31" s="736"/>
      <c r="D31" s="736"/>
      <c r="E31" s="708"/>
      <c r="F31" s="708"/>
    </row>
    <row r="32" spans="1:6">
      <c r="A32" s="735"/>
      <c r="B32" s="713"/>
      <c r="C32" s="736"/>
      <c r="D32" s="736"/>
      <c r="E32" s="708"/>
      <c r="F32" s="708"/>
    </row>
    <row r="33" spans="1:6">
      <c r="A33" s="735"/>
      <c r="B33" s="713"/>
      <c r="C33" s="736"/>
      <c r="D33" s="736"/>
      <c r="E33" s="708"/>
      <c r="F33" s="708"/>
    </row>
    <row r="34" spans="1:6">
      <c r="A34" s="735"/>
      <c r="B34" s="713"/>
      <c r="C34" s="736"/>
      <c r="D34" s="736"/>
      <c r="E34" s="708"/>
      <c r="F34" s="708"/>
    </row>
    <row r="35" spans="1:6">
      <c r="A35" s="735"/>
      <c r="B35" s="713"/>
      <c r="C35" s="736"/>
      <c r="D35" s="736"/>
      <c r="E35" s="708"/>
      <c r="F35" s="708"/>
    </row>
    <row r="36" spans="1:6">
      <c r="A36" s="735"/>
      <c r="B36" s="713"/>
      <c r="C36" s="736"/>
      <c r="D36" s="736"/>
      <c r="E36" s="708"/>
      <c r="F36" s="708"/>
    </row>
    <row r="38" spans="1:6">
      <c r="D38" s="739" t="s">
        <v>233</v>
      </c>
      <c r="E38" s="740"/>
      <c r="F38" s="741" t="s">
        <v>221</v>
      </c>
    </row>
    <row r="39" spans="1:6">
      <c r="D39" s="742" t="s">
        <v>234</v>
      </c>
      <c r="E39" s="743"/>
      <c r="F39" s="744" t="s">
        <v>222</v>
      </c>
    </row>
    <row r="41" spans="1:6">
      <c r="A41" s="745" t="s">
        <v>330</v>
      </c>
      <c r="B41" s="740"/>
      <c r="C41" s="740"/>
      <c r="D41" s="740"/>
      <c r="E41" s="740"/>
      <c r="F41" s="746"/>
    </row>
    <row r="42" spans="1:6">
      <c r="A42" s="747"/>
      <c r="F42" s="748"/>
    </row>
    <row r="43" spans="1:6">
      <c r="A43" s="747"/>
      <c r="C43" s="749"/>
      <c r="F43" s="748"/>
    </row>
    <row r="44" spans="1:6">
      <c r="A44" s="750"/>
      <c r="B44" s="743"/>
      <c r="C44" s="743"/>
      <c r="D44" s="743"/>
      <c r="E44" s="743"/>
      <c r="F44" s="751"/>
    </row>
    <row r="45" spans="1:6">
      <c r="C45" s="752"/>
    </row>
  </sheetData>
  <mergeCells count="3">
    <mergeCell ref="A1:F1"/>
    <mergeCell ref="B17:C17"/>
    <mergeCell ref="B18:C18"/>
  </mergeCells>
  <phoneticPr fontId="27"/>
  <hyperlinks>
    <hyperlink ref="D12" r:id="rId1" display="http://www.akibadirect.com" xr:uid="{0563D21B-9FAB-4692-B1E4-02B3249D2AB5}"/>
    <hyperlink ref="D13" r:id="rId2" display="h-shioda@hamada-dk.co.jp" xr:uid="{BFAE3238-920B-4A88-A475-415501F6CE8B}"/>
  </hyperlinks>
  <pageMargins left="0.25" right="0.25" top="0.75" bottom="0.75" header="0.3" footer="0.3"/>
  <pageSetup paperSize="9" scale="70" orientation="portrait" r:id="rId3"/>
  <rowBreaks count="3" manualBreakCount="3">
    <brk id="37" max="5" man="1"/>
    <brk id="43" max="5" man="1"/>
    <brk id="44" max="5" man="1"/>
  </rowBreaks>
  <colBreaks count="2" manualBreakCount="2">
    <brk id="2" max="44" man="1"/>
    <brk id="5" max="44" man="1"/>
  </colBreaks>
  <drawing r:id="rId4"/>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8AD59-9131-4402-9C81-EBF44D7F621D}">
  <sheetPr codeName="Sheet22">
    <pageSetUpPr fitToPage="1"/>
  </sheetPr>
  <dimension ref="A1:J39"/>
  <sheetViews>
    <sheetView showGridLines="0" zoomScaleNormal="100" zoomScaleSheetLayoutView="100" workbookViewId="0">
      <selection activeCell="M9" sqref="M9"/>
    </sheetView>
  </sheetViews>
  <sheetFormatPr defaultRowHeight="13.5"/>
  <cols>
    <col min="1" max="1" width="20.6640625" style="54" customWidth="1"/>
    <col min="2" max="2" width="18.1640625" style="54" customWidth="1"/>
    <col min="3" max="3" width="36.5" style="54" customWidth="1"/>
    <col min="4" max="4" width="13.83203125" style="54" customWidth="1"/>
    <col min="5" max="5" width="13.6640625" style="54" customWidth="1"/>
    <col min="6" max="6" width="15" style="54" customWidth="1"/>
    <col min="7" max="7" width="24.33203125" style="54" customWidth="1"/>
    <col min="8" max="16384" width="9.33203125" style="54"/>
  </cols>
  <sheetData>
    <row r="1" spans="1:10" ht="21">
      <c r="C1" s="100" t="s">
        <v>201</v>
      </c>
    </row>
    <row r="3" spans="1:10" ht="24.75" customHeight="1">
      <c r="A3" s="2230" t="s">
        <v>202</v>
      </c>
      <c r="B3" s="2230"/>
      <c r="D3" s="101" t="s">
        <v>203</v>
      </c>
      <c r="E3" s="102"/>
      <c r="F3" s="103"/>
    </row>
    <row r="4" spans="1:10" ht="12" customHeight="1">
      <c r="A4" s="104" t="s">
        <v>204</v>
      </c>
      <c r="D4" s="102" t="s">
        <v>205</v>
      </c>
      <c r="E4" s="102"/>
      <c r="F4" s="102"/>
    </row>
    <row r="5" spans="1:10" ht="12" customHeight="1">
      <c r="A5" s="105" t="s">
        <v>206</v>
      </c>
      <c r="D5" s="102" t="s">
        <v>207</v>
      </c>
      <c r="E5" s="102"/>
      <c r="F5" s="102"/>
    </row>
    <row r="6" spans="1:10" ht="12" customHeight="1">
      <c r="A6" s="104">
        <v>1130033</v>
      </c>
    </row>
    <row r="7" spans="1:10" ht="12" customHeight="1">
      <c r="A7" s="104" t="s">
        <v>208</v>
      </c>
    </row>
    <row r="8" spans="1:10" ht="12" customHeight="1">
      <c r="A8" s="104" t="s">
        <v>209</v>
      </c>
      <c r="D8" s="2231" t="s">
        <v>210</v>
      </c>
      <c r="E8" s="2231"/>
    </row>
    <row r="9" spans="1:10" ht="12" customHeight="1">
      <c r="A9" s="104" t="s">
        <v>211</v>
      </c>
      <c r="D9" s="2231"/>
      <c r="E9" s="2231"/>
    </row>
    <row r="10" spans="1:10" ht="14.25" customHeight="1">
      <c r="D10" s="106" t="s">
        <v>212</v>
      </c>
    </row>
    <row r="11" spans="1:10" ht="14.25" customHeight="1">
      <c r="D11" s="107" t="s">
        <v>213</v>
      </c>
    </row>
    <row r="12" spans="1:10" ht="14.25" customHeight="1">
      <c r="A12" s="108" t="s">
        <v>214</v>
      </c>
      <c r="D12" s="107" t="s">
        <v>215</v>
      </c>
      <c r="J12" s="109"/>
    </row>
    <row r="13" spans="1:10">
      <c r="A13" s="54" t="s">
        <v>216</v>
      </c>
      <c r="B13" s="54" t="s">
        <v>217</v>
      </c>
      <c r="D13" s="110" t="s">
        <v>218</v>
      </c>
      <c r="J13" s="111"/>
    </row>
    <row r="14" spans="1:10">
      <c r="A14" s="112" t="s">
        <v>219</v>
      </c>
      <c r="B14" s="112" t="s">
        <v>173</v>
      </c>
      <c r="C14" s="112" t="s">
        <v>220</v>
      </c>
    </row>
    <row r="15" spans="1:10" ht="21" customHeight="1">
      <c r="A15" s="113" t="s">
        <v>221</v>
      </c>
      <c r="B15" s="113" t="s">
        <v>222</v>
      </c>
      <c r="C15" s="114" t="s">
        <v>223</v>
      </c>
    </row>
    <row r="16" spans="1:10" ht="15" customHeight="1"/>
    <row r="17" spans="1:6">
      <c r="A17" s="2232" t="s">
        <v>224</v>
      </c>
      <c r="B17" s="2233"/>
      <c r="C17" s="2234"/>
      <c r="D17" s="115" t="s">
        <v>170</v>
      </c>
      <c r="E17" s="112" t="s">
        <v>225</v>
      </c>
      <c r="F17" s="112" t="s">
        <v>226</v>
      </c>
    </row>
    <row r="18" spans="1:6">
      <c r="A18" s="116" t="s">
        <v>227</v>
      </c>
      <c r="B18" s="117"/>
      <c r="C18" s="118"/>
      <c r="D18" s="119" t="s">
        <v>228</v>
      </c>
      <c r="E18" s="120">
        <v>1299</v>
      </c>
      <c r="F18" s="120">
        <v>649500</v>
      </c>
    </row>
    <row r="19" spans="1:6">
      <c r="A19" s="116" t="s">
        <v>229</v>
      </c>
      <c r="B19" s="117"/>
      <c r="C19" s="118"/>
      <c r="D19" s="119" t="s">
        <v>230</v>
      </c>
      <c r="E19" s="120">
        <v>2499</v>
      </c>
      <c r="F19" s="120">
        <v>624750</v>
      </c>
    </row>
    <row r="20" spans="1:6">
      <c r="A20" s="116" t="s">
        <v>231</v>
      </c>
      <c r="B20" s="117"/>
      <c r="C20" s="118"/>
      <c r="D20" s="119" t="s">
        <v>232</v>
      </c>
      <c r="E20" s="120">
        <v>6999</v>
      </c>
      <c r="F20" s="120">
        <v>349950</v>
      </c>
    </row>
    <row r="21" spans="1:6">
      <c r="A21" s="116"/>
      <c r="B21" s="117"/>
      <c r="C21" s="118"/>
      <c r="D21" s="121"/>
      <c r="E21" s="121"/>
      <c r="F21" s="121"/>
    </row>
    <row r="22" spans="1:6">
      <c r="A22" s="116"/>
      <c r="B22" s="117"/>
      <c r="C22" s="118"/>
      <c r="D22" s="121"/>
      <c r="E22" s="121"/>
      <c r="F22" s="121"/>
    </row>
    <row r="23" spans="1:6">
      <c r="A23" s="116"/>
      <c r="B23" s="117"/>
      <c r="C23" s="118"/>
      <c r="D23" s="121"/>
      <c r="E23" s="121"/>
      <c r="F23" s="121"/>
    </row>
    <row r="24" spans="1:6">
      <c r="A24" s="116"/>
      <c r="B24" s="117"/>
      <c r="C24" s="118"/>
      <c r="D24" s="121"/>
      <c r="E24" s="121"/>
      <c r="F24" s="121"/>
    </row>
    <row r="25" spans="1:6">
      <c r="A25" s="116"/>
      <c r="B25" s="117"/>
      <c r="C25" s="118"/>
      <c r="D25" s="121"/>
      <c r="E25" s="121"/>
      <c r="F25" s="121"/>
    </row>
    <row r="26" spans="1:6">
      <c r="A26" s="116"/>
      <c r="B26" s="117"/>
      <c r="C26" s="118"/>
      <c r="D26" s="121"/>
      <c r="E26" s="121"/>
      <c r="F26" s="121"/>
    </row>
    <row r="27" spans="1:6">
      <c r="A27" s="116"/>
      <c r="B27" s="117"/>
      <c r="C27" s="118"/>
      <c r="D27" s="121"/>
      <c r="E27" s="121"/>
      <c r="F27" s="121"/>
    </row>
    <row r="28" spans="1:6">
      <c r="A28" s="116"/>
      <c r="B28" s="117"/>
      <c r="C28" s="118"/>
      <c r="D28" s="121"/>
      <c r="E28" s="121"/>
      <c r="F28" s="121"/>
    </row>
    <row r="29" spans="1:6">
      <c r="A29" s="116"/>
      <c r="B29" s="117"/>
      <c r="C29" s="118"/>
      <c r="D29" s="121"/>
      <c r="E29" s="121"/>
      <c r="F29" s="121"/>
    </row>
    <row r="30" spans="1:6">
      <c r="A30" s="116"/>
      <c r="B30" s="117"/>
      <c r="C30" s="118"/>
      <c r="D30" s="121"/>
      <c r="E30" s="121"/>
      <c r="F30" s="121"/>
    </row>
    <row r="31" spans="1:6">
      <c r="A31" s="116"/>
      <c r="B31" s="117"/>
      <c r="C31" s="118"/>
      <c r="D31" s="121"/>
      <c r="E31" s="121"/>
      <c r="F31" s="121"/>
    </row>
    <row r="32" spans="1:6">
      <c r="A32" s="116"/>
      <c r="B32" s="117"/>
      <c r="C32" s="118"/>
      <c r="D32" s="121"/>
      <c r="E32" s="121"/>
      <c r="F32" s="121"/>
    </row>
    <row r="33" spans="1:6">
      <c r="A33" s="116"/>
      <c r="B33" s="117"/>
      <c r="C33" s="118"/>
      <c r="D33" s="121"/>
      <c r="E33" s="121"/>
      <c r="F33" s="121"/>
    </row>
    <row r="34" spans="1:6" ht="6" customHeight="1"/>
    <row r="35" spans="1:6">
      <c r="D35" s="122" t="s">
        <v>233</v>
      </c>
      <c r="E35" s="123"/>
      <c r="F35" s="124" t="s">
        <v>221</v>
      </c>
    </row>
    <row r="36" spans="1:6">
      <c r="D36" s="125" t="s">
        <v>234</v>
      </c>
      <c r="E36" s="126"/>
      <c r="F36" s="127" t="s">
        <v>222</v>
      </c>
    </row>
    <row r="37" spans="1:6" ht="7.5" customHeight="1"/>
    <row r="38" spans="1:6">
      <c r="A38" s="128" t="s">
        <v>235</v>
      </c>
      <c r="B38" s="129"/>
      <c r="C38" s="129"/>
      <c r="D38" s="129"/>
      <c r="E38" s="129"/>
      <c r="F38" s="130"/>
    </row>
    <row r="39" spans="1:6" ht="37.5" customHeight="1">
      <c r="A39" s="131"/>
      <c r="B39" s="126"/>
      <c r="C39" s="126"/>
      <c r="D39" s="126"/>
      <c r="E39" s="126"/>
      <c r="F39" s="132"/>
    </row>
  </sheetData>
  <mergeCells count="3">
    <mergeCell ref="A3:B3"/>
    <mergeCell ref="D8:E9"/>
    <mergeCell ref="A17:C17"/>
  </mergeCells>
  <phoneticPr fontId="27"/>
  <pageMargins left="0.25" right="0.25" top="0.75" bottom="0.75" header="0.3" footer="0.3"/>
  <pageSetup paperSize="9" orientation="portrait" horizontalDpi="0" verticalDpi="0" r:id="rId1"/>
  <headerFooter>
    <oddFooter>&amp;C1/1</oddFooter>
  </headerFooter>
  <colBreaks count="1" manualBreakCount="1">
    <brk id="6" max="1048575" man="1"/>
  </colBreak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0B56-9056-4948-81D3-CB8C6A9EE710}">
  <sheetPr codeName="Sheet23">
    <pageSetUpPr fitToPage="1"/>
  </sheetPr>
  <dimension ref="A1:J39"/>
  <sheetViews>
    <sheetView showGridLines="0" zoomScaleNormal="100" zoomScaleSheetLayoutView="100" workbookViewId="0">
      <selection activeCell="L6" sqref="L6"/>
    </sheetView>
  </sheetViews>
  <sheetFormatPr defaultRowHeight="13.5"/>
  <cols>
    <col min="1" max="1" width="20.6640625" style="54" customWidth="1"/>
    <col min="2" max="2" width="18.1640625" style="54" customWidth="1"/>
    <col min="3" max="3" width="36.5" style="54" customWidth="1"/>
    <col min="4" max="4" width="13.83203125" style="54" customWidth="1"/>
    <col min="5" max="5" width="15" style="54" customWidth="1"/>
    <col min="6" max="6" width="15.5" style="54" customWidth="1"/>
    <col min="7" max="7" width="24.33203125" style="54" customWidth="1"/>
    <col min="8" max="16384" width="9.33203125" style="54"/>
  </cols>
  <sheetData>
    <row r="1" spans="1:10" ht="21">
      <c r="C1" s="100" t="s">
        <v>271</v>
      </c>
    </row>
    <row r="3" spans="1:10" ht="24.75" customHeight="1">
      <c r="A3" s="2230" t="s">
        <v>202</v>
      </c>
      <c r="B3" s="2230"/>
      <c r="D3" s="101" t="s">
        <v>272</v>
      </c>
      <c r="E3" s="102"/>
      <c r="F3" s="103"/>
    </row>
    <row r="4" spans="1:10" ht="12" customHeight="1">
      <c r="A4" s="104">
        <v>1130033</v>
      </c>
      <c r="D4" s="102" t="s">
        <v>273</v>
      </c>
      <c r="E4" s="102"/>
      <c r="F4" s="102"/>
    </row>
    <row r="5" spans="1:10" ht="12" customHeight="1">
      <c r="A5" s="104" t="s">
        <v>208</v>
      </c>
      <c r="D5" s="102" t="s">
        <v>207</v>
      </c>
      <c r="E5" s="102"/>
      <c r="F5" s="102"/>
    </row>
    <row r="6" spans="1:10" ht="12" customHeight="1">
      <c r="A6" s="104" t="s">
        <v>209</v>
      </c>
    </row>
    <row r="7" spans="1:10" ht="12" customHeight="1">
      <c r="A7" s="104" t="s">
        <v>211</v>
      </c>
    </row>
    <row r="8" spans="1:10" ht="12" customHeight="1">
      <c r="A8" s="104" t="s">
        <v>204</v>
      </c>
      <c r="D8" s="2231" t="s">
        <v>210</v>
      </c>
      <c r="E8" s="2231"/>
    </row>
    <row r="9" spans="1:10" ht="12" customHeight="1">
      <c r="A9" s="104" t="s">
        <v>206</v>
      </c>
      <c r="D9" s="2231"/>
      <c r="E9" s="2231"/>
    </row>
    <row r="10" spans="1:10">
      <c r="D10" s="107" t="s">
        <v>212</v>
      </c>
    </row>
    <row r="11" spans="1:10" ht="12" customHeight="1">
      <c r="D11" s="107" t="s">
        <v>213</v>
      </c>
    </row>
    <row r="12" spans="1:10" ht="12" customHeight="1">
      <c r="D12" s="107" t="s">
        <v>215</v>
      </c>
      <c r="J12" s="109"/>
    </row>
    <row r="13" spans="1:10" ht="20.25" customHeight="1">
      <c r="A13" s="54" t="s">
        <v>216</v>
      </c>
      <c r="B13" s="54" t="s">
        <v>217</v>
      </c>
      <c r="D13" s="110" t="s">
        <v>218</v>
      </c>
      <c r="J13" s="111"/>
    </row>
    <row r="14" spans="1:10">
      <c r="A14" s="112" t="s">
        <v>219</v>
      </c>
      <c r="B14" s="112" t="s">
        <v>173</v>
      </c>
      <c r="C14" s="112" t="s">
        <v>220</v>
      </c>
    </row>
    <row r="15" spans="1:10" ht="21" customHeight="1">
      <c r="A15" s="113" t="s">
        <v>221</v>
      </c>
      <c r="B15" s="113" t="s">
        <v>222</v>
      </c>
      <c r="C15" s="114" t="s">
        <v>223</v>
      </c>
    </row>
    <row r="16" spans="1:10" ht="15" customHeight="1"/>
    <row r="17" spans="1:6">
      <c r="A17" s="2232" t="s">
        <v>224</v>
      </c>
      <c r="B17" s="2233"/>
      <c r="C17" s="2234"/>
      <c r="D17" s="115" t="s">
        <v>170</v>
      </c>
      <c r="E17" s="112" t="s">
        <v>225</v>
      </c>
      <c r="F17" s="112" t="s">
        <v>226</v>
      </c>
    </row>
    <row r="18" spans="1:6">
      <c r="A18" s="116" t="s">
        <v>227</v>
      </c>
      <c r="B18" s="117"/>
      <c r="C18" s="118"/>
      <c r="D18" s="119" t="s">
        <v>228</v>
      </c>
      <c r="E18" s="120">
        <v>1299</v>
      </c>
      <c r="F18" s="120">
        <v>649500</v>
      </c>
    </row>
    <row r="19" spans="1:6">
      <c r="A19" s="116" t="s">
        <v>229</v>
      </c>
      <c r="B19" s="117"/>
      <c r="C19" s="118"/>
      <c r="D19" s="119" t="s">
        <v>230</v>
      </c>
      <c r="E19" s="120">
        <v>2499</v>
      </c>
      <c r="F19" s="120">
        <v>624750</v>
      </c>
    </row>
    <row r="20" spans="1:6">
      <c r="A20" s="116" t="s">
        <v>231</v>
      </c>
      <c r="B20" s="117"/>
      <c r="C20" s="118"/>
      <c r="D20" s="119" t="s">
        <v>232</v>
      </c>
      <c r="E20" s="120">
        <v>6999</v>
      </c>
      <c r="F20" s="120">
        <v>349950</v>
      </c>
    </row>
    <row r="21" spans="1:6">
      <c r="A21" s="116"/>
      <c r="B21" s="117"/>
      <c r="C21" s="118"/>
      <c r="D21" s="121"/>
      <c r="E21" s="121"/>
      <c r="F21" s="121"/>
    </row>
    <row r="22" spans="1:6">
      <c r="A22" s="116"/>
      <c r="B22" s="117"/>
      <c r="C22" s="118"/>
      <c r="D22" s="121"/>
      <c r="E22" s="121"/>
      <c r="F22" s="121"/>
    </row>
    <row r="23" spans="1:6">
      <c r="A23" s="116"/>
      <c r="B23" s="117"/>
      <c r="C23" s="118"/>
      <c r="D23" s="121"/>
      <c r="E23" s="121"/>
      <c r="F23" s="121"/>
    </row>
    <row r="24" spans="1:6">
      <c r="A24" s="116"/>
      <c r="B24" s="117"/>
      <c r="C24" s="118"/>
      <c r="D24" s="121"/>
      <c r="E24" s="121"/>
      <c r="F24" s="121"/>
    </row>
    <row r="25" spans="1:6">
      <c r="A25" s="116"/>
      <c r="B25" s="117"/>
      <c r="C25" s="118"/>
      <c r="D25" s="121"/>
      <c r="E25" s="121"/>
      <c r="F25" s="121"/>
    </row>
    <row r="26" spans="1:6">
      <c r="A26" s="116"/>
      <c r="B26" s="117"/>
      <c r="C26" s="118"/>
      <c r="D26" s="121"/>
      <c r="E26" s="121"/>
      <c r="F26" s="121"/>
    </row>
    <row r="27" spans="1:6">
      <c r="A27" s="116"/>
      <c r="B27" s="117"/>
      <c r="C27" s="118"/>
      <c r="D27" s="121"/>
      <c r="E27" s="121"/>
      <c r="F27" s="121"/>
    </row>
    <row r="28" spans="1:6">
      <c r="A28" s="116"/>
      <c r="B28" s="117"/>
      <c r="C28" s="118"/>
      <c r="D28" s="121"/>
      <c r="E28" s="121"/>
      <c r="F28" s="121"/>
    </row>
    <row r="29" spans="1:6">
      <c r="A29" s="116"/>
      <c r="B29" s="117"/>
      <c r="C29" s="118"/>
      <c r="D29" s="121"/>
      <c r="E29" s="121"/>
      <c r="F29" s="121"/>
    </row>
    <row r="30" spans="1:6">
      <c r="A30" s="116"/>
      <c r="B30" s="117"/>
      <c r="C30" s="118"/>
      <c r="D30" s="121"/>
      <c r="E30" s="121"/>
      <c r="F30" s="121"/>
    </row>
    <row r="31" spans="1:6">
      <c r="A31" s="116"/>
      <c r="B31" s="117"/>
      <c r="C31" s="118"/>
      <c r="D31" s="121"/>
      <c r="E31" s="121"/>
      <c r="F31" s="121"/>
    </row>
    <row r="32" spans="1:6">
      <c r="A32" s="116"/>
      <c r="B32" s="117"/>
      <c r="C32" s="118"/>
      <c r="D32" s="121"/>
      <c r="E32" s="121"/>
      <c r="F32" s="121"/>
    </row>
    <row r="33" spans="1:6">
      <c r="A33" s="116"/>
      <c r="B33" s="117"/>
      <c r="C33" s="118"/>
      <c r="D33" s="121"/>
      <c r="E33" s="121"/>
      <c r="F33" s="121"/>
    </row>
    <row r="34" spans="1:6" ht="6" customHeight="1"/>
    <row r="35" spans="1:6">
      <c r="D35" s="122" t="s">
        <v>233</v>
      </c>
      <c r="E35" s="123"/>
      <c r="F35" s="124" t="s">
        <v>221</v>
      </c>
    </row>
    <row r="36" spans="1:6">
      <c r="D36" s="125" t="s">
        <v>234</v>
      </c>
      <c r="E36" s="126"/>
      <c r="F36" s="127" t="s">
        <v>222</v>
      </c>
    </row>
    <row r="37" spans="1:6" ht="7.5" customHeight="1"/>
    <row r="38" spans="1:6">
      <c r="A38" s="128" t="s">
        <v>235</v>
      </c>
      <c r="B38" s="129"/>
      <c r="C38" s="129"/>
      <c r="D38" s="129"/>
      <c r="E38" s="129"/>
      <c r="F38" s="130"/>
    </row>
    <row r="39" spans="1:6" ht="37.5" customHeight="1">
      <c r="A39" s="131"/>
      <c r="B39" s="126"/>
      <c r="C39" s="126"/>
      <c r="D39" s="126"/>
      <c r="E39" s="126"/>
      <c r="F39" s="132"/>
    </row>
  </sheetData>
  <mergeCells count="3">
    <mergeCell ref="A3:B3"/>
    <mergeCell ref="D8:E9"/>
    <mergeCell ref="A17:C17"/>
  </mergeCells>
  <phoneticPr fontId="27"/>
  <pageMargins left="0.25" right="0.25" top="0.75" bottom="0.75" header="0.3" footer="0.3"/>
  <pageSetup paperSize="9" orientation="portrait" horizontalDpi="0" verticalDpi="0" r:id="rId1"/>
  <headerFooter>
    <oddFooter>&amp;C1/1</oddFooter>
  </headerFooter>
  <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AA301-D731-4FBD-88DE-5D3FC117DAA6}">
  <sheetPr codeName="Sheet24">
    <pageSetUpPr fitToPage="1"/>
  </sheetPr>
  <dimension ref="A1:AZ57"/>
  <sheetViews>
    <sheetView showGridLines="0" showZeros="0" topLeftCell="A19" zoomScaleNormal="100" workbookViewId="0">
      <selection activeCell="BD5" sqref="BD5"/>
    </sheetView>
  </sheetViews>
  <sheetFormatPr defaultRowHeight="15" customHeight="1"/>
  <cols>
    <col min="1" max="1" width="3.1640625" style="54" customWidth="1"/>
    <col min="2" max="2" width="1.6640625" style="54" customWidth="1"/>
    <col min="3" max="3" width="3.1640625" style="54" customWidth="1"/>
    <col min="4" max="16" width="2.5" style="54" customWidth="1"/>
    <col min="17" max="17" width="3" style="54" customWidth="1"/>
    <col min="18" max="18" width="2.5" style="54" customWidth="1"/>
    <col min="19" max="19" width="3" style="54" customWidth="1"/>
    <col min="20" max="20" width="2" style="54" customWidth="1"/>
    <col min="21" max="24" width="3" style="54" customWidth="1"/>
    <col min="25" max="25" width="3.1640625" style="54" customWidth="1"/>
    <col min="26" max="28" width="3" style="54" customWidth="1"/>
    <col min="29" max="29" width="4.6640625" style="54" customWidth="1"/>
    <col min="30" max="30" width="4.33203125" style="54" customWidth="1"/>
    <col min="31" max="32" width="3" style="54" customWidth="1"/>
    <col min="33" max="33" width="5.1640625" style="54" customWidth="1"/>
    <col min="34" max="42" width="3" style="54" customWidth="1"/>
    <col min="43" max="43" width="1.6640625" style="54" customWidth="1"/>
    <col min="44" max="49" width="3.1640625" style="54" customWidth="1"/>
    <col min="50" max="50" width="3.33203125" style="54" customWidth="1"/>
    <col min="51" max="51" width="18.6640625" style="54" customWidth="1"/>
    <col min="52" max="52" width="30.6640625" style="54" customWidth="1"/>
    <col min="53" max="16384" width="9.33203125" style="54"/>
  </cols>
  <sheetData>
    <row r="1" spans="1:52" ht="15" customHeight="1">
      <c r="A1" s="235"/>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row>
    <row r="2" spans="1:52" ht="15" customHeight="1">
      <c r="A2" s="235"/>
      <c r="B2" s="235"/>
      <c r="C2" s="235"/>
      <c r="D2" s="235"/>
      <c r="E2" s="235"/>
      <c r="F2" s="235"/>
      <c r="G2" s="235"/>
      <c r="H2" s="235"/>
      <c r="I2" s="235"/>
      <c r="J2" s="235"/>
      <c r="K2" s="235"/>
      <c r="L2" s="235"/>
      <c r="M2" s="235"/>
      <c r="N2" s="235"/>
      <c r="O2" s="235"/>
      <c r="P2" s="235"/>
      <c r="Q2" s="235"/>
      <c r="R2" s="235"/>
      <c r="S2" s="235"/>
      <c r="T2" s="235"/>
      <c r="U2" s="235"/>
      <c r="V2" s="235"/>
      <c r="W2" s="235"/>
      <c r="X2" s="235"/>
      <c r="Y2" s="235"/>
      <c r="Z2" s="235"/>
      <c r="AA2" s="235"/>
      <c r="AB2" s="235"/>
      <c r="AC2" s="235"/>
      <c r="AD2" s="235"/>
      <c r="AE2" s="235"/>
      <c r="AF2" s="235"/>
      <c r="AG2" s="235"/>
      <c r="AH2" s="235"/>
      <c r="AI2" s="235"/>
      <c r="AJ2" s="235"/>
      <c r="AK2" s="235"/>
      <c r="AL2" s="235"/>
      <c r="AM2" s="235"/>
      <c r="AN2" s="235"/>
      <c r="AO2" s="235"/>
      <c r="AP2" s="235"/>
      <c r="AQ2" s="235"/>
      <c r="AR2" s="235"/>
      <c r="AS2" s="235"/>
      <c r="AT2" s="235"/>
      <c r="AU2" s="235"/>
      <c r="AV2" s="235"/>
      <c r="AW2" s="235"/>
      <c r="AY2" s="54" t="s">
        <v>340</v>
      </c>
      <c r="AZ2" s="236"/>
    </row>
    <row r="3" spans="1:52" ht="15" customHeight="1">
      <c r="A3" s="2285" t="s">
        <v>341</v>
      </c>
      <c r="B3" s="2286"/>
      <c r="C3" s="2286"/>
      <c r="D3" s="2286"/>
      <c r="E3" s="2286"/>
      <c r="F3" s="2286"/>
      <c r="G3" s="2286"/>
      <c r="H3" s="2286"/>
      <c r="I3" s="2286"/>
      <c r="J3" s="2286"/>
      <c r="K3" s="2286"/>
      <c r="L3" s="2286"/>
      <c r="M3" s="2286"/>
      <c r="N3" s="2286"/>
      <c r="O3" s="2286"/>
      <c r="P3" s="2286"/>
      <c r="Q3" s="2286"/>
      <c r="R3" s="2286"/>
      <c r="S3" s="2286"/>
      <c r="T3" s="2286"/>
      <c r="U3" s="2286"/>
      <c r="V3" s="2286"/>
      <c r="W3" s="2286"/>
      <c r="X3" s="2286"/>
      <c r="Y3" s="2286"/>
      <c r="Z3" s="2286"/>
      <c r="AA3" s="2286"/>
      <c r="AB3" s="2286"/>
      <c r="AC3" s="2286"/>
      <c r="AD3" s="2286"/>
      <c r="AE3" s="2286"/>
      <c r="AF3" s="2286"/>
      <c r="AG3" s="2286"/>
      <c r="AH3" s="2286"/>
      <c r="AI3" s="2286"/>
      <c r="AJ3" s="2286"/>
      <c r="AK3" s="2286"/>
      <c r="AL3" s="2286"/>
      <c r="AM3" s="2286"/>
      <c r="AN3" s="2286"/>
      <c r="AO3" s="2286"/>
      <c r="AP3" s="2286"/>
      <c r="AQ3" s="2286"/>
      <c r="AR3" s="2286"/>
      <c r="AS3" s="235"/>
      <c r="AT3" s="235"/>
      <c r="AU3" s="235"/>
      <c r="AV3" s="235"/>
      <c r="AW3" s="235"/>
      <c r="AY3" s="171" t="s">
        <v>342</v>
      </c>
      <c r="AZ3" s="237">
        <v>2024</v>
      </c>
    </row>
    <row r="4" spans="1:52" ht="15" customHeight="1">
      <c r="A4" s="2286"/>
      <c r="B4" s="2286"/>
      <c r="C4" s="2286"/>
      <c r="D4" s="2286"/>
      <c r="E4" s="2286"/>
      <c r="F4" s="2286"/>
      <c r="G4" s="2286"/>
      <c r="H4" s="2286"/>
      <c r="I4" s="2286"/>
      <c r="J4" s="2286"/>
      <c r="K4" s="2286"/>
      <c r="L4" s="2286"/>
      <c r="M4" s="2286"/>
      <c r="N4" s="2286"/>
      <c r="O4" s="2286"/>
      <c r="P4" s="2286"/>
      <c r="Q4" s="2286"/>
      <c r="R4" s="2286"/>
      <c r="S4" s="2286"/>
      <c r="T4" s="2286"/>
      <c r="U4" s="2286"/>
      <c r="V4" s="2286"/>
      <c r="W4" s="2286"/>
      <c r="X4" s="2286"/>
      <c r="Y4" s="2286"/>
      <c r="Z4" s="2286"/>
      <c r="AA4" s="2286"/>
      <c r="AB4" s="2286"/>
      <c r="AC4" s="2286"/>
      <c r="AD4" s="2286"/>
      <c r="AE4" s="2286"/>
      <c r="AF4" s="2286"/>
      <c r="AG4" s="2286"/>
      <c r="AH4" s="2286"/>
      <c r="AI4" s="2286"/>
      <c r="AJ4" s="2286"/>
      <c r="AK4" s="2286"/>
      <c r="AL4" s="2286"/>
      <c r="AM4" s="2286"/>
      <c r="AN4" s="2286"/>
      <c r="AO4" s="2286"/>
      <c r="AP4" s="2286"/>
      <c r="AQ4" s="2286"/>
      <c r="AR4" s="2286"/>
      <c r="AS4" s="235"/>
      <c r="AT4" s="235"/>
      <c r="AU4" s="235"/>
      <c r="AV4" s="235"/>
      <c r="AW4" s="235"/>
      <c r="AY4" s="171" t="s">
        <v>343</v>
      </c>
      <c r="AZ4" s="238">
        <v>7</v>
      </c>
    </row>
    <row r="5" spans="1:52" ht="15" customHeight="1">
      <c r="A5" s="2286"/>
      <c r="B5" s="2286"/>
      <c r="C5" s="2286"/>
      <c r="D5" s="2286"/>
      <c r="E5" s="2286"/>
      <c r="F5" s="2286"/>
      <c r="G5" s="2286"/>
      <c r="H5" s="2286"/>
      <c r="I5" s="2286"/>
      <c r="J5" s="2286"/>
      <c r="K5" s="2286"/>
      <c r="L5" s="2286"/>
      <c r="M5" s="2286"/>
      <c r="N5" s="2286"/>
      <c r="O5" s="2286"/>
      <c r="P5" s="2286"/>
      <c r="Q5" s="2286"/>
      <c r="R5" s="2286"/>
      <c r="S5" s="2286"/>
      <c r="T5" s="2286"/>
      <c r="U5" s="2286"/>
      <c r="V5" s="2286"/>
      <c r="W5" s="2286"/>
      <c r="X5" s="2286"/>
      <c r="Y5" s="2286"/>
      <c r="Z5" s="2286"/>
      <c r="AA5" s="2286"/>
      <c r="AB5" s="2286"/>
      <c r="AC5" s="2286"/>
      <c r="AD5" s="2286"/>
      <c r="AE5" s="2286"/>
      <c r="AF5" s="2286"/>
      <c r="AG5" s="2286"/>
      <c r="AH5" s="2286"/>
      <c r="AI5" s="2286"/>
      <c r="AJ5" s="2286"/>
      <c r="AK5" s="2286"/>
      <c r="AL5" s="2286"/>
      <c r="AM5" s="2286"/>
      <c r="AN5" s="2286"/>
      <c r="AO5" s="2286"/>
      <c r="AP5" s="2286"/>
      <c r="AQ5" s="2286"/>
      <c r="AR5" s="2286"/>
      <c r="AS5" s="235"/>
      <c r="AT5" s="235"/>
      <c r="AU5" s="235"/>
      <c r="AV5" s="235"/>
      <c r="AW5" s="235"/>
      <c r="AY5" s="171" t="s">
        <v>344</v>
      </c>
      <c r="AZ5" s="237">
        <v>29</v>
      </c>
    </row>
    <row r="6" spans="1:52" ht="15" customHeight="1">
      <c r="A6" s="239"/>
      <c r="B6" s="239"/>
      <c r="C6" s="239"/>
      <c r="D6" s="239"/>
      <c r="E6" s="239"/>
      <c r="F6" s="239"/>
      <c r="G6" s="239"/>
      <c r="H6" s="239"/>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287" t="str">
        <f>seikyuuNo</f>
        <v>20240729-5</v>
      </c>
      <c r="AH6" s="2287"/>
      <c r="AI6" s="2287"/>
      <c r="AJ6" s="2287"/>
      <c r="AK6" s="2287"/>
      <c r="AL6" s="2287"/>
      <c r="AM6" s="2287"/>
      <c r="AN6" s="2287"/>
      <c r="AO6" s="2287"/>
      <c r="AP6" s="2287"/>
      <c r="AQ6" s="2287"/>
      <c r="AR6" s="2287"/>
      <c r="AS6" s="235"/>
      <c r="AT6" s="235"/>
      <c r="AU6" s="235"/>
      <c r="AV6" s="235"/>
      <c r="AW6" s="235"/>
      <c r="AY6" s="171" t="s">
        <v>345</v>
      </c>
      <c r="AZ6" s="240" t="s">
        <v>346</v>
      </c>
    </row>
    <row r="7" spans="1:52" ht="15" customHeight="1">
      <c r="A7" s="239"/>
      <c r="B7" s="239"/>
      <c r="C7" s="239"/>
      <c r="D7" s="239"/>
      <c r="E7" s="239"/>
      <c r="F7" s="239"/>
      <c r="G7" s="239"/>
      <c r="H7" s="239"/>
      <c r="I7" s="239"/>
      <c r="J7" s="239"/>
      <c r="K7" s="239"/>
      <c r="L7" s="239"/>
      <c r="M7" s="239"/>
      <c r="N7" s="239"/>
      <c r="O7" s="239"/>
      <c r="P7" s="239"/>
      <c r="Q7" s="239"/>
      <c r="R7" s="239"/>
      <c r="S7" s="239"/>
      <c r="T7" s="239"/>
      <c r="U7" s="239"/>
      <c r="V7" s="239"/>
      <c r="W7" s="239"/>
      <c r="X7" s="239"/>
      <c r="Y7" s="239"/>
      <c r="Z7" s="239"/>
      <c r="AA7" s="239"/>
      <c r="AB7" s="239"/>
      <c r="AC7" s="239"/>
      <c r="AD7" s="239"/>
      <c r="AE7" s="239"/>
      <c r="AF7" s="239"/>
      <c r="AG7" s="2288">
        <f>DATE(year1,month1,_day1)</f>
        <v>45502</v>
      </c>
      <c r="AH7" s="2288"/>
      <c r="AI7" s="2288"/>
      <c r="AJ7" s="2288"/>
      <c r="AK7" s="2288"/>
      <c r="AL7" s="2288"/>
      <c r="AM7" s="2288"/>
      <c r="AN7" s="2288"/>
      <c r="AO7" s="2288"/>
      <c r="AP7" s="2288"/>
      <c r="AQ7" s="2288"/>
      <c r="AR7" s="2288"/>
      <c r="AS7" s="235"/>
      <c r="AT7" s="235"/>
      <c r="AU7" s="235"/>
      <c r="AV7" s="235"/>
      <c r="AW7" s="235"/>
      <c r="AZ7" s="241"/>
    </row>
    <row r="8" spans="1:52" ht="15" customHeight="1">
      <c r="A8" s="239"/>
      <c r="B8" s="239"/>
      <c r="C8" s="239"/>
      <c r="D8" s="239"/>
      <c r="E8" s="239"/>
      <c r="F8" s="239"/>
      <c r="G8" s="239"/>
      <c r="H8" s="239"/>
      <c r="I8" s="239"/>
      <c r="J8" s="239"/>
      <c r="K8" s="239"/>
      <c r="L8" s="239"/>
      <c r="M8" s="239"/>
      <c r="N8" s="239"/>
      <c r="O8" s="239"/>
      <c r="P8" s="239"/>
      <c r="Q8" s="239"/>
      <c r="R8" s="239"/>
      <c r="S8" s="239"/>
      <c r="T8" s="239"/>
      <c r="U8" s="239"/>
      <c r="V8" s="239"/>
      <c r="W8" s="239"/>
      <c r="X8" s="239"/>
      <c r="Y8" s="239"/>
      <c r="Z8" s="239"/>
      <c r="AA8" s="239"/>
      <c r="AB8" s="239"/>
      <c r="AC8" s="239"/>
      <c r="AD8" s="239"/>
      <c r="AE8" s="239"/>
      <c r="AF8" s="239"/>
      <c r="AG8" s="239"/>
      <c r="AH8" s="239"/>
      <c r="AI8" s="239"/>
      <c r="AJ8" s="239"/>
      <c r="AK8" s="239"/>
      <c r="AL8" s="239"/>
      <c r="AM8" s="239"/>
      <c r="AN8" s="239"/>
      <c r="AO8" s="239"/>
      <c r="AP8" s="239"/>
      <c r="AQ8" s="239"/>
      <c r="AR8" s="239"/>
      <c r="AS8" s="235"/>
      <c r="AT8" s="235"/>
      <c r="AU8" s="235"/>
      <c r="AV8" s="235"/>
      <c r="AW8" s="235"/>
      <c r="AY8" s="171" t="s">
        <v>347</v>
      </c>
      <c r="AZ8" s="237">
        <v>2024</v>
      </c>
    </row>
    <row r="9" spans="1:52" ht="15" customHeight="1">
      <c r="A9" s="242" t="s">
        <v>348</v>
      </c>
      <c r="B9" s="242"/>
      <c r="C9" s="243" t="s">
        <v>988</v>
      </c>
      <c r="D9" s="243"/>
      <c r="E9" s="243"/>
      <c r="F9" s="243"/>
      <c r="G9" s="243"/>
      <c r="H9" s="243"/>
      <c r="I9" s="243"/>
      <c r="J9" s="243"/>
      <c r="K9" s="243"/>
      <c r="L9" s="243"/>
      <c r="M9" s="243"/>
      <c r="N9" s="243"/>
      <c r="O9" s="243" t="s">
        <v>349</v>
      </c>
      <c r="P9" s="243"/>
      <c r="Q9" s="243"/>
      <c r="R9" s="243"/>
      <c r="S9" s="243"/>
      <c r="T9" s="243"/>
      <c r="U9" s="243"/>
      <c r="V9" s="243"/>
      <c r="W9" s="243"/>
      <c r="X9" s="243"/>
      <c r="Y9" s="243"/>
      <c r="Z9" s="243"/>
      <c r="AA9" s="239"/>
      <c r="AB9" s="244" t="s">
        <v>1003</v>
      </c>
      <c r="AC9" s="245"/>
      <c r="AD9" s="245"/>
      <c r="AE9" s="245"/>
      <c r="AF9" s="245"/>
      <c r="AG9" s="245"/>
      <c r="AH9" s="245"/>
      <c r="AI9" s="245"/>
      <c r="AJ9" s="245"/>
      <c r="AK9" s="245"/>
      <c r="AL9" s="245"/>
      <c r="AM9" s="245"/>
      <c r="AN9" s="245"/>
      <c r="AO9" s="245"/>
      <c r="AP9" s="245"/>
      <c r="AQ9" s="239"/>
      <c r="AR9" s="239"/>
      <c r="AS9" s="235"/>
      <c r="AT9" s="235"/>
      <c r="AU9" s="235"/>
      <c r="AV9" s="235"/>
      <c r="AW9" s="235"/>
      <c r="AY9" s="171" t="s">
        <v>350</v>
      </c>
      <c r="AZ9" s="237">
        <v>7</v>
      </c>
    </row>
    <row r="10" spans="1:52" ht="15" customHeight="1">
      <c r="A10" s="242"/>
      <c r="B10" s="242"/>
      <c r="C10" s="243" t="s">
        <v>989</v>
      </c>
      <c r="D10" s="243"/>
      <c r="E10" s="243"/>
      <c r="F10" s="243"/>
      <c r="G10" s="243"/>
      <c r="H10" s="243"/>
      <c r="I10" s="243"/>
      <c r="J10" s="243"/>
      <c r="K10" s="243"/>
      <c r="L10" s="243"/>
      <c r="M10" s="243"/>
      <c r="N10" s="243"/>
      <c r="O10" s="243"/>
      <c r="P10" s="243"/>
      <c r="Q10" s="243"/>
      <c r="R10" s="243"/>
      <c r="S10" s="243"/>
      <c r="T10" s="243"/>
      <c r="U10" s="243"/>
      <c r="V10" s="243"/>
      <c r="W10" s="243"/>
      <c r="X10" s="243"/>
      <c r="Y10" s="243"/>
      <c r="Z10" s="243"/>
      <c r="AA10" s="239"/>
      <c r="AB10" s="244" t="s">
        <v>1004</v>
      </c>
      <c r="AC10" s="245"/>
      <c r="AD10" s="245"/>
      <c r="AE10" s="245"/>
      <c r="AF10" s="245"/>
      <c r="AG10" s="245"/>
      <c r="AH10" s="245"/>
      <c r="AI10" s="245"/>
      <c r="AJ10" s="245"/>
      <c r="AK10" s="245"/>
      <c r="AL10" s="245"/>
      <c r="AM10" s="245"/>
      <c r="AN10" s="245"/>
      <c r="AO10" s="245"/>
      <c r="AP10" s="245"/>
      <c r="AQ10" s="246"/>
      <c r="AR10" s="246"/>
      <c r="AS10" s="235"/>
      <c r="AT10" s="235"/>
      <c r="AU10" s="235"/>
      <c r="AV10" s="235"/>
      <c r="AW10" s="235"/>
      <c r="AY10" s="171" t="s">
        <v>351</v>
      </c>
      <c r="AZ10" s="237">
        <v>29</v>
      </c>
    </row>
    <row r="11" spans="1:52" ht="15" customHeight="1">
      <c r="A11" s="242"/>
      <c r="B11" s="242"/>
      <c r="C11" s="243" t="s">
        <v>990</v>
      </c>
      <c r="D11" s="243"/>
      <c r="E11" s="243"/>
      <c r="F11" s="243"/>
      <c r="G11" s="243"/>
      <c r="H11" s="243"/>
      <c r="I11" s="243"/>
      <c r="J11" s="243"/>
      <c r="K11" s="243"/>
      <c r="L11" s="243"/>
      <c r="M11" s="243"/>
      <c r="N11" s="243"/>
      <c r="O11" s="243"/>
      <c r="P11" s="243"/>
      <c r="Q11" s="243"/>
      <c r="R11" s="243"/>
      <c r="S11" s="243"/>
      <c r="T11" s="243"/>
      <c r="U11" s="243"/>
      <c r="V11" s="243"/>
      <c r="W11" s="243"/>
      <c r="X11" s="243"/>
      <c r="Y11" s="243"/>
      <c r="Z11" s="243"/>
      <c r="AA11" s="239"/>
      <c r="AB11" s="244" t="s">
        <v>1005</v>
      </c>
      <c r="AC11" s="245"/>
      <c r="AD11" s="245"/>
      <c r="AE11" s="245"/>
      <c r="AF11" s="245"/>
      <c r="AG11" s="245"/>
      <c r="AH11" s="245"/>
      <c r="AI11" s="245"/>
      <c r="AJ11" s="245"/>
      <c r="AK11" s="245"/>
      <c r="AL11" s="245"/>
      <c r="AM11" s="245"/>
      <c r="AN11" s="245"/>
      <c r="AO11" s="245"/>
      <c r="AP11" s="245"/>
      <c r="AQ11" s="246"/>
      <c r="AR11" s="246"/>
      <c r="AS11" s="235"/>
      <c r="AT11" s="235"/>
      <c r="AU11" s="235"/>
      <c r="AV11" s="235"/>
      <c r="AW11" s="235"/>
    </row>
    <row r="12" spans="1:52" ht="15" customHeight="1">
      <c r="A12" s="242"/>
      <c r="B12" s="242"/>
      <c r="C12" s="243" t="s">
        <v>991</v>
      </c>
      <c r="D12" s="243"/>
      <c r="E12" s="243"/>
      <c r="F12" s="243"/>
      <c r="G12" s="243"/>
      <c r="H12" s="243"/>
      <c r="I12" s="243"/>
      <c r="J12" s="243"/>
      <c r="K12" s="243"/>
      <c r="L12" s="243"/>
      <c r="M12" s="243"/>
      <c r="N12" s="243"/>
      <c r="O12" s="243"/>
      <c r="P12" s="243"/>
      <c r="Q12" s="243"/>
      <c r="R12" s="243"/>
      <c r="S12" s="243"/>
      <c r="T12" s="243"/>
      <c r="U12" s="243"/>
      <c r="V12" s="243"/>
      <c r="W12" s="243"/>
      <c r="X12" s="243"/>
      <c r="Y12" s="243"/>
      <c r="Z12" s="243"/>
      <c r="AA12" s="239"/>
      <c r="AB12" s="244">
        <v>0</v>
      </c>
      <c r="AC12" s="245"/>
      <c r="AD12" s="245"/>
      <c r="AE12" s="245"/>
      <c r="AF12" s="245"/>
      <c r="AG12" s="245"/>
      <c r="AH12" s="245"/>
      <c r="AI12" s="245"/>
      <c r="AJ12" s="245"/>
      <c r="AK12" s="245"/>
      <c r="AL12" s="245"/>
      <c r="AM12" s="245"/>
      <c r="AN12" s="245"/>
      <c r="AO12" s="245"/>
      <c r="AP12" s="245"/>
      <c r="AQ12" s="246"/>
      <c r="AR12" s="246"/>
      <c r="AS12" s="235"/>
      <c r="AT12" s="235"/>
      <c r="AU12" s="235"/>
      <c r="AV12" s="235"/>
      <c r="AW12" s="235"/>
      <c r="AY12" s="175" t="s">
        <v>275</v>
      </c>
      <c r="AZ12" s="172">
        <v>8</v>
      </c>
    </row>
    <row r="13" spans="1:52" ht="15" customHeight="1">
      <c r="A13" s="242"/>
      <c r="B13" s="242"/>
      <c r="C13" s="243" t="s">
        <v>352</v>
      </c>
      <c r="D13" s="243"/>
      <c r="E13" s="243"/>
      <c r="F13" s="243" t="s">
        <v>353</v>
      </c>
      <c r="G13" s="243" t="s">
        <v>992</v>
      </c>
      <c r="H13" s="243"/>
      <c r="I13" s="243"/>
      <c r="J13" s="243"/>
      <c r="K13" s="243"/>
      <c r="L13" s="243"/>
      <c r="M13" s="243"/>
      <c r="N13" s="243"/>
      <c r="O13" s="243"/>
      <c r="P13" s="243"/>
      <c r="Q13" s="243"/>
      <c r="R13" s="243"/>
      <c r="S13" s="243"/>
      <c r="T13" s="243"/>
      <c r="U13" s="243"/>
      <c r="V13" s="243"/>
      <c r="W13" s="243"/>
      <c r="X13" s="243"/>
      <c r="Y13" s="243"/>
      <c r="Z13" s="243"/>
      <c r="AA13" s="239"/>
      <c r="AB13" s="244" t="s">
        <v>354</v>
      </c>
      <c r="AC13" s="245"/>
      <c r="AD13" s="244" t="s">
        <v>1006</v>
      </c>
      <c r="AE13" s="245"/>
      <c r="AF13" s="245"/>
      <c r="AG13" s="245"/>
      <c r="AH13" s="245"/>
      <c r="AI13" s="245"/>
      <c r="AJ13" s="245"/>
      <c r="AK13" s="245"/>
      <c r="AL13" s="245"/>
      <c r="AM13" s="245"/>
      <c r="AN13" s="245"/>
      <c r="AO13" s="245"/>
      <c r="AP13" s="245"/>
      <c r="AQ13" s="246"/>
      <c r="AR13" s="246"/>
      <c r="AS13" s="235"/>
      <c r="AT13" s="235"/>
      <c r="AU13" s="235"/>
      <c r="AV13" s="235"/>
      <c r="AW13" s="235"/>
      <c r="AY13" s="175" t="s">
        <v>277</v>
      </c>
      <c r="AZ13" s="172">
        <v>2</v>
      </c>
    </row>
    <row r="14" spans="1:52" ht="15" customHeight="1">
      <c r="A14" s="242"/>
      <c r="B14" s="242"/>
      <c r="C14" s="243" t="s">
        <v>355</v>
      </c>
      <c r="D14" s="243"/>
      <c r="E14" s="243"/>
      <c r="F14" s="243" t="s">
        <v>353</v>
      </c>
      <c r="G14" s="243" t="s">
        <v>993</v>
      </c>
      <c r="H14" s="243"/>
      <c r="I14" s="243"/>
      <c r="J14" s="243"/>
      <c r="K14" s="243"/>
      <c r="L14" s="243"/>
      <c r="M14" s="243"/>
      <c r="N14" s="243"/>
      <c r="O14" s="243"/>
      <c r="P14" s="243"/>
      <c r="Q14" s="243"/>
      <c r="R14" s="243"/>
      <c r="S14" s="243"/>
      <c r="T14" s="243"/>
      <c r="U14" s="243"/>
      <c r="V14" s="243"/>
      <c r="W14" s="243"/>
      <c r="X14" s="243"/>
      <c r="Y14" s="243"/>
      <c r="Z14" s="243"/>
      <c r="AA14" s="239"/>
      <c r="AB14" s="244" t="s">
        <v>356</v>
      </c>
      <c r="AC14" s="245"/>
      <c r="AD14" s="244" t="s">
        <v>1007</v>
      </c>
      <c r="AE14" s="245"/>
      <c r="AF14" s="245"/>
      <c r="AG14" s="245"/>
      <c r="AH14" s="245"/>
      <c r="AI14" s="245"/>
      <c r="AJ14" s="245"/>
      <c r="AK14" s="245"/>
      <c r="AL14" s="245"/>
      <c r="AM14" s="245"/>
      <c r="AN14" s="245"/>
      <c r="AO14" s="245"/>
      <c r="AP14" s="245"/>
      <c r="AQ14" s="246"/>
      <c r="AR14" s="246"/>
      <c r="AS14" s="235"/>
      <c r="AT14" s="235"/>
      <c r="AU14" s="235"/>
      <c r="AV14" s="235"/>
      <c r="AW14" s="235"/>
    </row>
    <row r="15" spans="1:52" ht="15" customHeight="1">
      <c r="A15" s="242"/>
      <c r="B15" s="242"/>
      <c r="C15" s="243"/>
      <c r="D15" s="243"/>
      <c r="E15" s="243"/>
      <c r="F15" s="243"/>
      <c r="G15" s="243"/>
      <c r="H15" s="243"/>
      <c r="I15" s="243"/>
      <c r="J15" s="243"/>
      <c r="K15" s="243"/>
      <c r="L15" s="243"/>
      <c r="M15" s="243"/>
      <c r="N15" s="243"/>
      <c r="O15" s="243"/>
      <c r="P15" s="243"/>
      <c r="Q15" s="243"/>
      <c r="R15" s="243"/>
      <c r="S15" s="243"/>
      <c r="T15" s="243"/>
      <c r="U15" s="243"/>
      <c r="V15" s="243"/>
      <c r="W15" s="243"/>
      <c r="X15" s="243"/>
      <c r="Y15" s="243"/>
      <c r="Z15" s="243"/>
      <c r="AA15" s="239"/>
      <c r="AB15" s="244" t="s">
        <v>357</v>
      </c>
      <c r="AC15" s="245"/>
      <c r="AD15" s="244" t="s">
        <v>1008</v>
      </c>
      <c r="AE15" s="247"/>
      <c r="AF15" s="247"/>
      <c r="AG15" s="247"/>
      <c r="AH15" s="247"/>
      <c r="AI15" s="247"/>
      <c r="AJ15" s="247"/>
      <c r="AK15" s="247"/>
      <c r="AL15" s="247"/>
      <c r="AM15" s="247"/>
      <c r="AN15" s="247"/>
      <c r="AO15" s="247"/>
      <c r="AP15" s="247"/>
      <c r="AQ15" s="246"/>
      <c r="AR15" s="246"/>
      <c r="AS15" s="235"/>
      <c r="AT15" s="235"/>
      <c r="AU15" s="235"/>
      <c r="AV15" s="235"/>
      <c r="AW15" s="235"/>
      <c r="AY15" s="175" t="s">
        <v>278</v>
      </c>
      <c r="AZ15" s="172"/>
    </row>
    <row r="16" spans="1:52" ht="15" customHeight="1">
      <c r="A16" s="248"/>
      <c r="B16" s="248"/>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39"/>
      <c r="AA16" s="239"/>
      <c r="AB16" s="249" t="s">
        <v>358</v>
      </c>
      <c r="AC16" s="247"/>
      <c r="AD16" s="249" t="s">
        <v>1009</v>
      </c>
      <c r="AE16" s="247"/>
      <c r="AF16" s="247"/>
      <c r="AG16" s="247"/>
      <c r="AH16" s="247"/>
      <c r="AI16" s="247"/>
      <c r="AJ16" s="247"/>
      <c r="AK16" s="247"/>
      <c r="AL16" s="247"/>
      <c r="AM16" s="247"/>
      <c r="AN16" s="247"/>
      <c r="AO16" s="247"/>
      <c r="AP16" s="247"/>
      <c r="AQ16" s="246"/>
      <c r="AR16" s="246"/>
      <c r="AS16" s="235"/>
      <c r="AT16" s="235"/>
      <c r="AU16" s="235"/>
      <c r="AV16" s="235"/>
      <c r="AW16" s="235"/>
      <c r="AY16" s="172" t="s">
        <v>280</v>
      </c>
      <c r="AZ16" s="112" t="s">
        <v>359</v>
      </c>
    </row>
    <row r="17" spans="1:52" ht="15" customHeight="1">
      <c r="A17" s="239"/>
      <c r="B17" s="2289" t="s">
        <v>360</v>
      </c>
      <c r="C17" s="2289"/>
      <c r="D17" s="2289"/>
      <c r="E17" s="2289"/>
      <c r="F17" s="2289"/>
      <c r="G17" s="2289"/>
      <c r="H17" s="2289"/>
      <c r="I17" s="2289"/>
      <c r="J17" s="2289"/>
      <c r="K17" s="2289"/>
      <c r="L17" s="2289"/>
      <c r="M17" s="2289"/>
      <c r="N17" s="2289"/>
      <c r="O17" s="2289"/>
      <c r="P17" s="2289"/>
      <c r="Q17" s="2289"/>
      <c r="R17" s="2289"/>
      <c r="S17" s="2289"/>
      <c r="T17" s="2289"/>
      <c r="U17" s="2289"/>
      <c r="V17" s="2289"/>
      <c r="W17" s="2289"/>
      <c r="X17" s="2289"/>
      <c r="Y17" s="2289"/>
      <c r="Z17" s="239"/>
      <c r="AA17" s="239"/>
      <c r="AB17" s="239"/>
      <c r="AC17" s="239"/>
      <c r="AD17" s="239"/>
      <c r="AE17" s="239"/>
      <c r="AF17" s="239"/>
      <c r="AG17" s="239"/>
      <c r="AH17" s="239"/>
      <c r="AI17" s="239"/>
      <c r="AJ17" s="239"/>
      <c r="AK17" s="239"/>
      <c r="AL17" s="239"/>
      <c r="AM17" s="239"/>
      <c r="AN17" s="239"/>
      <c r="AO17" s="239"/>
      <c r="AP17" s="239"/>
      <c r="AQ17" s="239"/>
      <c r="AR17" s="239"/>
      <c r="AS17" s="235"/>
      <c r="AT17" s="235"/>
      <c r="AU17" s="235"/>
      <c r="AV17" s="235"/>
      <c r="AW17" s="235"/>
      <c r="AY17" s="172" t="s">
        <v>282</v>
      </c>
      <c r="AZ17" s="112" t="s">
        <v>117</v>
      </c>
    </row>
    <row r="18" spans="1:52" ht="15" customHeight="1">
      <c r="A18" s="239"/>
      <c r="B18" s="2289" t="s">
        <v>334</v>
      </c>
      <c r="C18" s="2289"/>
      <c r="D18" s="2289"/>
      <c r="E18" s="2289"/>
      <c r="F18" s="2289"/>
      <c r="G18" s="2289"/>
      <c r="H18" s="2289"/>
      <c r="I18" s="2289"/>
      <c r="J18" s="2289"/>
      <c r="K18" s="2289"/>
      <c r="L18" s="2289"/>
      <c r="M18" s="2289"/>
      <c r="N18" s="2289"/>
      <c r="O18" s="2289"/>
      <c r="P18" s="2289"/>
      <c r="Q18" s="2289"/>
      <c r="R18" s="2289"/>
      <c r="S18" s="2289"/>
      <c r="T18" s="2289"/>
      <c r="U18" s="2289"/>
      <c r="V18" s="2289"/>
      <c r="W18" s="2289"/>
      <c r="X18" s="2289"/>
      <c r="Y18" s="2289"/>
      <c r="Z18" s="239"/>
      <c r="AA18" s="239"/>
      <c r="AB18" s="250" t="s">
        <v>361</v>
      </c>
      <c r="AC18" s="250"/>
      <c r="AD18" s="250"/>
      <c r="AE18" s="251" t="s">
        <v>1010</v>
      </c>
      <c r="AF18" s="252"/>
      <c r="AG18" s="252"/>
      <c r="AH18" s="252"/>
      <c r="AI18" s="252"/>
      <c r="AJ18" s="252"/>
      <c r="AK18" s="252"/>
      <c r="AL18" s="252"/>
      <c r="AM18" s="239"/>
      <c r="AN18" s="239"/>
      <c r="AO18" s="239"/>
      <c r="AP18" s="239"/>
      <c r="AQ18" s="239"/>
      <c r="AR18" s="239"/>
      <c r="AS18" s="235"/>
      <c r="AT18" s="235"/>
      <c r="AU18" s="235"/>
      <c r="AV18" s="235"/>
      <c r="AW18" s="235"/>
      <c r="AY18" s="172" t="s">
        <v>284</v>
      </c>
      <c r="AZ18" s="112" t="s">
        <v>362</v>
      </c>
    </row>
    <row r="19" spans="1:52" ht="15" customHeight="1">
      <c r="A19" s="239"/>
      <c r="B19" s="239"/>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39"/>
      <c r="AH19" s="239"/>
      <c r="AI19" s="239"/>
      <c r="AJ19" s="239"/>
      <c r="AK19" s="239"/>
      <c r="AL19" s="239"/>
      <c r="AM19" s="239"/>
      <c r="AN19" s="239"/>
      <c r="AO19" s="239"/>
      <c r="AP19" s="239"/>
      <c r="AQ19" s="239"/>
      <c r="AR19" s="239"/>
      <c r="AS19" s="235"/>
      <c r="AT19" s="235"/>
      <c r="AU19" s="235"/>
      <c r="AV19" s="235"/>
      <c r="AW19" s="235"/>
      <c r="AY19" s="172" t="s">
        <v>285</v>
      </c>
      <c r="AZ19" s="112" t="s">
        <v>363</v>
      </c>
    </row>
    <row r="20" spans="1:52" ht="15" customHeight="1">
      <c r="A20" s="239"/>
      <c r="B20" s="253"/>
      <c r="C20" s="254"/>
      <c r="D20" s="254"/>
      <c r="E20" s="254"/>
      <c r="F20" s="254"/>
      <c r="G20" s="254"/>
      <c r="H20" s="254"/>
      <c r="I20" s="254"/>
      <c r="J20" s="254"/>
      <c r="K20" s="254"/>
      <c r="L20" s="254"/>
      <c r="M20" s="254"/>
      <c r="N20" s="254"/>
      <c r="O20" s="254"/>
      <c r="P20" s="254"/>
      <c r="Q20" s="254"/>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5"/>
      <c r="AR20" s="239"/>
      <c r="AS20" s="235"/>
      <c r="AT20" s="235"/>
      <c r="AU20" s="235"/>
      <c r="AV20" s="235"/>
      <c r="AW20" s="235"/>
      <c r="AY20" s="172" t="s">
        <v>286</v>
      </c>
      <c r="AZ20" s="112"/>
    </row>
    <row r="21" spans="1:52" ht="15" customHeight="1">
      <c r="A21" s="239"/>
      <c r="B21" s="256"/>
      <c r="C21" s="2290" t="s">
        <v>220</v>
      </c>
      <c r="D21" s="2290"/>
      <c r="E21" s="2290"/>
      <c r="F21" s="2290"/>
      <c r="G21" s="2290"/>
      <c r="H21" s="2290"/>
      <c r="I21" s="2290"/>
      <c r="J21" s="2290"/>
      <c r="K21" s="2290"/>
      <c r="L21" s="2290"/>
      <c r="M21" s="2290"/>
      <c r="N21" s="2291" t="e">
        <f>AI52</f>
        <v>#N/A</v>
      </c>
      <c r="O21" s="2291"/>
      <c r="P21" s="2291"/>
      <c r="Q21" s="2291"/>
      <c r="R21" s="2291"/>
      <c r="S21" s="2291"/>
      <c r="T21" s="2291"/>
      <c r="U21" s="2291"/>
      <c r="V21" s="2291"/>
      <c r="W21" s="2291"/>
      <c r="X21" s="2291"/>
      <c r="Y21" s="2291"/>
      <c r="Z21" s="2291"/>
      <c r="AA21" s="2291"/>
      <c r="AB21" s="257"/>
      <c r="AC21" s="2292" t="s">
        <v>364</v>
      </c>
      <c r="AD21" s="2293"/>
      <c r="AE21" s="2293"/>
      <c r="AF21" s="2294" t="s">
        <v>1011</v>
      </c>
      <c r="AG21" s="2294"/>
      <c r="AH21" s="2294"/>
      <c r="AI21" s="2294"/>
      <c r="AJ21" s="2294"/>
      <c r="AK21" s="2294"/>
      <c r="AL21" s="2294"/>
      <c r="AM21" s="2294"/>
      <c r="AN21" s="2294"/>
      <c r="AO21" s="2294"/>
      <c r="AP21" s="2294"/>
      <c r="AQ21" s="258"/>
      <c r="AR21" s="239"/>
      <c r="AS21" s="235"/>
      <c r="AT21" s="235"/>
      <c r="AU21" s="235"/>
      <c r="AV21" s="235"/>
      <c r="AW21" s="235"/>
      <c r="AY21" s="172" t="s">
        <v>287</v>
      </c>
      <c r="AZ21" s="112"/>
    </row>
    <row r="22" spans="1:52" ht="15" customHeight="1">
      <c r="A22" s="239"/>
      <c r="B22" s="256"/>
      <c r="C22" s="2290"/>
      <c r="D22" s="2290"/>
      <c r="E22" s="2290"/>
      <c r="F22" s="2290"/>
      <c r="G22" s="2290"/>
      <c r="H22" s="2290"/>
      <c r="I22" s="2290"/>
      <c r="J22" s="2290"/>
      <c r="K22" s="2290"/>
      <c r="L22" s="2290"/>
      <c r="M22" s="2290"/>
      <c r="N22" s="2291"/>
      <c r="O22" s="2291"/>
      <c r="P22" s="2291"/>
      <c r="Q22" s="2291"/>
      <c r="R22" s="2291"/>
      <c r="S22" s="2291"/>
      <c r="T22" s="2291"/>
      <c r="U22" s="2291"/>
      <c r="V22" s="2291"/>
      <c r="W22" s="2291"/>
      <c r="X22" s="2291"/>
      <c r="Y22" s="2291"/>
      <c r="Z22" s="2291"/>
      <c r="AA22" s="2291"/>
      <c r="AB22" s="257"/>
      <c r="AC22" s="2292"/>
      <c r="AD22" s="2293"/>
      <c r="AE22" s="2293"/>
      <c r="AF22" s="2294"/>
      <c r="AG22" s="2294"/>
      <c r="AH22" s="2294"/>
      <c r="AI22" s="2294"/>
      <c r="AJ22" s="2294"/>
      <c r="AK22" s="2294"/>
      <c r="AL22" s="2294"/>
      <c r="AM22" s="2294"/>
      <c r="AN22" s="2294"/>
      <c r="AO22" s="2294"/>
      <c r="AP22" s="2294"/>
      <c r="AQ22" s="258"/>
      <c r="AR22" s="239"/>
      <c r="AS22" s="235"/>
      <c r="AT22" s="235"/>
      <c r="AU22" s="235"/>
      <c r="AV22" s="235"/>
      <c r="AW22" s="235"/>
      <c r="AY22" s="172" t="s">
        <v>289</v>
      </c>
      <c r="AZ22" s="112"/>
    </row>
    <row r="23" spans="1:52" ht="15" customHeight="1">
      <c r="A23" s="239"/>
      <c r="B23" s="259"/>
      <c r="C23" s="2290"/>
      <c r="D23" s="2290"/>
      <c r="E23" s="2290"/>
      <c r="F23" s="2290"/>
      <c r="G23" s="2290"/>
      <c r="H23" s="2290"/>
      <c r="I23" s="2290"/>
      <c r="J23" s="2290"/>
      <c r="K23" s="2290"/>
      <c r="L23" s="2290"/>
      <c r="M23" s="2290"/>
      <c r="N23" s="2291"/>
      <c r="O23" s="2291"/>
      <c r="P23" s="2291"/>
      <c r="Q23" s="2291"/>
      <c r="R23" s="2291"/>
      <c r="S23" s="2291"/>
      <c r="T23" s="2291"/>
      <c r="U23" s="2291"/>
      <c r="V23" s="2291"/>
      <c r="W23" s="2291"/>
      <c r="X23" s="2291"/>
      <c r="Y23" s="2291"/>
      <c r="Z23" s="2291"/>
      <c r="AA23" s="2291"/>
      <c r="AB23" s="257"/>
      <c r="AC23" s="2292"/>
      <c r="AD23" s="2293"/>
      <c r="AE23" s="2293"/>
      <c r="AF23" s="2294"/>
      <c r="AG23" s="2294"/>
      <c r="AH23" s="2294"/>
      <c r="AI23" s="2294"/>
      <c r="AJ23" s="2294"/>
      <c r="AK23" s="2294"/>
      <c r="AL23" s="2294"/>
      <c r="AM23" s="2294"/>
      <c r="AN23" s="2294"/>
      <c r="AO23" s="2294"/>
      <c r="AP23" s="2294"/>
      <c r="AQ23" s="258"/>
      <c r="AR23" s="239"/>
      <c r="AS23" s="235"/>
      <c r="AT23" s="235"/>
      <c r="AU23" s="235"/>
      <c r="AV23" s="235"/>
      <c r="AW23" s="235"/>
      <c r="AY23" s="172" t="s">
        <v>290</v>
      </c>
      <c r="AZ23" s="112"/>
    </row>
    <row r="24" spans="1:52" ht="15" customHeight="1">
      <c r="A24" s="239"/>
      <c r="B24" s="256"/>
      <c r="C24" s="2290"/>
      <c r="D24" s="2290"/>
      <c r="E24" s="2290"/>
      <c r="F24" s="2290"/>
      <c r="G24" s="2290"/>
      <c r="H24" s="2290"/>
      <c r="I24" s="2290"/>
      <c r="J24" s="2290"/>
      <c r="K24" s="2290"/>
      <c r="L24" s="2290"/>
      <c r="M24" s="2290"/>
      <c r="N24" s="2291"/>
      <c r="O24" s="2291"/>
      <c r="P24" s="2291"/>
      <c r="Q24" s="2291"/>
      <c r="R24" s="2291"/>
      <c r="S24" s="2291"/>
      <c r="T24" s="2291"/>
      <c r="U24" s="2291"/>
      <c r="V24" s="2291"/>
      <c r="W24" s="2291"/>
      <c r="X24" s="2291"/>
      <c r="Y24" s="2291"/>
      <c r="Z24" s="2291"/>
      <c r="AA24" s="2291"/>
      <c r="AB24" s="260"/>
      <c r="AC24" s="2292"/>
      <c r="AD24" s="2293"/>
      <c r="AE24" s="2293"/>
      <c r="AF24" s="2294"/>
      <c r="AG24" s="2294"/>
      <c r="AH24" s="2294"/>
      <c r="AI24" s="2294"/>
      <c r="AJ24" s="2294"/>
      <c r="AK24" s="2294"/>
      <c r="AL24" s="2294"/>
      <c r="AM24" s="2294"/>
      <c r="AN24" s="2294"/>
      <c r="AO24" s="2294"/>
      <c r="AP24" s="2294"/>
      <c r="AQ24" s="258"/>
      <c r="AR24" s="239"/>
      <c r="AS24" s="235"/>
      <c r="AT24" s="235"/>
      <c r="AU24" s="235"/>
      <c r="AV24" s="235"/>
      <c r="AW24" s="235"/>
      <c r="AY24" s="172" t="s">
        <v>291</v>
      </c>
      <c r="AZ24" s="112"/>
    </row>
    <row r="25" spans="1:52" ht="15" customHeight="1">
      <c r="A25" s="239"/>
      <c r="B25" s="256"/>
      <c r="C25" s="2295" t="s">
        <v>365</v>
      </c>
      <c r="D25" s="2295"/>
      <c r="E25" s="2295"/>
      <c r="F25" s="2295"/>
      <c r="G25" s="2295"/>
      <c r="H25" s="2295"/>
      <c r="I25" s="2295"/>
      <c r="J25" s="2295"/>
      <c r="K25" s="2295"/>
      <c r="L25" s="2295"/>
      <c r="M25" s="261"/>
      <c r="N25" s="2296">
        <f>DATE(year2,month2,_day2)</f>
        <v>45502</v>
      </c>
      <c r="O25" s="2296"/>
      <c r="P25" s="2296"/>
      <c r="Q25" s="2296"/>
      <c r="R25" s="2296"/>
      <c r="S25" s="2296"/>
      <c r="T25" s="2296"/>
      <c r="U25" s="2296"/>
      <c r="V25" s="2296"/>
      <c r="W25" s="2296"/>
      <c r="X25" s="2296"/>
      <c r="Y25" s="2296"/>
      <c r="Z25" s="2296"/>
      <c r="AA25" s="2296"/>
      <c r="AB25" s="262"/>
      <c r="AC25" s="2292"/>
      <c r="AD25" s="2293"/>
      <c r="AE25" s="2293"/>
      <c r="AF25" s="2294"/>
      <c r="AG25" s="2294"/>
      <c r="AH25" s="2294"/>
      <c r="AI25" s="2294"/>
      <c r="AJ25" s="2294"/>
      <c r="AK25" s="2294"/>
      <c r="AL25" s="2294"/>
      <c r="AM25" s="2294"/>
      <c r="AN25" s="2294"/>
      <c r="AO25" s="2294"/>
      <c r="AP25" s="2294"/>
      <c r="AQ25" s="263"/>
      <c r="AR25" s="239"/>
      <c r="AS25" s="235"/>
      <c r="AT25" s="235"/>
      <c r="AU25" s="235"/>
      <c r="AV25" s="235"/>
      <c r="AW25" s="235"/>
      <c r="AY25" s="172" t="s">
        <v>292</v>
      </c>
      <c r="AZ25" s="112"/>
    </row>
    <row r="26" spans="1:52" ht="15" customHeight="1">
      <c r="A26" s="239"/>
      <c r="B26" s="264"/>
      <c r="C26" s="265"/>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6"/>
      <c r="AR26" s="239"/>
      <c r="AS26" s="235"/>
      <c r="AT26" s="235"/>
      <c r="AU26" s="235"/>
      <c r="AV26" s="235"/>
      <c r="AW26" s="235"/>
      <c r="AY26" s="172" t="s">
        <v>293</v>
      </c>
      <c r="AZ26" s="112"/>
    </row>
    <row r="27" spans="1:52" ht="15" customHeight="1">
      <c r="A27" s="239"/>
      <c r="B27" s="239"/>
      <c r="C27" s="2281" t="s">
        <v>366</v>
      </c>
      <c r="D27" s="2281"/>
      <c r="E27" s="2281"/>
      <c r="F27" s="2281"/>
      <c r="G27" s="2281"/>
      <c r="H27" s="2281"/>
      <c r="I27" s="2281"/>
      <c r="J27" s="2281"/>
      <c r="K27" s="2281"/>
      <c r="L27" s="2281"/>
      <c r="M27" s="2281"/>
      <c r="N27" s="2281"/>
      <c r="O27" s="2281"/>
      <c r="P27" s="2281"/>
      <c r="Q27" s="2281"/>
      <c r="R27" s="2281"/>
      <c r="S27" s="2281"/>
      <c r="T27" s="2281"/>
      <c r="U27" s="2281"/>
      <c r="V27" s="2281"/>
      <c r="W27" s="2281"/>
      <c r="X27" s="2281"/>
      <c r="Y27" s="2281"/>
      <c r="Z27" s="2281"/>
      <c r="AA27" s="2281"/>
      <c r="AB27" s="2281"/>
      <c r="AC27" s="2281"/>
      <c r="AD27" s="2281"/>
      <c r="AE27" s="2281"/>
      <c r="AF27" s="2281"/>
      <c r="AG27" s="2281"/>
      <c r="AH27" s="2281"/>
      <c r="AI27" s="2281"/>
      <c r="AJ27" s="2281"/>
      <c r="AK27" s="2281"/>
      <c r="AL27" s="2281"/>
      <c r="AM27" s="2281"/>
      <c r="AN27" s="2281"/>
      <c r="AO27" s="2281"/>
      <c r="AP27" s="2281"/>
      <c r="AQ27" s="239"/>
      <c r="AR27" s="239"/>
      <c r="AS27" s="235"/>
      <c r="AT27" s="235"/>
      <c r="AU27" s="235"/>
      <c r="AV27" s="235"/>
      <c r="AW27" s="235"/>
      <c r="AY27" s="172" t="s">
        <v>294</v>
      </c>
      <c r="AZ27" s="112"/>
    </row>
    <row r="28" spans="1:52" ht="15" customHeight="1">
      <c r="A28" s="239"/>
      <c r="B28" s="239"/>
      <c r="C28" s="2281"/>
      <c r="D28" s="2281"/>
      <c r="E28" s="2281"/>
      <c r="F28" s="2281"/>
      <c r="G28" s="2281"/>
      <c r="H28" s="2281"/>
      <c r="I28" s="2281"/>
      <c r="J28" s="2281"/>
      <c r="K28" s="2281"/>
      <c r="L28" s="2281"/>
      <c r="M28" s="2281"/>
      <c r="N28" s="2281"/>
      <c r="O28" s="2281"/>
      <c r="P28" s="2281"/>
      <c r="Q28" s="2281"/>
      <c r="R28" s="2281"/>
      <c r="S28" s="2281"/>
      <c r="T28" s="2281"/>
      <c r="U28" s="2281"/>
      <c r="V28" s="2281"/>
      <c r="W28" s="2281"/>
      <c r="X28" s="2281"/>
      <c r="Y28" s="2281"/>
      <c r="Z28" s="2281"/>
      <c r="AA28" s="2281"/>
      <c r="AB28" s="2281"/>
      <c r="AC28" s="2281"/>
      <c r="AD28" s="2281"/>
      <c r="AE28" s="2281"/>
      <c r="AF28" s="2281"/>
      <c r="AG28" s="2281"/>
      <c r="AH28" s="2281"/>
      <c r="AI28" s="2281"/>
      <c r="AJ28" s="2281"/>
      <c r="AK28" s="2281"/>
      <c r="AL28" s="2281"/>
      <c r="AM28" s="2281"/>
      <c r="AN28" s="2281"/>
      <c r="AO28" s="2281"/>
      <c r="AP28" s="2281"/>
      <c r="AQ28" s="239"/>
      <c r="AR28" s="239"/>
      <c r="AS28" s="235"/>
      <c r="AT28" s="235"/>
      <c r="AU28" s="235"/>
      <c r="AV28" s="235"/>
      <c r="AW28" s="235"/>
      <c r="AY28" s="172" t="s">
        <v>295</v>
      </c>
      <c r="AZ28" s="112"/>
    </row>
    <row r="29" spans="1:52" ht="15" customHeight="1">
      <c r="A29" s="239"/>
      <c r="B29" s="239"/>
      <c r="C29" s="2282" t="s">
        <v>367</v>
      </c>
      <c r="D29" s="2283"/>
      <c r="E29" s="2283" t="s">
        <v>99</v>
      </c>
      <c r="F29" s="2283"/>
      <c r="G29" s="2283"/>
      <c r="H29" s="2283"/>
      <c r="I29" s="2283"/>
      <c r="J29" s="2283"/>
      <c r="K29" s="2283" t="s">
        <v>368</v>
      </c>
      <c r="L29" s="2283"/>
      <c r="M29" s="2283"/>
      <c r="N29" s="2283"/>
      <c r="O29" s="2283"/>
      <c r="P29" s="2283"/>
      <c r="Q29" s="2283"/>
      <c r="R29" s="2283"/>
      <c r="S29" s="2283"/>
      <c r="T29" s="2283"/>
      <c r="U29" s="2283"/>
      <c r="V29" s="2283"/>
      <c r="W29" s="2283"/>
      <c r="X29" s="2284"/>
      <c r="Y29" s="2282" t="s">
        <v>170</v>
      </c>
      <c r="Z29" s="2283"/>
      <c r="AA29" s="2283"/>
      <c r="AB29" s="2284"/>
      <c r="AC29" s="2283" t="s">
        <v>369</v>
      </c>
      <c r="AD29" s="2284"/>
      <c r="AE29" s="2282" t="s">
        <v>370</v>
      </c>
      <c r="AF29" s="2283"/>
      <c r="AG29" s="2283"/>
      <c r="AH29" s="2284"/>
      <c r="AI29" s="2283" t="s">
        <v>371</v>
      </c>
      <c r="AJ29" s="2283"/>
      <c r="AK29" s="2283"/>
      <c r="AL29" s="2283"/>
      <c r="AM29" s="2283"/>
      <c r="AN29" s="2283"/>
      <c r="AO29" s="2283"/>
      <c r="AP29" s="2284"/>
      <c r="AQ29" s="239"/>
      <c r="AR29" s="239"/>
      <c r="AS29" s="235"/>
      <c r="AT29" s="235"/>
      <c r="AU29" s="235"/>
      <c r="AV29" s="235"/>
      <c r="AW29" s="235"/>
      <c r="AY29" s="172" t="s">
        <v>296</v>
      </c>
      <c r="AZ29" s="112"/>
    </row>
    <row r="30" spans="1:52" ht="15" customHeight="1">
      <c r="A30" s="239">
        <v>1</v>
      </c>
      <c r="B30" s="239"/>
      <c r="C30" s="2270"/>
      <c r="D30" s="2272"/>
      <c r="E30" s="2270" t="e">
        <v>#N/A</v>
      </c>
      <c r="F30" s="2271"/>
      <c r="G30" s="2271"/>
      <c r="H30" s="2271"/>
      <c r="I30" s="2271"/>
      <c r="J30" s="2272"/>
      <c r="K30" s="2270" t="e">
        <v>#N/A</v>
      </c>
      <c r="L30" s="2271"/>
      <c r="M30" s="2271"/>
      <c r="N30" s="2271"/>
      <c r="O30" s="2271"/>
      <c r="P30" s="2271"/>
      <c r="Q30" s="2271"/>
      <c r="R30" s="2271"/>
      <c r="S30" s="2271"/>
      <c r="T30" s="2271"/>
      <c r="U30" s="2271"/>
      <c r="V30" s="2271"/>
      <c r="W30" s="2271"/>
      <c r="X30" s="2272"/>
      <c r="Y30" s="2276">
        <v>50</v>
      </c>
      <c r="Z30" s="2277"/>
      <c r="AA30" s="2277"/>
      <c r="AB30" s="2278"/>
      <c r="AC30" s="2277" t="s">
        <v>372</v>
      </c>
      <c r="AD30" s="2278"/>
      <c r="AE30" s="2276" t="e">
        <v>#N/A</v>
      </c>
      <c r="AF30" s="2277"/>
      <c r="AG30" s="2277"/>
      <c r="AH30" s="2278"/>
      <c r="AI30" s="2247" t="e">
        <f>Y30*AE30</f>
        <v>#N/A</v>
      </c>
      <c r="AJ30" s="2247"/>
      <c r="AK30" s="2247"/>
      <c r="AL30" s="2247"/>
      <c r="AM30" s="2247"/>
      <c r="AN30" s="2247"/>
      <c r="AO30" s="2247"/>
      <c r="AP30" s="2248"/>
      <c r="AQ30" s="239"/>
      <c r="AR30" s="239"/>
      <c r="AS30" s="235"/>
      <c r="AT30" s="235"/>
      <c r="AU30" s="235"/>
      <c r="AV30" s="235"/>
      <c r="AW30" s="235"/>
    </row>
    <row r="31" spans="1:52" ht="15" customHeight="1">
      <c r="A31" s="239">
        <v>2</v>
      </c>
      <c r="B31" s="239"/>
      <c r="C31" s="2273"/>
      <c r="D31" s="2275"/>
      <c r="E31" s="2273" t="e">
        <v>#N/A</v>
      </c>
      <c r="F31" s="2274"/>
      <c r="G31" s="2274"/>
      <c r="H31" s="2274"/>
      <c r="I31" s="2274"/>
      <c r="J31" s="2275"/>
      <c r="K31" s="2273" t="e">
        <v>#N/A</v>
      </c>
      <c r="L31" s="2274"/>
      <c r="M31" s="2274"/>
      <c r="N31" s="2274"/>
      <c r="O31" s="2274"/>
      <c r="P31" s="2274"/>
      <c r="Q31" s="2274"/>
      <c r="R31" s="2274"/>
      <c r="S31" s="2274"/>
      <c r="T31" s="2274"/>
      <c r="U31" s="2274"/>
      <c r="V31" s="2274"/>
      <c r="W31" s="2274"/>
      <c r="X31" s="2275"/>
      <c r="Y31" s="2276">
        <v>70</v>
      </c>
      <c r="Z31" s="2277"/>
      <c r="AA31" s="2277"/>
      <c r="AB31" s="2278"/>
      <c r="AC31" s="2277" t="s">
        <v>372</v>
      </c>
      <c r="AD31" s="2278"/>
      <c r="AE31" s="2276" t="e">
        <v>#N/A</v>
      </c>
      <c r="AF31" s="2277"/>
      <c r="AG31" s="2277"/>
      <c r="AH31" s="2278"/>
      <c r="AI31" s="2247" t="e">
        <f t="shared" ref="AI31:AI48" si="0">Y31*AE31</f>
        <v>#N/A</v>
      </c>
      <c r="AJ31" s="2247"/>
      <c r="AK31" s="2247"/>
      <c r="AL31" s="2247"/>
      <c r="AM31" s="2247"/>
      <c r="AN31" s="2247"/>
      <c r="AO31" s="2247"/>
      <c r="AP31" s="2248"/>
      <c r="AQ31" s="239"/>
      <c r="AR31" s="239"/>
      <c r="AS31" s="235"/>
      <c r="AT31" s="235"/>
      <c r="AU31" s="235"/>
      <c r="AV31" s="235"/>
      <c r="AW31" s="235"/>
    </row>
    <row r="32" spans="1:52" ht="15" customHeight="1">
      <c r="A32" s="239">
        <v>3</v>
      </c>
      <c r="B32" s="239"/>
      <c r="C32" s="2270"/>
      <c r="D32" s="2272"/>
      <c r="E32" s="2270" t="e">
        <v>#N/A</v>
      </c>
      <c r="F32" s="2271"/>
      <c r="G32" s="2271"/>
      <c r="H32" s="2271"/>
      <c r="I32" s="2271"/>
      <c r="J32" s="2272"/>
      <c r="K32" s="2270" t="e">
        <v>#N/A</v>
      </c>
      <c r="L32" s="2271"/>
      <c r="M32" s="2271"/>
      <c r="N32" s="2271"/>
      <c r="O32" s="2271"/>
      <c r="P32" s="2271"/>
      <c r="Q32" s="2271"/>
      <c r="R32" s="2271"/>
      <c r="S32" s="2271"/>
      <c r="T32" s="2271"/>
      <c r="U32" s="2271"/>
      <c r="V32" s="2271"/>
      <c r="W32" s="2271"/>
      <c r="X32" s="2272"/>
      <c r="Y32" s="2276">
        <v>350</v>
      </c>
      <c r="Z32" s="2277"/>
      <c r="AA32" s="2277"/>
      <c r="AB32" s="2278"/>
      <c r="AC32" s="2277" t="s">
        <v>372</v>
      </c>
      <c r="AD32" s="2278"/>
      <c r="AE32" s="2276" t="e">
        <v>#N/A</v>
      </c>
      <c r="AF32" s="2277"/>
      <c r="AG32" s="2277"/>
      <c r="AH32" s="2278"/>
      <c r="AI32" s="2247" t="e">
        <f t="shared" si="0"/>
        <v>#N/A</v>
      </c>
      <c r="AJ32" s="2247"/>
      <c r="AK32" s="2247"/>
      <c r="AL32" s="2247"/>
      <c r="AM32" s="2247"/>
      <c r="AN32" s="2247"/>
      <c r="AO32" s="2247"/>
      <c r="AP32" s="2248"/>
      <c r="AQ32" s="239"/>
      <c r="AR32" s="239"/>
      <c r="AS32" s="235"/>
      <c r="AT32" s="235"/>
      <c r="AU32" s="235"/>
      <c r="AV32" s="235"/>
      <c r="AW32" s="235"/>
    </row>
    <row r="33" spans="1:49" ht="15" customHeight="1">
      <c r="A33" s="239">
        <v>4</v>
      </c>
      <c r="B33" s="239"/>
      <c r="C33" s="2273"/>
      <c r="D33" s="2275"/>
      <c r="E33" s="2273" t="e">
        <v>#N/A</v>
      </c>
      <c r="F33" s="2274"/>
      <c r="G33" s="2274"/>
      <c r="H33" s="2274"/>
      <c r="I33" s="2274"/>
      <c r="J33" s="2275"/>
      <c r="K33" s="2273" t="e">
        <v>#N/A</v>
      </c>
      <c r="L33" s="2274"/>
      <c r="M33" s="2274"/>
      <c r="N33" s="2274"/>
      <c r="O33" s="2274"/>
      <c r="P33" s="2274"/>
      <c r="Q33" s="2274"/>
      <c r="R33" s="2274"/>
      <c r="S33" s="2274"/>
      <c r="T33" s="2274"/>
      <c r="U33" s="2274"/>
      <c r="V33" s="2274"/>
      <c r="W33" s="2274"/>
      <c r="X33" s="2275"/>
      <c r="Y33" s="2276">
        <v>250</v>
      </c>
      <c r="Z33" s="2277"/>
      <c r="AA33" s="2277"/>
      <c r="AB33" s="2278"/>
      <c r="AC33" s="2277" t="s">
        <v>372</v>
      </c>
      <c r="AD33" s="2278"/>
      <c r="AE33" s="2276" t="e">
        <v>#N/A</v>
      </c>
      <c r="AF33" s="2277"/>
      <c r="AG33" s="2277"/>
      <c r="AH33" s="2278"/>
      <c r="AI33" s="2247" t="e">
        <f t="shared" si="0"/>
        <v>#N/A</v>
      </c>
      <c r="AJ33" s="2247"/>
      <c r="AK33" s="2247"/>
      <c r="AL33" s="2247"/>
      <c r="AM33" s="2247"/>
      <c r="AN33" s="2247"/>
      <c r="AO33" s="2247"/>
      <c r="AP33" s="2248"/>
      <c r="AQ33" s="239"/>
      <c r="AR33" s="239"/>
      <c r="AS33" s="235"/>
      <c r="AT33" s="235"/>
      <c r="AU33" s="235"/>
      <c r="AV33" s="235"/>
      <c r="AW33" s="235"/>
    </row>
    <row r="34" spans="1:49" ht="15" customHeight="1">
      <c r="A34" s="239">
        <v>5</v>
      </c>
      <c r="B34" s="239"/>
      <c r="C34" s="2273"/>
      <c r="D34" s="2275"/>
      <c r="E34" s="2270" t="e">
        <v>#N/A</v>
      </c>
      <c r="F34" s="2271"/>
      <c r="G34" s="2271"/>
      <c r="H34" s="2271"/>
      <c r="I34" s="2271"/>
      <c r="J34" s="2272"/>
      <c r="K34" s="2273"/>
      <c r="L34" s="2274"/>
      <c r="M34" s="2274"/>
      <c r="N34" s="2274"/>
      <c r="O34" s="2274"/>
      <c r="P34" s="2274"/>
      <c r="Q34" s="2274"/>
      <c r="R34" s="2274"/>
      <c r="S34" s="2274"/>
      <c r="T34" s="2274"/>
      <c r="U34" s="2274"/>
      <c r="V34" s="2274"/>
      <c r="W34" s="2274"/>
      <c r="X34" s="2275"/>
      <c r="Y34" s="2276"/>
      <c r="Z34" s="2277"/>
      <c r="AA34" s="2277"/>
      <c r="AB34" s="2278"/>
      <c r="AC34" s="2277"/>
      <c r="AD34" s="2278"/>
      <c r="AE34" s="2276"/>
      <c r="AF34" s="2277"/>
      <c r="AG34" s="2277"/>
      <c r="AH34" s="2278"/>
      <c r="AI34" s="2247">
        <f t="shared" si="0"/>
        <v>0</v>
      </c>
      <c r="AJ34" s="2247"/>
      <c r="AK34" s="2247"/>
      <c r="AL34" s="2247"/>
      <c r="AM34" s="2247"/>
      <c r="AN34" s="2247"/>
      <c r="AO34" s="2247"/>
      <c r="AP34" s="2248"/>
      <c r="AQ34" s="239"/>
      <c r="AR34" s="239"/>
      <c r="AS34" s="235"/>
      <c r="AT34" s="235"/>
      <c r="AU34" s="235"/>
      <c r="AV34" s="235"/>
      <c r="AW34" s="235"/>
    </row>
    <row r="35" spans="1:49" ht="15" customHeight="1">
      <c r="A35" s="239">
        <v>6</v>
      </c>
      <c r="B35" s="239"/>
      <c r="C35" s="2273"/>
      <c r="D35" s="2275"/>
      <c r="E35" s="2273" t="e">
        <v>#N/A</v>
      </c>
      <c r="F35" s="2274"/>
      <c r="G35" s="2274"/>
      <c r="H35" s="2274"/>
      <c r="I35" s="2274"/>
      <c r="J35" s="2275"/>
      <c r="K35" s="2273"/>
      <c r="L35" s="2274"/>
      <c r="M35" s="2274"/>
      <c r="N35" s="2274"/>
      <c r="O35" s="2274"/>
      <c r="P35" s="2274"/>
      <c r="Q35" s="2274"/>
      <c r="R35" s="2274"/>
      <c r="S35" s="2274"/>
      <c r="T35" s="2274"/>
      <c r="U35" s="2274"/>
      <c r="V35" s="2274"/>
      <c r="W35" s="2274"/>
      <c r="X35" s="2275"/>
      <c r="Y35" s="2276"/>
      <c r="Z35" s="2277"/>
      <c r="AA35" s="2277"/>
      <c r="AB35" s="2278"/>
      <c r="AC35" s="2277"/>
      <c r="AD35" s="2278"/>
      <c r="AE35" s="2276"/>
      <c r="AF35" s="2277"/>
      <c r="AG35" s="2277"/>
      <c r="AH35" s="2278"/>
      <c r="AI35" s="2247">
        <f t="shared" si="0"/>
        <v>0</v>
      </c>
      <c r="AJ35" s="2247"/>
      <c r="AK35" s="2247"/>
      <c r="AL35" s="2247"/>
      <c r="AM35" s="2247"/>
      <c r="AN35" s="2247"/>
      <c r="AO35" s="2247"/>
      <c r="AP35" s="2248"/>
      <c r="AQ35" s="239"/>
      <c r="AR35" s="239"/>
      <c r="AS35" s="235"/>
      <c r="AT35" s="235"/>
      <c r="AU35" s="235"/>
      <c r="AV35" s="235"/>
      <c r="AW35" s="235"/>
    </row>
    <row r="36" spans="1:49" ht="15" customHeight="1">
      <c r="A36" s="239">
        <v>7</v>
      </c>
      <c r="B36" s="239"/>
      <c r="C36" s="2273"/>
      <c r="D36" s="2275"/>
      <c r="E36" s="2270" t="e">
        <v>#N/A</v>
      </c>
      <c r="F36" s="2271"/>
      <c r="G36" s="2271"/>
      <c r="H36" s="2271"/>
      <c r="I36" s="2271"/>
      <c r="J36" s="2272"/>
      <c r="K36" s="2273"/>
      <c r="L36" s="2274"/>
      <c r="M36" s="2274"/>
      <c r="N36" s="2274"/>
      <c r="O36" s="2274"/>
      <c r="P36" s="2274"/>
      <c r="Q36" s="2274"/>
      <c r="R36" s="2274"/>
      <c r="S36" s="2274"/>
      <c r="T36" s="2274"/>
      <c r="U36" s="2274"/>
      <c r="V36" s="2274"/>
      <c r="W36" s="2274"/>
      <c r="X36" s="2275"/>
      <c r="Y36" s="2276"/>
      <c r="Z36" s="2277"/>
      <c r="AA36" s="2277"/>
      <c r="AB36" s="2278"/>
      <c r="AC36" s="2277"/>
      <c r="AD36" s="2278"/>
      <c r="AE36" s="2276"/>
      <c r="AF36" s="2277"/>
      <c r="AG36" s="2277"/>
      <c r="AH36" s="2278"/>
      <c r="AI36" s="2247">
        <f t="shared" si="0"/>
        <v>0</v>
      </c>
      <c r="AJ36" s="2247"/>
      <c r="AK36" s="2247"/>
      <c r="AL36" s="2247"/>
      <c r="AM36" s="2247"/>
      <c r="AN36" s="2247"/>
      <c r="AO36" s="2247"/>
      <c r="AP36" s="2248"/>
      <c r="AQ36" s="239"/>
      <c r="AR36" s="239"/>
      <c r="AS36" s="235"/>
      <c r="AT36" s="235"/>
      <c r="AU36" s="235"/>
      <c r="AV36" s="235"/>
      <c r="AW36" s="235"/>
    </row>
    <row r="37" spans="1:49" ht="15" customHeight="1">
      <c r="A37" s="239">
        <v>8</v>
      </c>
      <c r="B37" s="239"/>
      <c r="C37" s="2273"/>
      <c r="D37" s="2275"/>
      <c r="E37" s="2273" t="e">
        <v>#N/A</v>
      </c>
      <c r="F37" s="2274"/>
      <c r="G37" s="2274"/>
      <c r="H37" s="2274"/>
      <c r="I37" s="2274"/>
      <c r="J37" s="2275"/>
      <c r="K37" s="2273"/>
      <c r="L37" s="2274"/>
      <c r="M37" s="2274"/>
      <c r="N37" s="2274"/>
      <c r="O37" s="2274"/>
      <c r="P37" s="2274"/>
      <c r="Q37" s="2274"/>
      <c r="R37" s="2274"/>
      <c r="S37" s="2274"/>
      <c r="T37" s="2274"/>
      <c r="U37" s="2274"/>
      <c r="V37" s="2274"/>
      <c r="W37" s="2274"/>
      <c r="X37" s="2275"/>
      <c r="Y37" s="2276"/>
      <c r="Z37" s="2277"/>
      <c r="AA37" s="2277"/>
      <c r="AB37" s="2278"/>
      <c r="AC37" s="2277"/>
      <c r="AD37" s="2278"/>
      <c r="AE37" s="2276"/>
      <c r="AF37" s="2277"/>
      <c r="AG37" s="2277"/>
      <c r="AH37" s="2278"/>
      <c r="AI37" s="2247">
        <f t="shared" si="0"/>
        <v>0</v>
      </c>
      <c r="AJ37" s="2247"/>
      <c r="AK37" s="2247"/>
      <c r="AL37" s="2247"/>
      <c r="AM37" s="2247"/>
      <c r="AN37" s="2247"/>
      <c r="AO37" s="2247"/>
      <c r="AP37" s="2248"/>
      <c r="AQ37" s="239"/>
      <c r="AR37" s="239"/>
      <c r="AS37" s="235"/>
      <c r="AT37" s="235"/>
      <c r="AU37" s="235"/>
      <c r="AV37" s="235"/>
      <c r="AW37" s="235"/>
    </row>
    <row r="38" spans="1:49" ht="15" customHeight="1">
      <c r="A38" s="239">
        <v>9</v>
      </c>
      <c r="B38" s="239"/>
      <c r="C38" s="2273"/>
      <c r="D38" s="2275"/>
      <c r="E38" s="2270" t="e">
        <v>#N/A</v>
      </c>
      <c r="F38" s="2271"/>
      <c r="G38" s="2271"/>
      <c r="H38" s="2271"/>
      <c r="I38" s="2271"/>
      <c r="J38" s="2272"/>
      <c r="K38" s="2273"/>
      <c r="L38" s="2274"/>
      <c r="M38" s="2274"/>
      <c r="N38" s="2274"/>
      <c r="O38" s="2274"/>
      <c r="P38" s="2274"/>
      <c r="Q38" s="2274"/>
      <c r="R38" s="2274"/>
      <c r="S38" s="2274"/>
      <c r="T38" s="2274"/>
      <c r="U38" s="2274"/>
      <c r="V38" s="2274"/>
      <c r="W38" s="2274"/>
      <c r="X38" s="2275"/>
      <c r="Y38" s="2276"/>
      <c r="Z38" s="2277"/>
      <c r="AA38" s="2277"/>
      <c r="AB38" s="2278"/>
      <c r="AC38" s="2277"/>
      <c r="AD38" s="2278"/>
      <c r="AE38" s="2276"/>
      <c r="AF38" s="2277"/>
      <c r="AG38" s="2277"/>
      <c r="AH38" s="2278"/>
      <c r="AI38" s="2247">
        <f t="shared" si="0"/>
        <v>0</v>
      </c>
      <c r="AJ38" s="2247"/>
      <c r="AK38" s="2247"/>
      <c r="AL38" s="2247"/>
      <c r="AM38" s="2247"/>
      <c r="AN38" s="2247"/>
      <c r="AO38" s="2247"/>
      <c r="AP38" s="2248"/>
      <c r="AQ38" s="239"/>
      <c r="AR38" s="239"/>
      <c r="AS38" s="235"/>
      <c r="AT38" s="235"/>
      <c r="AU38" s="235"/>
      <c r="AV38" s="235"/>
      <c r="AW38" s="235"/>
    </row>
    <row r="39" spans="1:49" ht="15" customHeight="1">
      <c r="A39" s="239">
        <v>10</v>
      </c>
      <c r="B39" s="239"/>
      <c r="C39" s="2273"/>
      <c r="D39" s="2275"/>
      <c r="E39" s="2273" t="e">
        <v>#N/A</v>
      </c>
      <c r="F39" s="2274"/>
      <c r="G39" s="2274"/>
      <c r="H39" s="2274"/>
      <c r="I39" s="2274"/>
      <c r="J39" s="2275"/>
      <c r="K39" s="2273"/>
      <c r="L39" s="2274"/>
      <c r="M39" s="2274"/>
      <c r="N39" s="2274"/>
      <c r="O39" s="2274"/>
      <c r="P39" s="2274"/>
      <c r="Q39" s="2274"/>
      <c r="R39" s="2274"/>
      <c r="S39" s="2274"/>
      <c r="T39" s="2274"/>
      <c r="U39" s="2274"/>
      <c r="V39" s="2274"/>
      <c r="W39" s="2274"/>
      <c r="X39" s="2275"/>
      <c r="Y39" s="2276"/>
      <c r="Z39" s="2277"/>
      <c r="AA39" s="2277"/>
      <c r="AB39" s="2278"/>
      <c r="AC39" s="2277"/>
      <c r="AD39" s="2278"/>
      <c r="AE39" s="2276"/>
      <c r="AF39" s="2277"/>
      <c r="AG39" s="2277"/>
      <c r="AH39" s="2278"/>
      <c r="AI39" s="2247">
        <f t="shared" si="0"/>
        <v>0</v>
      </c>
      <c r="AJ39" s="2247"/>
      <c r="AK39" s="2247"/>
      <c r="AL39" s="2247"/>
      <c r="AM39" s="2247"/>
      <c r="AN39" s="2247"/>
      <c r="AO39" s="2247"/>
      <c r="AP39" s="2248"/>
      <c r="AQ39" s="239"/>
      <c r="AR39" s="239"/>
      <c r="AS39" s="235"/>
      <c r="AT39" s="235"/>
      <c r="AU39" s="235"/>
      <c r="AV39" s="235"/>
      <c r="AW39" s="235"/>
    </row>
    <row r="40" spans="1:49" ht="15" customHeight="1">
      <c r="A40" s="239">
        <v>11</v>
      </c>
      <c r="B40" s="239"/>
      <c r="C40" s="2273"/>
      <c r="D40" s="2275"/>
      <c r="E40" s="2270" t="e">
        <v>#N/A</v>
      </c>
      <c r="F40" s="2271"/>
      <c r="G40" s="2271"/>
      <c r="H40" s="2271"/>
      <c r="I40" s="2271"/>
      <c r="J40" s="2272"/>
      <c r="K40" s="2273"/>
      <c r="L40" s="2274"/>
      <c r="M40" s="2274"/>
      <c r="N40" s="2274"/>
      <c r="O40" s="2274"/>
      <c r="P40" s="2274"/>
      <c r="Q40" s="2274"/>
      <c r="R40" s="2274"/>
      <c r="S40" s="2274"/>
      <c r="T40" s="2274"/>
      <c r="U40" s="2274"/>
      <c r="V40" s="2274"/>
      <c r="W40" s="2274"/>
      <c r="X40" s="2275"/>
      <c r="Y40" s="2276"/>
      <c r="Z40" s="2277"/>
      <c r="AA40" s="2277"/>
      <c r="AB40" s="2278"/>
      <c r="AC40" s="2277"/>
      <c r="AD40" s="2278"/>
      <c r="AE40" s="2276"/>
      <c r="AF40" s="2277"/>
      <c r="AG40" s="2277"/>
      <c r="AH40" s="2278"/>
      <c r="AI40" s="2247">
        <f t="shared" si="0"/>
        <v>0</v>
      </c>
      <c r="AJ40" s="2247"/>
      <c r="AK40" s="2247"/>
      <c r="AL40" s="2247"/>
      <c r="AM40" s="2247"/>
      <c r="AN40" s="2247"/>
      <c r="AO40" s="2247"/>
      <c r="AP40" s="2248"/>
      <c r="AQ40" s="239"/>
      <c r="AR40" s="239"/>
      <c r="AS40" s="235"/>
      <c r="AT40" s="235"/>
      <c r="AU40" s="235"/>
      <c r="AV40" s="235"/>
      <c r="AW40" s="235"/>
    </row>
    <row r="41" spans="1:49" ht="15" customHeight="1">
      <c r="A41" s="239">
        <v>12</v>
      </c>
      <c r="B41" s="239"/>
      <c r="C41" s="2273"/>
      <c r="D41" s="2275"/>
      <c r="E41" s="2273" t="e">
        <v>#N/A</v>
      </c>
      <c r="F41" s="2274"/>
      <c r="G41" s="2274"/>
      <c r="H41" s="2274"/>
      <c r="I41" s="2274"/>
      <c r="J41" s="2275"/>
      <c r="K41" s="2273"/>
      <c r="L41" s="2274"/>
      <c r="M41" s="2274"/>
      <c r="N41" s="2274"/>
      <c r="O41" s="2274"/>
      <c r="P41" s="2274"/>
      <c r="Q41" s="2274"/>
      <c r="R41" s="2274"/>
      <c r="S41" s="2274"/>
      <c r="T41" s="2274"/>
      <c r="U41" s="2274"/>
      <c r="V41" s="2274"/>
      <c r="W41" s="2274"/>
      <c r="X41" s="2275"/>
      <c r="Y41" s="2276"/>
      <c r="Z41" s="2277"/>
      <c r="AA41" s="2277"/>
      <c r="AB41" s="2278"/>
      <c r="AC41" s="2277"/>
      <c r="AD41" s="2278"/>
      <c r="AE41" s="2276"/>
      <c r="AF41" s="2277"/>
      <c r="AG41" s="2277"/>
      <c r="AH41" s="2278"/>
      <c r="AI41" s="2247">
        <f t="shared" si="0"/>
        <v>0</v>
      </c>
      <c r="AJ41" s="2247"/>
      <c r="AK41" s="2247"/>
      <c r="AL41" s="2247"/>
      <c r="AM41" s="2247"/>
      <c r="AN41" s="2247"/>
      <c r="AO41" s="2247"/>
      <c r="AP41" s="2248"/>
      <c r="AQ41" s="239"/>
      <c r="AR41" s="239"/>
      <c r="AS41" s="235"/>
      <c r="AT41" s="235"/>
      <c r="AU41" s="235"/>
      <c r="AV41" s="235"/>
      <c r="AW41" s="235"/>
    </row>
    <row r="42" spans="1:49" ht="15" customHeight="1">
      <c r="A42" s="239">
        <v>13</v>
      </c>
      <c r="B42" s="239"/>
      <c r="C42" s="2273"/>
      <c r="D42" s="2275"/>
      <c r="E42" s="2270" t="e">
        <v>#N/A</v>
      </c>
      <c r="F42" s="2271"/>
      <c r="G42" s="2271"/>
      <c r="H42" s="2271"/>
      <c r="I42" s="2271"/>
      <c r="J42" s="2272"/>
      <c r="K42" s="2273"/>
      <c r="L42" s="2274"/>
      <c r="M42" s="2274"/>
      <c r="N42" s="2274"/>
      <c r="O42" s="2274"/>
      <c r="P42" s="2274"/>
      <c r="Q42" s="2274"/>
      <c r="R42" s="2274"/>
      <c r="S42" s="2274"/>
      <c r="T42" s="2274"/>
      <c r="U42" s="2274"/>
      <c r="V42" s="2274"/>
      <c r="W42" s="2274"/>
      <c r="X42" s="2275"/>
      <c r="Y42" s="2276"/>
      <c r="Z42" s="2277"/>
      <c r="AA42" s="2277"/>
      <c r="AB42" s="2278"/>
      <c r="AC42" s="2277"/>
      <c r="AD42" s="2278"/>
      <c r="AE42" s="2276"/>
      <c r="AF42" s="2277"/>
      <c r="AG42" s="2277"/>
      <c r="AH42" s="2278"/>
      <c r="AI42" s="2247">
        <f t="shared" si="0"/>
        <v>0</v>
      </c>
      <c r="AJ42" s="2247"/>
      <c r="AK42" s="2247"/>
      <c r="AL42" s="2247"/>
      <c r="AM42" s="2247"/>
      <c r="AN42" s="2247"/>
      <c r="AO42" s="2247"/>
      <c r="AP42" s="2248"/>
      <c r="AQ42" s="239"/>
      <c r="AR42" s="239"/>
      <c r="AS42" s="267"/>
      <c r="AT42" s="235"/>
      <c r="AU42" s="235"/>
      <c r="AV42" s="235"/>
      <c r="AW42" s="235"/>
    </row>
    <row r="43" spans="1:49" ht="15" customHeight="1">
      <c r="A43" s="239">
        <v>14</v>
      </c>
      <c r="B43" s="239"/>
      <c r="C43" s="2273"/>
      <c r="D43" s="2275"/>
      <c r="E43" s="2273" t="e">
        <v>#N/A</v>
      </c>
      <c r="F43" s="2274"/>
      <c r="G43" s="2274"/>
      <c r="H43" s="2274"/>
      <c r="I43" s="2274"/>
      <c r="J43" s="2275"/>
      <c r="K43" s="2273"/>
      <c r="L43" s="2274"/>
      <c r="M43" s="2274"/>
      <c r="N43" s="2274"/>
      <c r="O43" s="2274"/>
      <c r="P43" s="2274"/>
      <c r="Q43" s="2274"/>
      <c r="R43" s="2274"/>
      <c r="S43" s="2274"/>
      <c r="T43" s="2274"/>
      <c r="U43" s="2274"/>
      <c r="V43" s="2274"/>
      <c r="W43" s="2274"/>
      <c r="X43" s="2275"/>
      <c r="Y43" s="2276"/>
      <c r="Z43" s="2277"/>
      <c r="AA43" s="2277"/>
      <c r="AB43" s="2278"/>
      <c r="AC43" s="2277"/>
      <c r="AD43" s="2278"/>
      <c r="AE43" s="2276"/>
      <c r="AF43" s="2277"/>
      <c r="AG43" s="2277"/>
      <c r="AH43" s="2278"/>
      <c r="AI43" s="2247">
        <f t="shared" si="0"/>
        <v>0</v>
      </c>
      <c r="AJ43" s="2247"/>
      <c r="AK43" s="2247"/>
      <c r="AL43" s="2247"/>
      <c r="AM43" s="2247"/>
      <c r="AN43" s="2247"/>
      <c r="AO43" s="2247"/>
      <c r="AP43" s="2248"/>
      <c r="AQ43" s="239"/>
      <c r="AR43" s="239"/>
      <c r="AS43" s="235"/>
      <c r="AT43" s="235"/>
      <c r="AU43" s="235"/>
      <c r="AV43" s="235"/>
      <c r="AW43" s="235"/>
    </row>
    <row r="44" spans="1:49" ht="15" customHeight="1">
      <c r="A44" s="239">
        <v>15</v>
      </c>
      <c r="B44" s="239"/>
      <c r="C44" s="2273"/>
      <c r="D44" s="2275"/>
      <c r="E44" s="2270" t="e">
        <v>#N/A</v>
      </c>
      <c r="F44" s="2271"/>
      <c r="G44" s="2271"/>
      <c r="H44" s="2271"/>
      <c r="I44" s="2271"/>
      <c r="J44" s="2272"/>
      <c r="K44" s="2273"/>
      <c r="L44" s="2274"/>
      <c r="M44" s="2274"/>
      <c r="N44" s="2274"/>
      <c r="O44" s="2274"/>
      <c r="P44" s="2274"/>
      <c r="Q44" s="2274"/>
      <c r="R44" s="2274"/>
      <c r="S44" s="2274"/>
      <c r="T44" s="2274"/>
      <c r="U44" s="2274"/>
      <c r="V44" s="2274"/>
      <c r="W44" s="2274"/>
      <c r="X44" s="2275"/>
      <c r="Y44" s="2276"/>
      <c r="Z44" s="2277"/>
      <c r="AA44" s="2277"/>
      <c r="AB44" s="2278"/>
      <c r="AC44" s="2277"/>
      <c r="AD44" s="2278"/>
      <c r="AE44" s="2276"/>
      <c r="AF44" s="2277"/>
      <c r="AG44" s="2277"/>
      <c r="AH44" s="2278"/>
      <c r="AI44" s="2247">
        <f t="shared" si="0"/>
        <v>0</v>
      </c>
      <c r="AJ44" s="2247"/>
      <c r="AK44" s="2247"/>
      <c r="AL44" s="2247"/>
      <c r="AM44" s="2247"/>
      <c r="AN44" s="2247"/>
      <c r="AO44" s="2247"/>
      <c r="AP44" s="2248"/>
      <c r="AQ44" s="239"/>
      <c r="AR44" s="239"/>
      <c r="AS44" s="235"/>
      <c r="AT44" s="235"/>
      <c r="AU44" s="235"/>
      <c r="AV44" s="235"/>
      <c r="AW44" s="235"/>
    </row>
    <row r="45" spans="1:49" ht="15" customHeight="1">
      <c r="A45" s="239">
        <v>16</v>
      </c>
      <c r="B45" s="239"/>
      <c r="C45" s="2273"/>
      <c r="D45" s="2275"/>
      <c r="E45" s="2273" t="e">
        <v>#N/A</v>
      </c>
      <c r="F45" s="2274"/>
      <c r="G45" s="2274"/>
      <c r="H45" s="2274"/>
      <c r="I45" s="2274"/>
      <c r="J45" s="2275"/>
      <c r="K45" s="2273"/>
      <c r="L45" s="2274"/>
      <c r="M45" s="2274"/>
      <c r="N45" s="2274"/>
      <c r="O45" s="2274"/>
      <c r="P45" s="2274"/>
      <c r="Q45" s="2274"/>
      <c r="R45" s="2274"/>
      <c r="S45" s="2274"/>
      <c r="T45" s="2274"/>
      <c r="U45" s="2274"/>
      <c r="V45" s="2274"/>
      <c r="W45" s="2274"/>
      <c r="X45" s="2275"/>
      <c r="Y45" s="2276"/>
      <c r="Z45" s="2277"/>
      <c r="AA45" s="2277"/>
      <c r="AB45" s="2278"/>
      <c r="AC45" s="2277"/>
      <c r="AD45" s="2278"/>
      <c r="AE45" s="2276"/>
      <c r="AF45" s="2277"/>
      <c r="AG45" s="2277"/>
      <c r="AH45" s="2278"/>
      <c r="AI45" s="2247">
        <f t="shared" si="0"/>
        <v>0</v>
      </c>
      <c r="AJ45" s="2247"/>
      <c r="AK45" s="2247"/>
      <c r="AL45" s="2247"/>
      <c r="AM45" s="2247"/>
      <c r="AN45" s="2247"/>
      <c r="AO45" s="2247"/>
      <c r="AP45" s="2248"/>
      <c r="AQ45" s="239"/>
      <c r="AR45" s="239"/>
      <c r="AS45" s="235"/>
      <c r="AT45" s="235"/>
      <c r="AU45" s="235"/>
      <c r="AV45" s="235"/>
      <c r="AW45" s="235"/>
    </row>
    <row r="46" spans="1:49" ht="15" customHeight="1">
      <c r="A46" s="239">
        <v>17</v>
      </c>
      <c r="B46" s="239"/>
      <c r="C46" s="2273"/>
      <c r="D46" s="2275"/>
      <c r="E46" s="2270" t="e">
        <v>#N/A</v>
      </c>
      <c r="F46" s="2271"/>
      <c r="G46" s="2271"/>
      <c r="H46" s="2271"/>
      <c r="I46" s="2271"/>
      <c r="J46" s="2272"/>
      <c r="K46" s="2273"/>
      <c r="L46" s="2274"/>
      <c r="M46" s="2274"/>
      <c r="N46" s="2274"/>
      <c r="O46" s="2274"/>
      <c r="P46" s="2274"/>
      <c r="Q46" s="2274"/>
      <c r="R46" s="2274"/>
      <c r="S46" s="2274"/>
      <c r="T46" s="2274"/>
      <c r="U46" s="2274"/>
      <c r="V46" s="2274"/>
      <c r="W46" s="2274"/>
      <c r="X46" s="2275"/>
      <c r="Y46" s="2276"/>
      <c r="Z46" s="2277"/>
      <c r="AA46" s="2277"/>
      <c r="AB46" s="2278"/>
      <c r="AC46" s="2277"/>
      <c r="AD46" s="2278"/>
      <c r="AE46" s="2276"/>
      <c r="AF46" s="2277"/>
      <c r="AG46" s="2277"/>
      <c r="AH46" s="2278"/>
      <c r="AI46" s="2247">
        <f t="shared" si="0"/>
        <v>0</v>
      </c>
      <c r="AJ46" s="2247"/>
      <c r="AK46" s="2247"/>
      <c r="AL46" s="2247"/>
      <c r="AM46" s="2247"/>
      <c r="AN46" s="2247"/>
      <c r="AO46" s="2247"/>
      <c r="AP46" s="2248"/>
      <c r="AQ46" s="239"/>
      <c r="AR46" s="239"/>
      <c r="AS46" s="235"/>
      <c r="AT46" s="235"/>
      <c r="AU46" s="235"/>
      <c r="AV46" s="235"/>
      <c r="AW46" s="235"/>
    </row>
    <row r="47" spans="1:49" ht="15" customHeight="1">
      <c r="A47" s="239">
        <v>18</v>
      </c>
      <c r="B47" s="239"/>
      <c r="C47" s="2273"/>
      <c r="D47" s="2275"/>
      <c r="E47" s="2273" t="e">
        <v>#N/A</v>
      </c>
      <c r="F47" s="2274"/>
      <c r="G47" s="2274"/>
      <c r="H47" s="2274"/>
      <c r="I47" s="2274"/>
      <c r="J47" s="2275"/>
      <c r="K47" s="2273"/>
      <c r="L47" s="2274"/>
      <c r="M47" s="2274"/>
      <c r="N47" s="2274"/>
      <c r="O47" s="2274"/>
      <c r="P47" s="2274"/>
      <c r="Q47" s="2274"/>
      <c r="R47" s="2274"/>
      <c r="S47" s="2274"/>
      <c r="T47" s="2274"/>
      <c r="U47" s="2274"/>
      <c r="V47" s="2274"/>
      <c r="W47" s="2274"/>
      <c r="X47" s="2275"/>
      <c r="Y47" s="2276"/>
      <c r="Z47" s="2277"/>
      <c r="AA47" s="2277"/>
      <c r="AB47" s="2278"/>
      <c r="AC47" s="2277"/>
      <c r="AD47" s="2278"/>
      <c r="AE47" s="2276"/>
      <c r="AF47" s="2277"/>
      <c r="AG47" s="2277"/>
      <c r="AH47" s="2278"/>
      <c r="AI47" s="2247">
        <f t="shared" si="0"/>
        <v>0</v>
      </c>
      <c r="AJ47" s="2247"/>
      <c r="AK47" s="2247"/>
      <c r="AL47" s="2247"/>
      <c r="AM47" s="2247"/>
      <c r="AN47" s="2247"/>
      <c r="AO47" s="2247"/>
      <c r="AP47" s="2248"/>
      <c r="AQ47" s="239"/>
      <c r="AR47" s="239"/>
      <c r="AS47" s="235"/>
      <c r="AT47" s="235"/>
      <c r="AU47" s="235"/>
      <c r="AV47" s="235"/>
      <c r="AW47" s="235"/>
    </row>
    <row r="48" spans="1:49" ht="15" customHeight="1">
      <c r="A48" s="239">
        <v>19</v>
      </c>
      <c r="B48" s="239"/>
      <c r="C48" s="2268"/>
      <c r="D48" s="2269"/>
      <c r="E48" s="2270" t="e">
        <v>#N/A</v>
      </c>
      <c r="F48" s="2271"/>
      <c r="G48" s="2271"/>
      <c r="H48" s="2271"/>
      <c r="I48" s="2271"/>
      <c r="J48" s="2272"/>
      <c r="K48" s="2273"/>
      <c r="L48" s="2274"/>
      <c r="M48" s="2274"/>
      <c r="N48" s="2274"/>
      <c r="O48" s="2274"/>
      <c r="P48" s="2274"/>
      <c r="Q48" s="2274"/>
      <c r="R48" s="2274"/>
      <c r="S48" s="2274"/>
      <c r="T48" s="2274"/>
      <c r="U48" s="2274"/>
      <c r="V48" s="2274"/>
      <c r="W48" s="2274"/>
      <c r="X48" s="2275"/>
      <c r="Y48" s="2276"/>
      <c r="Z48" s="2277"/>
      <c r="AA48" s="2277"/>
      <c r="AB48" s="2278"/>
      <c r="AC48" s="2279"/>
      <c r="AD48" s="2280"/>
      <c r="AE48" s="2276"/>
      <c r="AF48" s="2277"/>
      <c r="AG48" s="2277"/>
      <c r="AH48" s="2278"/>
      <c r="AI48" s="2247">
        <f t="shared" si="0"/>
        <v>0</v>
      </c>
      <c r="AJ48" s="2247"/>
      <c r="AK48" s="2247"/>
      <c r="AL48" s="2247"/>
      <c r="AM48" s="2247"/>
      <c r="AN48" s="2247"/>
      <c r="AO48" s="2247"/>
      <c r="AP48" s="2248"/>
      <c r="AQ48" s="239"/>
      <c r="AR48" s="239"/>
      <c r="AS48" s="235"/>
      <c r="AT48" s="235"/>
      <c r="AU48" s="235"/>
      <c r="AV48" s="235"/>
      <c r="AW48" s="235"/>
    </row>
    <row r="49" spans="1:49" ht="15" customHeight="1">
      <c r="A49" s="239"/>
      <c r="B49" s="239"/>
      <c r="C49" s="2249" t="s">
        <v>180</v>
      </c>
      <c r="D49" s="2250"/>
      <c r="E49" s="2250"/>
      <c r="F49" s="2250"/>
      <c r="G49" s="2250"/>
      <c r="H49" s="2250"/>
      <c r="I49" s="2250"/>
      <c r="J49" s="2250"/>
      <c r="K49" s="2250"/>
      <c r="L49" s="2250"/>
      <c r="M49" s="2250"/>
      <c r="N49" s="2250"/>
      <c r="O49" s="2250"/>
      <c r="P49" s="2250"/>
      <c r="Q49" s="2250"/>
      <c r="R49" s="2250"/>
      <c r="S49" s="2250"/>
      <c r="T49" s="2250"/>
      <c r="U49" s="2250"/>
      <c r="V49" s="2250"/>
      <c r="W49" s="2250"/>
      <c r="X49" s="2250"/>
      <c r="Y49" s="2250"/>
      <c r="Z49" s="2250"/>
      <c r="AA49" s="2250"/>
      <c r="AB49" s="2250"/>
      <c r="AC49" s="2250"/>
      <c r="AD49" s="2251"/>
      <c r="AE49" s="2258" t="s">
        <v>373</v>
      </c>
      <c r="AF49" s="2259"/>
      <c r="AG49" s="2259"/>
      <c r="AH49" s="2260"/>
      <c r="AI49" s="2261">
        <v>0.1</v>
      </c>
      <c r="AJ49" s="2261"/>
      <c r="AK49" s="2261"/>
      <c r="AL49" s="2262"/>
      <c r="AM49" s="2263">
        <v>0.08</v>
      </c>
      <c r="AN49" s="2263"/>
      <c r="AO49" s="2263"/>
      <c r="AP49" s="2264"/>
      <c r="AQ49" s="239"/>
      <c r="AR49" s="239"/>
      <c r="AS49" s="235"/>
      <c r="AT49" s="235"/>
      <c r="AU49" s="235"/>
      <c r="AV49" s="235"/>
      <c r="AW49" s="235"/>
    </row>
    <row r="50" spans="1:49" ht="15" customHeight="1">
      <c r="A50" s="239"/>
      <c r="B50" s="239"/>
      <c r="C50" s="2252"/>
      <c r="D50" s="2253"/>
      <c r="E50" s="2253"/>
      <c r="F50" s="2253"/>
      <c r="G50" s="2253"/>
      <c r="H50" s="2253"/>
      <c r="I50" s="2253"/>
      <c r="J50" s="2253"/>
      <c r="K50" s="2253"/>
      <c r="L50" s="2253"/>
      <c r="M50" s="2253"/>
      <c r="N50" s="2253"/>
      <c r="O50" s="2253"/>
      <c r="P50" s="2253"/>
      <c r="Q50" s="2253"/>
      <c r="R50" s="2253"/>
      <c r="S50" s="2253"/>
      <c r="T50" s="2253"/>
      <c r="U50" s="2253"/>
      <c r="V50" s="2253"/>
      <c r="W50" s="2253"/>
      <c r="X50" s="2253"/>
      <c r="Y50" s="2253"/>
      <c r="Z50" s="2253"/>
      <c r="AA50" s="2253"/>
      <c r="AB50" s="2253"/>
      <c r="AC50" s="2253"/>
      <c r="AD50" s="2254"/>
      <c r="AE50" s="2265" t="s">
        <v>374</v>
      </c>
      <c r="AF50" s="2266"/>
      <c r="AG50" s="2266"/>
      <c r="AH50" s="2267"/>
      <c r="AI50" s="2235" t="e">
        <f>SUM(AI30:AP49)</f>
        <v>#N/A</v>
      </c>
      <c r="AJ50" s="2236"/>
      <c r="AK50" s="2236"/>
      <c r="AL50" s="2237"/>
      <c r="AM50" s="2235">
        <v>0</v>
      </c>
      <c r="AN50" s="2236"/>
      <c r="AO50" s="2236"/>
      <c r="AP50" s="2237"/>
      <c r="AQ50" s="239"/>
      <c r="AR50" s="239"/>
      <c r="AS50" s="235"/>
      <c r="AT50" s="235"/>
      <c r="AU50" s="235"/>
      <c r="AV50" s="235"/>
      <c r="AW50" s="235"/>
    </row>
    <row r="51" spans="1:49" ht="15" customHeight="1">
      <c r="A51" s="239"/>
      <c r="B51" s="239"/>
      <c r="C51" s="2252"/>
      <c r="D51" s="2253"/>
      <c r="E51" s="2253"/>
      <c r="F51" s="2253"/>
      <c r="G51" s="2253"/>
      <c r="H51" s="2253"/>
      <c r="I51" s="2253"/>
      <c r="J51" s="2253"/>
      <c r="K51" s="2253"/>
      <c r="L51" s="2253"/>
      <c r="M51" s="2253"/>
      <c r="N51" s="2253"/>
      <c r="O51" s="2253"/>
      <c r="P51" s="2253"/>
      <c r="Q51" s="2253"/>
      <c r="R51" s="2253"/>
      <c r="S51" s="2253"/>
      <c r="T51" s="2253"/>
      <c r="U51" s="2253"/>
      <c r="V51" s="2253"/>
      <c r="W51" s="2253"/>
      <c r="X51" s="2253"/>
      <c r="Y51" s="2253"/>
      <c r="Z51" s="2253"/>
      <c r="AA51" s="2253"/>
      <c r="AB51" s="2253"/>
      <c r="AC51" s="2253"/>
      <c r="AD51" s="2254"/>
      <c r="AE51" s="2265" t="s">
        <v>173</v>
      </c>
      <c r="AF51" s="2266"/>
      <c r="AG51" s="2266"/>
      <c r="AH51" s="2267"/>
      <c r="AI51" s="2235" t="e">
        <f>AI50*10%</f>
        <v>#N/A</v>
      </c>
      <c r="AJ51" s="2236"/>
      <c r="AK51" s="2236"/>
      <c r="AL51" s="2236"/>
      <c r="AM51" s="2235"/>
      <c r="AN51" s="2236"/>
      <c r="AO51" s="2236"/>
      <c r="AP51" s="2237"/>
      <c r="AQ51" s="239"/>
      <c r="AR51" s="239"/>
      <c r="AS51" s="235"/>
      <c r="AT51" s="235"/>
      <c r="AU51" s="235"/>
      <c r="AV51" s="235"/>
      <c r="AW51" s="235"/>
    </row>
    <row r="52" spans="1:49" ht="15" customHeight="1">
      <c r="A52" s="239"/>
      <c r="B52" s="239"/>
      <c r="C52" s="2255"/>
      <c r="D52" s="2256"/>
      <c r="E52" s="2256"/>
      <c r="F52" s="2256"/>
      <c r="G52" s="2256"/>
      <c r="H52" s="2256"/>
      <c r="I52" s="2256"/>
      <c r="J52" s="2256"/>
      <c r="K52" s="2256"/>
      <c r="L52" s="2256"/>
      <c r="M52" s="2256"/>
      <c r="N52" s="2256"/>
      <c r="O52" s="2256"/>
      <c r="P52" s="2256"/>
      <c r="Q52" s="2256"/>
      <c r="R52" s="2256"/>
      <c r="S52" s="2256"/>
      <c r="T52" s="2256"/>
      <c r="U52" s="2256"/>
      <c r="V52" s="2256"/>
      <c r="W52" s="2256"/>
      <c r="X52" s="2256"/>
      <c r="Y52" s="2256"/>
      <c r="Z52" s="2256"/>
      <c r="AA52" s="2256"/>
      <c r="AB52" s="2256"/>
      <c r="AC52" s="2256"/>
      <c r="AD52" s="2257"/>
      <c r="AE52" s="2238" t="s">
        <v>375</v>
      </c>
      <c r="AF52" s="2239"/>
      <c r="AG52" s="2239"/>
      <c r="AH52" s="2240"/>
      <c r="AI52" s="2241" t="e">
        <f>SUM(AI50:AL51)</f>
        <v>#N/A</v>
      </c>
      <c r="AJ52" s="2242"/>
      <c r="AK52" s="2242"/>
      <c r="AL52" s="2242"/>
      <c r="AM52" s="2242"/>
      <c r="AN52" s="2242"/>
      <c r="AO52" s="2242"/>
      <c r="AP52" s="2243"/>
      <c r="AQ52" s="239"/>
      <c r="AR52" s="239"/>
      <c r="AS52" s="235"/>
      <c r="AT52" s="235"/>
      <c r="AU52" s="235"/>
      <c r="AV52" s="235"/>
      <c r="AW52" s="235"/>
    </row>
    <row r="53" spans="1:49" ht="15" customHeight="1">
      <c r="A53" s="239"/>
      <c r="B53" s="239"/>
      <c r="C53" s="2244" t="s">
        <v>376</v>
      </c>
      <c r="D53" s="2244"/>
      <c r="E53" s="2244"/>
      <c r="F53" s="2244"/>
      <c r="G53" s="2244"/>
      <c r="H53" s="2244"/>
      <c r="I53" s="2244"/>
      <c r="J53" s="2244"/>
      <c r="K53" s="2244"/>
      <c r="L53" s="2244"/>
      <c r="M53" s="2244"/>
      <c r="N53" s="2244"/>
      <c r="O53" s="2244"/>
      <c r="P53" s="2244"/>
      <c r="Q53" s="2244"/>
      <c r="R53" s="2244"/>
      <c r="S53" s="2244"/>
      <c r="T53" s="2244"/>
      <c r="U53" s="2244"/>
      <c r="V53" s="2244"/>
      <c r="W53" s="2244"/>
      <c r="X53" s="2244"/>
      <c r="Y53" s="2244"/>
      <c r="Z53" s="2244"/>
      <c r="AA53" s="2244"/>
      <c r="AB53" s="2244"/>
      <c r="AC53" s="2244"/>
      <c r="AD53" s="2244"/>
      <c r="AE53" s="239"/>
      <c r="AF53" s="239"/>
      <c r="AG53" s="239"/>
      <c r="AH53" s="239"/>
      <c r="AI53" s="239"/>
      <c r="AJ53" s="239"/>
      <c r="AK53" s="239"/>
      <c r="AL53" s="239"/>
      <c r="AM53" s="239"/>
      <c r="AN53" s="239"/>
      <c r="AO53" s="239"/>
      <c r="AP53" s="239"/>
      <c r="AQ53" s="239"/>
      <c r="AR53" s="239"/>
      <c r="AS53" s="235"/>
      <c r="AT53" s="235"/>
      <c r="AU53" s="235"/>
      <c r="AV53" s="235"/>
      <c r="AW53" s="235"/>
    </row>
    <row r="54" spans="1:49" ht="15" customHeight="1">
      <c r="A54" s="2245"/>
      <c r="B54" s="2246"/>
      <c r="C54" s="2246"/>
      <c r="D54" s="2246"/>
      <c r="E54" s="2246"/>
      <c r="F54" s="2246"/>
      <c r="G54" s="2246"/>
      <c r="H54" s="2246"/>
      <c r="I54" s="2246"/>
      <c r="J54" s="2246"/>
      <c r="K54" s="2246"/>
      <c r="L54" s="2246"/>
      <c r="M54" s="2246"/>
      <c r="N54" s="2246"/>
      <c r="O54" s="2246"/>
      <c r="P54" s="2246"/>
      <c r="Q54" s="2246"/>
      <c r="R54" s="2246"/>
      <c r="S54" s="2246"/>
      <c r="T54" s="2246"/>
      <c r="U54" s="2246"/>
      <c r="V54" s="2246"/>
      <c r="W54" s="2246"/>
      <c r="X54" s="2246"/>
      <c r="Y54" s="2246"/>
      <c r="Z54" s="2246"/>
      <c r="AA54" s="2246"/>
      <c r="AB54" s="2246"/>
      <c r="AC54" s="2246"/>
      <c r="AD54" s="2246"/>
      <c r="AE54" s="2246"/>
      <c r="AF54" s="2246"/>
      <c r="AG54" s="2246"/>
      <c r="AH54" s="2246"/>
      <c r="AI54" s="2246"/>
      <c r="AJ54" s="2246"/>
      <c r="AK54" s="2246"/>
      <c r="AL54" s="2246"/>
      <c r="AM54" s="2246"/>
      <c r="AN54" s="2246"/>
      <c r="AO54" s="2246"/>
      <c r="AP54" s="2246"/>
      <c r="AQ54" s="2246"/>
      <c r="AR54" s="2246"/>
      <c r="AS54" s="235"/>
      <c r="AT54" s="235"/>
      <c r="AU54" s="235"/>
      <c r="AV54" s="235"/>
      <c r="AW54" s="235"/>
    </row>
    <row r="55" spans="1:49" ht="15" customHeight="1">
      <c r="A55" s="2246"/>
      <c r="B55" s="2246"/>
      <c r="C55" s="2246"/>
      <c r="D55" s="2246"/>
      <c r="E55" s="2246"/>
      <c r="F55" s="2246"/>
      <c r="G55" s="2246"/>
      <c r="H55" s="2246"/>
      <c r="I55" s="2246"/>
      <c r="J55" s="2246"/>
      <c r="K55" s="2246"/>
      <c r="L55" s="2246"/>
      <c r="M55" s="2246"/>
      <c r="N55" s="2246"/>
      <c r="O55" s="2246"/>
      <c r="P55" s="2246"/>
      <c r="Q55" s="2246"/>
      <c r="R55" s="2246"/>
      <c r="S55" s="2246"/>
      <c r="T55" s="2246"/>
      <c r="U55" s="2246"/>
      <c r="V55" s="2246"/>
      <c r="W55" s="2246"/>
      <c r="X55" s="2246"/>
      <c r="Y55" s="2246"/>
      <c r="Z55" s="2246"/>
      <c r="AA55" s="2246"/>
      <c r="AB55" s="2246"/>
      <c r="AC55" s="2246"/>
      <c r="AD55" s="2246"/>
      <c r="AE55" s="2246"/>
      <c r="AF55" s="2246"/>
      <c r="AG55" s="2246"/>
      <c r="AH55" s="2246"/>
      <c r="AI55" s="2246"/>
      <c r="AJ55" s="2246"/>
      <c r="AK55" s="2246"/>
      <c r="AL55" s="2246"/>
      <c r="AM55" s="2246"/>
      <c r="AN55" s="2246"/>
      <c r="AO55" s="2246"/>
      <c r="AP55" s="2246"/>
      <c r="AQ55" s="2246"/>
      <c r="AR55" s="2246"/>
      <c r="AS55" s="235"/>
      <c r="AT55" s="235"/>
      <c r="AU55" s="235"/>
      <c r="AV55" s="235"/>
      <c r="AW55" s="235"/>
    </row>
    <row r="56" spans="1:49" ht="15" customHeight="1">
      <c r="A56" s="235"/>
      <c r="B56" s="235"/>
      <c r="C56" s="235"/>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c r="AD56" s="235"/>
      <c r="AE56" s="235"/>
      <c r="AF56" s="235"/>
      <c r="AG56" s="235"/>
      <c r="AH56" s="235"/>
      <c r="AI56" s="235"/>
      <c r="AJ56" s="235"/>
      <c r="AK56" s="235"/>
      <c r="AL56" s="235"/>
      <c r="AM56" s="235"/>
      <c r="AN56" s="235"/>
      <c r="AO56" s="235"/>
      <c r="AP56" s="235"/>
      <c r="AQ56" s="235"/>
      <c r="AR56" s="235"/>
      <c r="AS56" s="235"/>
      <c r="AT56" s="235"/>
      <c r="AU56" s="235"/>
      <c r="AV56" s="235"/>
      <c r="AW56" s="235"/>
    </row>
    <row r="57" spans="1:49" ht="15" customHeight="1">
      <c r="A57" s="235"/>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235"/>
      <c r="AP57" s="235"/>
      <c r="AQ57" s="235"/>
      <c r="AR57" s="235"/>
    </row>
  </sheetData>
  <sheetProtection formatCells="0"/>
  <protectedRanges>
    <protectedRange sqref="AE30:AH48" name="範囲2"/>
    <protectedRange sqref="AB9 B17:Y18 AF21:AP25 AH49 C9:Z15 AZ3:AZ6 AZ8:AZ10 C30:AF49 AB11:AB16 D50:AD52 C51:C52 AB18:AL18 AC10:AP16 AG30:AH48" name="編集可能範囲"/>
  </protectedRanges>
  <mergeCells count="166">
    <mergeCell ref="A3:AR5"/>
    <mergeCell ref="AG6:AR6"/>
    <mergeCell ref="AG7:AR7"/>
    <mergeCell ref="B17:Y17"/>
    <mergeCell ref="B18:Y18"/>
    <mergeCell ref="C21:M24"/>
    <mergeCell ref="N21:AA24"/>
    <mergeCell ref="AC21:AE25"/>
    <mergeCell ref="AF21:AP25"/>
    <mergeCell ref="C25:L25"/>
    <mergeCell ref="N25:AA25"/>
    <mergeCell ref="C27:AP28"/>
    <mergeCell ref="C29:D29"/>
    <mergeCell ref="E29:J29"/>
    <mergeCell ref="K29:X29"/>
    <mergeCell ref="Y29:AB29"/>
    <mergeCell ref="AC29:AD29"/>
    <mergeCell ref="AE29:AH29"/>
    <mergeCell ref="AI29:AP29"/>
    <mergeCell ref="AI30:AP30"/>
    <mergeCell ref="C31:D31"/>
    <mergeCell ref="E31:J31"/>
    <mergeCell ref="K31:X31"/>
    <mergeCell ref="Y31:AB31"/>
    <mergeCell ref="AC31:AD31"/>
    <mergeCell ref="AE31:AH31"/>
    <mergeCell ref="AI31:AP31"/>
    <mergeCell ref="C30:D30"/>
    <mergeCell ref="E30:J30"/>
    <mergeCell ref="K30:X30"/>
    <mergeCell ref="Y30:AB30"/>
    <mergeCell ref="AC30:AD30"/>
    <mergeCell ref="AE30:AH30"/>
    <mergeCell ref="AI32:AP32"/>
    <mergeCell ref="C33:D33"/>
    <mergeCell ref="E33:J33"/>
    <mergeCell ref="K33:X33"/>
    <mergeCell ref="Y33:AB33"/>
    <mergeCell ref="AC33:AD33"/>
    <mergeCell ref="AE33:AH33"/>
    <mergeCell ref="AI33:AP33"/>
    <mergeCell ref="C32:D32"/>
    <mergeCell ref="E32:J32"/>
    <mergeCell ref="K32:X32"/>
    <mergeCell ref="Y32:AB32"/>
    <mergeCell ref="AC32:AD32"/>
    <mergeCell ref="AE32:AH32"/>
    <mergeCell ref="AI34:AP34"/>
    <mergeCell ref="C35:D35"/>
    <mergeCell ref="E35:J35"/>
    <mergeCell ref="K35:X35"/>
    <mergeCell ref="Y35:AB35"/>
    <mergeCell ref="AC35:AD35"/>
    <mergeCell ref="AE35:AH35"/>
    <mergeCell ref="AI35:AP35"/>
    <mergeCell ref="C34:D34"/>
    <mergeCell ref="E34:J34"/>
    <mergeCell ref="K34:X34"/>
    <mergeCell ref="Y34:AB34"/>
    <mergeCell ref="AC34:AD34"/>
    <mergeCell ref="AE34:AH34"/>
    <mergeCell ref="AI36:AP36"/>
    <mergeCell ref="C37:D37"/>
    <mergeCell ref="E37:J37"/>
    <mergeCell ref="K37:X37"/>
    <mergeCell ref="Y37:AB37"/>
    <mergeCell ref="AC37:AD37"/>
    <mergeCell ref="AE37:AH37"/>
    <mergeCell ref="AI37:AP37"/>
    <mergeCell ref="C36:D36"/>
    <mergeCell ref="E36:J36"/>
    <mergeCell ref="K36:X36"/>
    <mergeCell ref="Y36:AB36"/>
    <mergeCell ref="AC36:AD36"/>
    <mergeCell ref="AE36:AH36"/>
    <mergeCell ref="AI38:AP38"/>
    <mergeCell ref="C39:D39"/>
    <mergeCell ref="E39:J39"/>
    <mergeCell ref="K39:X39"/>
    <mergeCell ref="Y39:AB39"/>
    <mergeCell ref="AC39:AD39"/>
    <mergeCell ref="AE39:AH39"/>
    <mergeCell ref="AI39:AP39"/>
    <mergeCell ref="C38:D38"/>
    <mergeCell ref="E38:J38"/>
    <mergeCell ref="K38:X38"/>
    <mergeCell ref="Y38:AB38"/>
    <mergeCell ref="AC38:AD38"/>
    <mergeCell ref="AE38:AH38"/>
    <mergeCell ref="AI40:AP40"/>
    <mergeCell ref="C41:D41"/>
    <mergeCell ref="E41:J41"/>
    <mergeCell ref="K41:X41"/>
    <mergeCell ref="Y41:AB41"/>
    <mergeCell ref="AC41:AD41"/>
    <mergeCell ref="AE41:AH41"/>
    <mergeCell ref="AI41:AP41"/>
    <mergeCell ref="C40:D40"/>
    <mergeCell ref="E40:J40"/>
    <mergeCell ref="K40:X40"/>
    <mergeCell ref="Y40:AB40"/>
    <mergeCell ref="AC40:AD40"/>
    <mergeCell ref="AE40:AH40"/>
    <mergeCell ref="AI42:AP42"/>
    <mergeCell ref="C43:D43"/>
    <mergeCell ref="E43:J43"/>
    <mergeCell ref="K43:X43"/>
    <mergeCell ref="Y43:AB43"/>
    <mergeCell ref="AC43:AD43"/>
    <mergeCell ref="AE43:AH43"/>
    <mergeCell ref="AI43:AP43"/>
    <mergeCell ref="C42:D42"/>
    <mergeCell ref="E42:J42"/>
    <mergeCell ref="K42:X42"/>
    <mergeCell ref="Y42:AB42"/>
    <mergeCell ref="AC42:AD42"/>
    <mergeCell ref="AE42:AH42"/>
    <mergeCell ref="AI44:AP44"/>
    <mergeCell ref="C45:D45"/>
    <mergeCell ref="E45:J45"/>
    <mergeCell ref="K45:X45"/>
    <mergeCell ref="Y45:AB45"/>
    <mergeCell ref="AC45:AD45"/>
    <mergeCell ref="AE45:AH45"/>
    <mergeCell ref="AI45:AP45"/>
    <mergeCell ref="C44:D44"/>
    <mergeCell ref="E44:J44"/>
    <mergeCell ref="K44:X44"/>
    <mergeCell ref="Y44:AB44"/>
    <mergeCell ref="AC44:AD44"/>
    <mergeCell ref="AE44:AH44"/>
    <mergeCell ref="AI46:AP46"/>
    <mergeCell ref="C47:D47"/>
    <mergeCell ref="E47:J47"/>
    <mergeCell ref="K47:X47"/>
    <mergeCell ref="Y47:AB47"/>
    <mergeCell ref="AC47:AD47"/>
    <mergeCell ref="AE47:AH47"/>
    <mergeCell ref="AI47:AP47"/>
    <mergeCell ref="C46:D46"/>
    <mergeCell ref="E46:J46"/>
    <mergeCell ref="K46:X46"/>
    <mergeCell ref="Y46:AB46"/>
    <mergeCell ref="AC46:AD46"/>
    <mergeCell ref="AE46:AH46"/>
    <mergeCell ref="AM51:AP51"/>
    <mergeCell ref="AE52:AH52"/>
    <mergeCell ref="AI52:AP52"/>
    <mergeCell ref="C53:AD53"/>
    <mergeCell ref="A54:AR55"/>
    <mergeCell ref="AI48:AP48"/>
    <mergeCell ref="C49:AD52"/>
    <mergeCell ref="AE49:AH49"/>
    <mergeCell ref="AI49:AL49"/>
    <mergeCell ref="AM49:AP49"/>
    <mergeCell ref="AE50:AH50"/>
    <mergeCell ref="AI50:AL50"/>
    <mergeCell ref="AM50:AP50"/>
    <mergeCell ref="AE51:AH51"/>
    <mergeCell ref="AI51:AL51"/>
    <mergeCell ref="C48:D48"/>
    <mergeCell ref="E48:J48"/>
    <mergeCell ref="K48:X48"/>
    <mergeCell ref="Y48:AB48"/>
    <mergeCell ref="AC48:AD48"/>
    <mergeCell ref="AE48:AH48"/>
  </mergeCells>
  <phoneticPr fontId="27"/>
  <conditionalFormatting sqref="C30:C48 Y30:Y48 AC30:AC48 AE30:AE48 AI30:AI48 K32 K34 K36 K38 K40 K42 K44 K46 K48">
    <cfRule type="expression" dxfId="2" priority="1">
      <formula>ISEVEN(ROW())</formula>
    </cfRule>
  </conditionalFormatting>
  <dataValidations count="6">
    <dataValidation type="list" imeMode="on" allowBlank="1" showInputMessage="1" showErrorMessage="1" sqref="C30:D48" xr:uid="{A827FE9C-B91C-4BC8-B385-3EA683847892}">
      <formula1>"※"</formula1>
    </dataValidation>
    <dataValidation type="whole" imeMode="off" allowBlank="1" showInputMessage="1" showErrorMessage="1" sqref="AZ10 AZ5" xr:uid="{78DA4E17-30D4-442A-A2D8-525F47A477C5}">
      <formula1>1</formula1>
      <formula2>31</formula2>
    </dataValidation>
    <dataValidation type="whole" imeMode="off" allowBlank="1" showInputMessage="1" showErrorMessage="1" sqref="AZ9 AZ4" xr:uid="{1D8E7EC9-966D-439D-B0D3-E11E35235637}">
      <formula1>1</formula1>
      <formula2>12</formula2>
    </dataValidation>
    <dataValidation type="whole" imeMode="off" allowBlank="1" showInputMessage="1" showErrorMessage="1" sqref="AZ8 AZ3" xr:uid="{0F282A27-7187-4D76-8F65-391F15A37DBC}">
      <formula1>1970</formula1>
      <formula2>2100</formula2>
    </dataValidation>
    <dataValidation imeMode="on" allowBlank="1" showInputMessage="1" showErrorMessage="1" sqref="AB18 B17:Y18 AF21:AP25 AB9 AB15:AB16 C49 AM15:AP16 AC16:AL16 AC30:AD48 K30:K48 C9:Z15" xr:uid="{BB6A30C6-180E-4013-8D92-1696189CF53D}"/>
    <dataValidation imeMode="off" allowBlank="1" showInputMessage="1" showErrorMessage="1" sqref="AZ6 AE49 AE18:AL18 AE15:AL15 AE30:AH48 Y30:AB48" xr:uid="{D639628B-8EE2-42A8-A72E-9E7158C6CEE5}"/>
  </dataValidations>
  <printOptions horizontalCentered="1"/>
  <pageMargins left="0.59055118110236227" right="0.59055118110236227" top="0.78740157480314965" bottom="0.78740157480314965" header="0" footer="0"/>
  <pageSetup paperSize="9" scale="86" orientation="portrait" r:id="rId1"/>
  <headerFooter scaleWithDoc="0" alignWithMargins="0"/>
  <drawing r:id="rId2"/>
  <legacyDrawing r:id="rId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9EDC0-1F71-4FA4-BF69-530D89491D48}">
  <sheetPr codeName="Sheet25"/>
  <dimension ref="A1:BF54"/>
  <sheetViews>
    <sheetView showGridLines="0" showZeros="0" topLeftCell="G1" zoomScaleNormal="100" workbookViewId="0">
      <selection activeCell="BJ12" sqref="BJ12"/>
    </sheetView>
  </sheetViews>
  <sheetFormatPr defaultRowHeight="15" customHeight="1"/>
  <cols>
    <col min="1" max="50" width="3.5" style="54" customWidth="1"/>
    <col min="51" max="51" width="18.6640625" style="54" customWidth="1"/>
    <col min="52" max="52" width="14.1640625" style="54" customWidth="1"/>
    <col min="53" max="53" width="17.33203125" style="54" hidden="1" customWidth="1"/>
    <col min="54" max="54" width="16.1640625" style="54" hidden="1" customWidth="1"/>
    <col min="55" max="55" width="28.83203125" style="54" hidden="1" customWidth="1"/>
    <col min="56" max="56" width="0.1640625" style="54" customWidth="1"/>
    <col min="57" max="57" width="0.1640625" style="54" hidden="1" customWidth="1"/>
    <col min="58" max="58" width="37.5" style="54" hidden="1" customWidth="1"/>
    <col min="59" max="64" width="11.83203125" style="54" customWidth="1"/>
    <col min="65" max="16384" width="9.33203125" style="54"/>
  </cols>
  <sheetData>
    <row r="1" spans="1:58" ht="15" customHeight="1">
      <c r="A1" s="268"/>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c r="AF1" s="268"/>
      <c r="AG1" s="268"/>
      <c r="AH1" s="268"/>
      <c r="AI1" s="268"/>
      <c r="AJ1" s="268"/>
      <c r="AK1" s="268"/>
      <c r="AL1" s="268"/>
      <c r="AM1" s="268"/>
      <c r="AN1" s="268"/>
      <c r="AO1" s="268"/>
      <c r="AP1" s="268"/>
      <c r="AQ1" s="268"/>
      <c r="AR1" s="268"/>
      <c r="AS1" s="235"/>
      <c r="AT1" s="235"/>
      <c r="AU1" s="235"/>
      <c r="AV1" s="235"/>
      <c r="AW1" s="235"/>
    </row>
    <row r="2" spans="1:58" ht="15" customHeight="1">
      <c r="A2" s="2335" t="s">
        <v>301</v>
      </c>
      <c r="B2" s="2335"/>
      <c r="C2" s="2335"/>
      <c r="D2" s="2335"/>
      <c r="E2" s="2335"/>
      <c r="F2" s="2335"/>
      <c r="G2" s="2335"/>
      <c r="H2" s="2335"/>
      <c r="I2" s="2335"/>
      <c r="J2" s="2335"/>
      <c r="K2" s="2335"/>
      <c r="L2" s="2335"/>
      <c r="M2" s="2335"/>
      <c r="N2" s="2335"/>
      <c r="O2" s="2335"/>
      <c r="P2" s="2335"/>
      <c r="Q2" s="2335"/>
      <c r="R2" s="2335"/>
      <c r="S2" s="2335"/>
      <c r="T2" s="2335"/>
      <c r="U2" s="2335"/>
      <c r="V2" s="2335"/>
      <c r="W2" s="2335"/>
      <c r="X2" s="2335"/>
      <c r="Y2" s="2335"/>
      <c r="Z2" s="2335"/>
      <c r="AA2" s="2335"/>
      <c r="AB2" s="2335"/>
      <c r="AC2" s="2335"/>
      <c r="AD2" s="2335"/>
      <c r="AE2" s="2335"/>
      <c r="AF2" s="2335"/>
      <c r="AG2" s="2335"/>
      <c r="AH2" s="2335"/>
      <c r="AI2" s="2335"/>
      <c r="AJ2" s="2335"/>
      <c r="AK2" s="2335"/>
      <c r="AL2" s="2335"/>
      <c r="AM2" s="2335"/>
      <c r="AN2" s="2335"/>
      <c r="AO2" s="2335"/>
      <c r="AP2" s="2335"/>
      <c r="AQ2" s="2335"/>
      <c r="AR2" s="2335"/>
      <c r="AS2" s="235"/>
      <c r="AT2" s="235"/>
      <c r="AU2" s="235"/>
      <c r="AV2" s="235"/>
      <c r="AW2" s="235"/>
      <c r="AY2" s="54" t="s">
        <v>340</v>
      </c>
    </row>
    <row r="3" spans="1:58" ht="15" customHeight="1">
      <c r="A3" s="2335"/>
      <c r="B3" s="2335"/>
      <c r="C3" s="2335"/>
      <c r="D3" s="2335"/>
      <c r="E3" s="2335"/>
      <c r="F3" s="2335"/>
      <c r="G3" s="2335"/>
      <c r="H3" s="2335"/>
      <c r="I3" s="2335"/>
      <c r="J3" s="2335"/>
      <c r="K3" s="2335"/>
      <c r="L3" s="2335"/>
      <c r="M3" s="2335"/>
      <c r="N3" s="2335"/>
      <c r="O3" s="2335"/>
      <c r="P3" s="2335"/>
      <c r="Q3" s="2335"/>
      <c r="R3" s="2335"/>
      <c r="S3" s="2335"/>
      <c r="T3" s="2335"/>
      <c r="U3" s="2335"/>
      <c r="V3" s="2335"/>
      <c r="W3" s="2335"/>
      <c r="X3" s="2335"/>
      <c r="Y3" s="2335"/>
      <c r="Z3" s="2335"/>
      <c r="AA3" s="2335"/>
      <c r="AB3" s="2335"/>
      <c r="AC3" s="2335"/>
      <c r="AD3" s="2335"/>
      <c r="AE3" s="2335"/>
      <c r="AF3" s="2335"/>
      <c r="AG3" s="2335"/>
      <c r="AH3" s="2335"/>
      <c r="AI3" s="2335"/>
      <c r="AJ3" s="2335"/>
      <c r="AK3" s="2335"/>
      <c r="AL3" s="2335"/>
      <c r="AM3" s="2335"/>
      <c r="AN3" s="2335"/>
      <c r="AO3" s="2335"/>
      <c r="AP3" s="2335"/>
      <c r="AQ3" s="2335"/>
      <c r="AR3" s="2335"/>
      <c r="AS3" s="235"/>
      <c r="AT3" s="235"/>
      <c r="AU3" s="235"/>
      <c r="AV3" s="235"/>
      <c r="AW3" s="235"/>
      <c r="AY3" s="171" t="s">
        <v>377</v>
      </c>
      <c r="AZ3" s="237" t="s">
        <v>378</v>
      </c>
      <c r="BA3" s="54" t="s">
        <v>379</v>
      </c>
      <c r="BB3" s="54" t="s">
        <v>378</v>
      </c>
      <c r="BC3" s="54" t="s">
        <v>380</v>
      </c>
      <c r="BD3" s="54">
        <f>IF(zei1=BA3,1,0)</f>
        <v>0</v>
      </c>
      <c r="BE3" s="54">
        <f>IF(zei1=BB3,1,0)</f>
        <v>1</v>
      </c>
      <c r="BF3" s="54">
        <f>IF(zei1=BC3,1,0)</f>
        <v>0</v>
      </c>
    </row>
    <row r="4" spans="1:58" ht="15" customHeight="1">
      <c r="A4" s="2335"/>
      <c r="B4" s="2335"/>
      <c r="C4" s="2335"/>
      <c r="D4" s="2335"/>
      <c r="E4" s="2335"/>
      <c r="F4" s="2335"/>
      <c r="G4" s="2335"/>
      <c r="H4" s="2335"/>
      <c r="I4" s="2335"/>
      <c r="J4" s="2335"/>
      <c r="K4" s="2335"/>
      <c r="L4" s="2335"/>
      <c r="M4" s="2335"/>
      <c r="N4" s="2335"/>
      <c r="O4" s="2335"/>
      <c r="P4" s="2335"/>
      <c r="Q4" s="2335"/>
      <c r="R4" s="2335"/>
      <c r="S4" s="2335"/>
      <c r="T4" s="2335"/>
      <c r="U4" s="2335"/>
      <c r="V4" s="2335"/>
      <c r="W4" s="2335"/>
      <c r="X4" s="2335"/>
      <c r="Y4" s="2335"/>
      <c r="Z4" s="2335"/>
      <c r="AA4" s="2335"/>
      <c r="AB4" s="2335"/>
      <c r="AC4" s="2335"/>
      <c r="AD4" s="2335"/>
      <c r="AE4" s="2335"/>
      <c r="AF4" s="2335"/>
      <c r="AG4" s="2335"/>
      <c r="AH4" s="2335"/>
      <c r="AI4" s="2335"/>
      <c r="AJ4" s="2335"/>
      <c r="AK4" s="2335"/>
      <c r="AL4" s="2335"/>
      <c r="AM4" s="2335"/>
      <c r="AN4" s="2335"/>
      <c r="AO4" s="2335"/>
      <c r="AP4" s="2335"/>
      <c r="AQ4" s="2335"/>
      <c r="AR4" s="2335"/>
      <c r="AS4" s="235"/>
      <c r="AT4" s="235"/>
      <c r="AU4" s="235"/>
      <c r="AV4" s="235"/>
      <c r="AW4" s="235"/>
      <c r="AY4" s="171" t="s">
        <v>381</v>
      </c>
      <c r="AZ4" s="237">
        <v>10</v>
      </c>
    </row>
    <row r="5" spans="1:58" ht="15" customHeight="1">
      <c r="A5" s="2335"/>
      <c r="B5" s="2335"/>
      <c r="C5" s="2335"/>
      <c r="D5" s="2335"/>
      <c r="E5" s="2335"/>
      <c r="F5" s="2335"/>
      <c r="G5" s="2335"/>
      <c r="H5" s="2335"/>
      <c r="I5" s="2335"/>
      <c r="J5" s="2335"/>
      <c r="K5" s="2335"/>
      <c r="L5" s="2335"/>
      <c r="M5" s="2335"/>
      <c r="N5" s="2335"/>
      <c r="O5" s="2335"/>
      <c r="P5" s="2335"/>
      <c r="Q5" s="2335"/>
      <c r="R5" s="2335"/>
      <c r="S5" s="2335"/>
      <c r="T5" s="2335"/>
      <c r="U5" s="2335"/>
      <c r="V5" s="2335"/>
      <c r="W5" s="2335"/>
      <c r="X5" s="2335"/>
      <c r="Y5" s="2335"/>
      <c r="Z5" s="2335"/>
      <c r="AA5" s="2335"/>
      <c r="AB5" s="2335"/>
      <c r="AC5" s="2335"/>
      <c r="AD5" s="2335"/>
      <c r="AE5" s="2335"/>
      <c r="AF5" s="2335"/>
      <c r="AG5" s="2335"/>
      <c r="AH5" s="2335"/>
      <c r="AI5" s="2335"/>
      <c r="AJ5" s="2335"/>
      <c r="AK5" s="2335"/>
      <c r="AL5" s="2335"/>
      <c r="AM5" s="2335"/>
      <c r="AN5" s="2335"/>
      <c r="AO5" s="2335"/>
      <c r="AP5" s="2335"/>
      <c r="AQ5" s="2335"/>
      <c r="AR5" s="2335"/>
      <c r="AS5" s="235"/>
      <c r="AT5" s="235"/>
      <c r="AU5" s="235"/>
      <c r="AV5" s="235"/>
      <c r="AW5" s="235"/>
    </row>
    <row r="6" spans="1:58" ht="15" customHeight="1">
      <c r="A6" s="239"/>
      <c r="B6" s="239"/>
      <c r="C6" s="239"/>
      <c r="D6" s="239"/>
      <c r="E6" s="239"/>
      <c r="F6" s="239"/>
      <c r="G6" s="239"/>
      <c r="H6" s="239"/>
      <c r="I6" s="239"/>
      <c r="J6" s="239"/>
      <c r="K6" s="239"/>
      <c r="L6" s="239"/>
      <c r="M6" s="239"/>
      <c r="N6" s="239"/>
      <c r="O6" s="239"/>
      <c r="P6" s="239"/>
      <c r="Q6" s="239"/>
      <c r="R6" s="239"/>
      <c r="S6" s="239"/>
      <c r="T6" s="239"/>
      <c r="U6" s="239"/>
      <c r="V6" s="239"/>
      <c r="W6" s="239"/>
      <c r="X6" s="239"/>
      <c r="Y6" s="239"/>
      <c r="Z6" s="239"/>
      <c r="AA6" s="239"/>
      <c r="AB6" s="239"/>
      <c r="AC6" s="239"/>
      <c r="AD6" s="239"/>
      <c r="AE6" s="239"/>
      <c r="AF6" s="239"/>
      <c r="AG6" s="2336" t="str">
        <f>seikyuuNo</f>
        <v>20240729-5</v>
      </c>
      <c r="AH6" s="2336"/>
      <c r="AI6" s="2336"/>
      <c r="AJ6" s="2336"/>
      <c r="AK6" s="2336"/>
      <c r="AL6" s="2336"/>
      <c r="AM6" s="2336"/>
      <c r="AN6" s="2336"/>
      <c r="AO6" s="2336"/>
      <c r="AP6" s="2336"/>
      <c r="AQ6" s="2336"/>
      <c r="AR6" s="2336"/>
      <c r="AS6" s="235"/>
      <c r="AT6" s="235"/>
      <c r="AU6" s="235"/>
      <c r="AV6" s="235"/>
      <c r="AW6" s="235"/>
      <c r="AY6" s="171" t="s">
        <v>382</v>
      </c>
      <c r="AZ6" s="237" t="s">
        <v>383</v>
      </c>
      <c r="BA6" s="54" t="s">
        <v>383</v>
      </c>
      <c r="BB6" s="54" t="s">
        <v>384</v>
      </c>
      <c r="BC6" s="54" t="s">
        <v>385</v>
      </c>
      <c r="BD6" s="54">
        <f>IF(round1=BA6,1,0)</f>
        <v>1</v>
      </c>
      <c r="BE6" s="54">
        <f>IF(round1=BB6,1,0)</f>
        <v>0</v>
      </c>
      <c r="BF6" s="54">
        <f>IF(round1=BC6,1,0)</f>
        <v>0</v>
      </c>
    </row>
    <row r="7" spans="1:58" ht="15" customHeight="1">
      <c r="A7" s="239"/>
      <c r="B7" s="239"/>
      <c r="C7" s="239"/>
      <c r="D7" s="239"/>
      <c r="E7" s="239"/>
      <c r="F7" s="239"/>
      <c r="G7" s="239"/>
      <c r="H7" s="239"/>
      <c r="I7" s="239"/>
      <c r="J7" s="239"/>
      <c r="K7" s="239"/>
      <c r="L7" s="239"/>
      <c r="M7" s="239"/>
      <c r="N7" s="239"/>
      <c r="O7" s="239"/>
      <c r="P7" s="239"/>
      <c r="Q7" s="239"/>
      <c r="R7" s="239"/>
      <c r="S7" s="239"/>
      <c r="T7" s="239"/>
      <c r="U7" s="239"/>
      <c r="V7" s="239"/>
      <c r="W7" s="239"/>
      <c r="X7" s="239"/>
      <c r="Y7" s="239"/>
      <c r="Z7" s="239"/>
      <c r="AA7" s="239"/>
      <c r="AB7" s="239"/>
      <c r="AC7" s="239"/>
      <c r="AD7" s="239"/>
      <c r="AE7" s="239"/>
      <c r="AF7" s="239"/>
      <c r="AG7" s="2337">
        <v>45502</v>
      </c>
      <c r="AH7" s="2337"/>
      <c r="AI7" s="2337"/>
      <c r="AJ7" s="2337"/>
      <c r="AK7" s="2337"/>
      <c r="AL7" s="2337"/>
      <c r="AM7" s="2337"/>
      <c r="AN7" s="2337"/>
      <c r="AO7" s="2337"/>
      <c r="AP7" s="2337"/>
      <c r="AQ7" s="2337"/>
      <c r="AR7" s="2337"/>
      <c r="AS7" s="235"/>
      <c r="AT7" s="235"/>
      <c r="AU7" s="235"/>
      <c r="AV7" s="235"/>
      <c r="AW7" s="235"/>
    </row>
    <row r="8" spans="1:58" ht="15" customHeight="1">
      <c r="A8" s="239"/>
      <c r="B8" s="239"/>
      <c r="C8" s="239"/>
      <c r="D8" s="239"/>
      <c r="E8" s="239"/>
      <c r="F8" s="239"/>
      <c r="G8" s="239"/>
      <c r="H8" s="239"/>
      <c r="I8" s="239"/>
      <c r="J8" s="239"/>
      <c r="K8" s="239"/>
      <c r="L8" s="239"/>
      <c r="M8" s="239"/>
      <c r="N8" s="239"/>
      <c r="O8" s="239"/>
      <c r="P8" s="239"/>
      <c r="Q8" s="239"/>
      <c r="R8" s="239"/>
      <c r="S8" s="239"/>
      <c r="T8" s="239"/>
      <c r="U8" s="239"/>
      <c r="V8" s="239"/>
      <c r="W8" s="239"/>
      <c r="X8" s="239"/>
      <c r="Y8" s="239"/>
      <c r="Z8" s="239"/>
      <c r="AA8" s="239"/>
      <c r="AB8" s="239"/>
      <c r="AC8" s="239"/>
      <c r="AD8" s="239"/>
      <c r="AE8" s="239"/>
      <c r="AF8" s="239"/>
      <c r="AG8" s="239"/>
      <c r="AH8" s="239"/>
      <c r="AI8" s="239"/>
      <c r="AJ8" s="239"/>
      <c r="AK8" s="239"/>
      <c r="AL8" s="239"/>
      <c r="AM8" s="239"/>
      <c r="AN8" s="239"/>
      <c r="AO8" s="239"/>
      <c r="AP8" s="239"/>
      <c r="AQ8" s="239"/>
      <c r="AR8" s="239"/>
      <c r="AS8" s="235"/>
      <c r="AT8" s="235"/>
      <c r="AU8" s="235"/>
      <c r="AV8" s="235"/>
      <c r="AW8" s="235"/>
      <c r="AY8" s="171" t="s">
        <v>342</v>
      </c>
      <c r="AZ8" s="237">
        <v>2017</v>
      </c>
    </row>
    <row r="9" spans="1:58" ht="15" customHeight="1">
      <c r="A9" s="242" t="s">
        <v>348</v>
      </c>
      <c r="B9" s="242"/>
      <c r="C9" s="243" t="s">
        <v>994</v>
      </c>
      <c r="D9" s="243"/>
      <c r="E9" s="243"/>
      <c r="F9" s="243"/>
      <c r="G9" s="243"/>
      <c r="H9" s="243"/>
      <c r="I9" s="243"/>
      <c r="J9" s="243"/>
      <c r="K9" s="243"/>
      <c r="L9" s="243" t="s">
        <v>349</v>
      </c>
      <c r="M9" s="243"/>
      <c r="N9" s="243"/>
      <c r="O9" s="243"/>
      <c r="P9" s="243"/>
      <c r="Q9" s="243"/>
      <c r="R9" s="243"/>
      <c r="S9" s="243"/>
      <c r="T9" s="243"/>
      <c r="U9" s="243"/>
      <c r="V9" s="243"/>
      <c r="W9" s="243"/>
      <c r="X9" s="243"/>
      <c r="Y9" s="243"/>
      <c r="Z9" s="243"/>
      <c r="AA9" s="239"/>
      <c r="AB9" s="244" t="s">
        <v>1003</v>
      </c>
      <c r="AC9" s="245"/>
      <c r="AD9" s="245"/>
      <c r="AE9" s="245"/>
      <c r="AF9" s="245"/>
      <c r="AG9" s="245"/>
      <c r="AH9" s="245"/>
      <c r="AI9" s="245"/>
      <c r="AJ9" s="245"/>
      <c r="AK9" s="245"/>
      <c r="AL9" s="245"/>
      <c r="AM9" s="245"/>
      <c r="AN9" s="245"/>
      <c r="AO9" s="245"/>
      <c r="AP9" s="245"/>
      <c r="AQ9" s="239"/>
      <c r="AR9" s="239"/>
      <c r="AS9" s="235"/>
      <c r="AT9" s="235"/>
      <c r="AU9" s="235"/>
      <c r="AV9" s="235"/>
      <c r="AW9" s="235"/>
      <c r="AY9" s="171" t="s">
        <v>343</v>
      </c>
      <c r="AZ9" s="237">
        <v>1</v>
      </c>
    </row>
    <row r="10" spans="1:58" ht="15" customHeight="1">
      <c r="A10" s="242"/>
      <c r="B10" s="242"/>
      <c r="C10" s="243" t="s">
        <v>989</v>
      </c>
      <c r="D10" s="243"/>
      <c r="E10" s="243"/>
      <c r="F10" s="243"/>
      <c r="G10" s="243"/>
      <c r="H10" s="243"/>
      <c r="I10" s="243"/>
      <c r="J10" s="243"/>
      <c r="K10" s="243"/>
      <c r="L10" s="243"/>
      <c r="M10" s="243"/>
      <c r="N10" s="243"/>
      <c r="O10" s="243"/>
      <c r="P10" s="243"/>
      <c r="Q10" s="243"/>
      <c r="R10" s="243"/>
      <c r="S10" s="243"/>
      <c r="T10" s="243"/>
      <c r="U10" s="243"/>
      <c r="V10" s="243"/>
      <c r="W10" s="243"/>
      <c r="X10" s="243"/>
      <c r="Y10" s="243"/>
      <c r="Z10" s="243"/>
      <c r="AA10" s="239"/>
      <c r="AB10" s="244" t="s">
        <v>1004</v>
      </c>
      <c r="AC10" s="245"/>
      <c r="AD10" s="245"/>
      <c r="AE10" s="245"/>
      <c r="AF10" s="245"/>
      <c r="AG10" s="245"/>
      <c r="AH10" s="245"/>
      <c r="AI10" s="245"/>
      <c r="AJ10" s="245"/>
      <c r="AK10" s="245"/>
      <c r="AL10" s="245"/>
      <c r="AM10" s="245"/>
      <c r="AN10" s="245"/>
      <c r="AO10" s="245"/>
      <c r="AP10" s="245"/>
      <c r="AQ10" s="246"/>
      <c r="AR10" s="246"/>
      <c r="AS10" s="235"/>
      <c r="AT10" s="235"/>
      <c r="AU10" s="235"/>
      <c r="AV10" s="235"/>
      <c r="AW10" s="235"/>
      <c r="AY10" s="171" t="s">
        <v>344</v>
      </c>
      <c r="AZ10" s="237">
        <v>31</v>
      </c>
    </row>
    <row r="11" spans="1:58" ht="15" customHeight="1">
      <c r="A11" s="242"/>
      <c r="B11" s="242"/>
      <c r="C11" s="243" t="s">
        <v>995</v>
      </c>
      <c r="D11" s="243"/>
      <c r="E11" s="243"/>
      <c r="F11" s="243"/>
      <c r="G11" s="243"/>
      <c r="H11" s="243"/>
      <c r="I11" s="243"/>
      <c r="J11" s="243"/>
      <c r="K11" s="243"/>
      <c r="L11" s="243"/>
      <c r="M11" s="243"/>
      <c r="N11" s="243"/>
      <c r="O11" s="243"/>
      <c r="P11" s="243"/>
      <c r="Q11" s="243"/>
      <c r="R11" s="243"/>
      <c r="S11" s="243"/>
      <c r="T11" s="243"/>
      <c r="U11" s="243"/>
      <c r="V11" s="243"/>
      <c r="W11" s="243"/>
      <c r="X11" s="243"/>
      <c r="Y11" s="243"/>
      <c r="Z11" s="243"/>
      <c r="AA11" s="239"/>
      <c r="AB11" s="244" t="s">
        <v>1005</v>
      </c>
      <c r="AC11" s="245"/>
      <c r="AD11" s="245"/>
      <c r="AE11" s="245"/>
      <c r="AF11" s="245"/>
      <c r="AG11" s="245"/>
      <c r="AH11" s="245"/>
      <c r="AI11" s="245"/>
      <c r="AJ11" s="245"/>
      <c r="AK11" s="245"/>
      <c r="AL11" s="245"/>
      <c r="AM11" s="245"/>
      <c r="AN11" s="245"/>
      <c r="AO11" s="245"/>
      <c r="AP11" s="245"/>
      <c r="AQ11" s="246"/>
      <c r="AR11" s="246"/>
      <c r="AS11" s="235"/>
      <c r="AT11" s="235"/>
      <c r="AU11" s="235"/>
      <c r="AV11" s="235"/>
      <c r="AW11" s="235"/>
      <c r="AZ11" s="241"/>
    </row>
    <row r="12" spans="1:58" ht="15" customHeight="1">
      <c r="A12" s="242"/>
      <c r="B12" s="242"/>
      <c r="C12" s="243" t="s">
        <v>991</v>
      </c>
      <c r="D12" s="243"/>
      <c r="E12" s="243"/>
      <c r="F12" s="243"/>
      <c r="G12" s="243"/>
      <c r="H12" s="243"/>
      <c r="I12" s="243"/>
      <c r="J12" s="243"/>
      <c r="K12" s="243"/>
      <c r="L12" s="243"/>
      <c r="M12" s="243"/>
      <c r="N12" s="243"/>
      <c r="O12" s="243"/>
      <c r="P12" s="243"/>
      <c r="Q12" s="243"/>
      <c r="R12" s="243"/>
      <c r="S12" s="243"/>
      <c r="T12" s="243"/>
      <c r="U12" s="243"/>
      <c r="V12" s="243"/>
      <c r="W12" s="243"/>
      <c r="X12" s="243"/>
      <c r="Y12" s="243"/>
      <c r="Z12" s="243"/>
      <c r="AA12" s="239"/>
      <c r="AB12" s="244">
        <v>0</v>
      </c>
      <c r="AC12" s="245"/>
      <c r="AD12" s="245"/>
      <c r="AE12" s="245"/>
      <c r="AF12" s="245"/>
      <c r="AG12" s="245"/>
      <c r="AH12" s="245"/>
      <c r="AI12" s="245"/>
      <c r="AJ12" s="245"/>
      <c r="AK12" s="245"/>
      <c r="AL12" s="245"/>
      <c r="AM12" s="245"/>
      <c r="AN12" s="245"/>
      <c r="AO12" s="245"/>
      <c r="AP12" s="245"/>
      <c r="AQ12" s="246"/>
      <c r="AR12" s="246"/>
      <c r="AS12" s="235"/>
      <c r="AT12" s="235"/>
      <c r="AU12" s="235"/>
      <c r="AV12" s="235"/>
      <c r="AW12" s="235"/>
      <c r="AY12" s="171" t="s">
        <v>386</v>
      </c>
      <c r="AZ12" s="237" t="s">
        <v>346</v>
      </c>
    </row>
    <row r="13" spans="1:58" ht="15" customHeight="1">
      <c r="A13" s="242"/>
      <c r="B13" s="242"/>
      <c r="C13" s="243" t="s">
        <v>387</v>
      </c>
      <c r="D13" s="243"/>
      <c r="E13" s="243" t="s">
        <v>353</v>
      </c>
      <c r="F13" s="243" t="s">
        <v>996</v>
      </c>
      <c r="G13" s="243"/>
      <c r="H13" s="243"/>
      <c r="I13" s="243"/>
      <c r="J13" s="243"/>
      <c r="K13" s="243"/>
      <c r="L13" s="243"/>
      <c r="M13" s="243"/>
      <c r="N13" s="243"/>
      <c r="O13" s="243"/>
      <c r="P13" s="243"/>
      <c r="Q13" s="243"/>
      <c r="R13" s="243"/>
      <c r="S13" s="243"/>
      <c r="T13" s="243"/>
      <c r="U13" s="243"/>
      <c r="V13" s="243"/>
      <c r="W13" s="243"/>
      <c r="X13" s="243"/>
      <c r="Y13" s="243"/>
      <c r="Z13" s="243"/>
      <c r="AA13" s="239"/>
      <c r="AB13" s="244" t="s">
        <v>354</v>
      </c>
      <c r="AC13" s="245"/>
      <c r="AD13" s="244" t="s">
        <v>1006</v>
      </c>
      <c r="AE13" s="245"/>
      <c r="AF13" s="245"/>
      <c r="AG13" s="245"/>
      <c r="AH13" s="245"/>
      <c r="AI13" s="245"/>
      <c r="AJ13" s="245"/>
      <c r="AK13" s="245"/>
      <c r="AL13" s="245"/>
      <c r="AM13" s="245"/>
      <c r="AN13" s="245"/>
      <c r="AO13" s="245"/>
      <c r="AP13" s="245"/>
      <c r="AQ13" s="246"/>
      <c r="AR13" s="246"/>
      <c r="AS13" s="235"/>
      <c r="AT13" s="235"/>
      <c r="AU13" s="235"/>
      <c r="AV13" s="235"/>
      <c r="AW13" s="235"/>
    </row>
    <row r="14" spans="1:58" ht="15" customHeight="1">
      <c r="A14" s="242"/>
      <c r="B14" s="242"/>
      <c r="C14" s="243" t="s">
        <v>355</v>
      </c>
      <c r="D14" s="243"/>
      <c r="E14" s="243" t="s">
        <v>353</v>
      </c>
      <c r="F14" s="243" t="s">
        <v>997</v>
      </c>
      <c r="G14" s="243"/>
      <c r="H14" s="243"/>
      <c r="I14" s="243"/>
      <c r="J14" s="243"/>
      <c r="K14" s="243"/>
      <c r="L14" s="243"/>
      <c r="M14" s="243"/>
      <c r="N14" s="243"/>
      <c r="O14" s="243"/>
      <c r="P14" s="243"/>
      <c r="Q14" s="243"/>
      <c r="R14" s="243"/>
      <c r="S14" s="243"/>
      <c r="T14" s="243"/>
      <c r="U14" s="243"/>
      <c r="V14" s="243"/>
      <c r="W14" s="243"/>
      <c r="X14" s="243"/>
      <c r="Y14" s="243"/>
      <c r="Z14" s="243"/>
      <c r="AA14" s="239"/>
      <c r="AB14" s="244" t="s">
        <v>356</v>
      </c>
      <c r="AC14" s="245"/>
      <c r="AD14" s="244" t="s">
        <v>1007</v>
      </c>
      <c r="AE14" s="245"/>
      <c r="AF14" s="245"/>
      <c r="AG14" s="245"/>
      <c r="AH14" s="245"/>
      <c r="AI14" s="245"/>
      <c r="AJ14" s="245"/>
      <c r="AK14" s="245"/>
      <c r="AL14" s="245"/>
      <c r="AM14" s="245"/>
      <c r="AN14" s="245"/>
      <c r="AO14" s="245"/>
      <c r="AP14" s="245"/>
      <c r="AQ14" s="246"/>
      <c r="AR14" s="246"/>
      <c r="AS14" s="235"/>
      <c r="AT14" s="235"/>
      <c r="AU14" s="235"/>
      <c r="AV14" s="235"/>
      <c r="AW14" s="235"/>
    </row>
    <row r="15" spans="1:58" ht="15" customHeight="1">
      <c r="A15" s="242"/>
      <c r="B15" s="242"/>
      <c r="C15" s="243"/>
      <c r="D15" s="243"/>
      <c r="E15" s="243"/>
      <c r="F15" s="243"/>
      <c r="G15" s="243"/>
      <c r="H15" s="243"/>
      <c r="I15" s="243"/>
      <c r="J15" s="243"/>
      <c r="K15" s="243"/>
      <c r="L15" s="243"/>
      <c r="M15" s="243"/>
      <c r="N15" s="243"/>
      <c r="O15" s="243"/>
      <c r="P15" s="243"/>
      <c r="Q15" s="243"/>
      <c r="R15" s="243"/>
      <c r="S15" s="243"/>
      <c r="T15" s="243"/>
      <c r="U15" s="243"/>
      <c r="V15" s="243"/>
      <c r="W15" s="243"/>
      <c r="X15" s="243"/>
      <c r="Y15" s="243"/>
      <c r="Z15" s="243"/>
      <c r="AA15" s="239"/>
      <c r="AB15" s="244" t="s">
        <v>357</v>
      </c>
      <c r="AC15" s="245"/>
      <c r="AD15" s="244" t="s">
        <v>1008</v>
      </c>
      <c r="AE15" s="247"/>
      <c r="AF15" s="247"/>
      <c r="AG15" s="247"/>
      <c r="AH15" s="247"/>
      <c r="AI15" s="247"/>
      <c r="AJ15" s="247"/>
      <c r="AK15" s="247"/>
      <c r="AL15" s="247"/>
      <c r="AM15" s="247"/>
      <c r="AN15" s="247"/>
      <c r="AO15" s="247"/>
      <c r="AP15" s="247"/>
      <c r="AQ15" s="246"/>
      <c r="AR15" s="246"/>
      <c r="AS15" s="235"/>
      <c r="AT15" s="235"/>
      <c r="AU15" s="235"/>
      <c r="AV15" s="235"/>
      <c r="AW15" s="235"/>
    </row>
    <row r="16" spans="1:58" ht="15" customHeight="1">
      <c r="A16" s="248"/>
      <c r="B16" s="248"/>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39"/>
      <c r="AA16" s="239"/>
      <c r="AB16" s="249" t="s">
        <v>358</v>
      </c>
      <c r="AC16" s="247"/>
      <c r="AD16" s="249" t="s">
        <v>1009</v>
      </c>
      <c r="AE16" s="247"/>
      <c r="AF16" s="247"/>
      <c r="AG16" s="247"/>
      <c r="AH16" s="247"/>
      <c r="AI16" s="247"/>
      <c r="AJ16" s="247"/>
      <c r="AK16" s="247"/>
      <c r="AL16" s="247"/>
      <c r="AM16" s="247"/>
      <c r="AN16" s="247"/>
      <c r="AO16" s="247"/>
      <c r="AP16" s="247"/>
      <c r="AQ16" s="246"/>
      <c r="AR16" s="246"/>
      <c r="AS16" s="235"/>
      <c r="AT16" s="235"/>
      <c r="AU16" s="235"/>
      <c r="AV16" s="235"/>
      <c r="AW16" s="235"/>
    </row>
    <row r="17" spans="1:55" ht="15" customHeight="1">
      <c r="A17" s="239"/>
      <c r="B17" s="2338" t="s">
        <v>360</v>
      </c>
      <c r="C17" s="2338"/>
      <c r="D17" s="2338"/>
      <c r="E17" s="2338"/>
      <c r="F17" s="2338"/>
      <c r="G17" s="2338"/>
      <c r="H17" s="2338"/>
      <c r="I17" s="2338"/>
      <c r="J17" s="2338"/>
      <c r="K17" s="2338"/>
      <c r="L17" s="2338"/>
      <c r="M17" s="2338"/>
      <c r="N17" s="2338"/>
      <c r="O17" s="2338"/>
      <c r="P17" s="2338"/>
      <c r="Q17" s="2338"/>
      <c r="R17" s="2338"/>
      <c r="S17" s="2338"/>
      <c r="T17" s="2338"/>
      <c r="U17" s="2338"/>
      <c r="V17" s="2338"/>
      <c r="W17" s="2338"/>
      <c r="X17" s="2338"/>
      <c r="Y17" s="2338"/>
      <c r="Z17" s="239"/>
      <c r="AA17" s="239"/>
      <c r="AB17" s="239"/>
      <c r="AC17" s="239"/>
      <c r="AD17" s="239"/>
      <c r="AE17" s="239"/>
      <c r="AF17" s="239"/>
      <c r="AG17" s="239"/>
      <c r="AH17" s="239"/>
      <c r="AI17" s="239"/>
      <c r="AJ17" s="239"/>
      <c r="AK17" s="239"/>
      <c r="AL17" s="239"/>
      <c r="AM17" s="239"/>
      <c r="AN17" s="239"/>
      <c r="AO17" s="239"/>
      <c r="AP17" s="239"/>
      <c r="AQ17" s="239"/>
      <c r="AR17" s="239"/>
      <c r="AS17" s="235"/>
      <c r="AT17" s="235"/>
      <c r="AU17" s="235"/>
      <c r="AV17" s="235"/>
      <c r="AW17" s="235"/>
    </row>
    <row r="18" spans="1:55" ht="15" customHeight="1">
      <c r="A18" s="239"/>
      <c r="B18" s="2338" t="s">
        <v>388</v>
      </c>
      <c r="C18" s="2338"/>
      <c r="D18" s="2338"/>
      <c r="E18" s="2338"/>
      <c r="F18" s="2338"/>
      <c r="G18" s="2338"/>
      <c r="H18" s="2338"/>
      <c r="I18" s="2338"/>
      <c r="J18" s="2338"/>
      <c r="K18" s="2338"/>
      <c r="L18" s="2338"/>
      <c r="M18" s="2338"/>
      <c r="N18" s="2338"/>
      <c r="O18" s="2338"/>
      <c r="P18" s="2338"/>
      <c r="Q18" s="2338"/>
      <c r="R18" s="2338"/>
      <c r="S18" s="2338"/>
      <c r="T18" s="2338"/>
      <c r="U18" s="2338"/>
      <c r="V18" s="2338"/>
      <c r="W18" s="2338"/>
      <c r="X18" s="2338"/>
      <c r="Y18" s="2338"/>
      <c r="Z18" s="239"/>
      <c r="AA18" s="239"/>
      <c r="AB18" s="250" t="s">
        <v>361</v>
      </c>
      <c r="AC18" s="250"/>
      <c r="AD18" s="250"/>
      <c r="AE18" s="251" t="s">
        <v>1010</v>
      </c>
      <c r="AF18" s="252"/>
      <c r="AG18" s="252"/>
      <c r="AH18" s="252"/>
      <c r="AI18" s="252"/>
      <c r="AJ18" s="252"/>
      <c r="AK18" s="252"/>
      <c r="AL18" s="252"/>
      <c r="AM18" s="239"/>
      <c r="AN18" s="239"/>
      <c r="AO18" s="239"/>
      <c r="AP18" s="239"/>
      <c r="AQ18" s="239"/>
      <c r="AR18" s="239"/>
      <c r="AS18" s="235"/>
      <c r="AT18" s="235"/>
      <c r="AU18" s="235"/>
      <c r="AV18" s="235"/>
      <c r="AW18" s="235"/>
    </row>
    <row r="19" spans="1:55" ht="15" customHeight="1" thickBot="1">
      <c r="A19" s="239"/>
      <c r="B19" s="239"/>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39"/>
      <c r="AH19" s="269"/>
      <c r="AI19" s="269"/>
      <c r="AJ19" s="269"/>
      <c r="AK19" s="269"/>
      <c r="AL19" s="269"/>
      <c r="AM19" s="269"/>
      <c r="AN19" s="269"/>
      <c r="AO19" s="239"/>
      <c r="AP19" s="239"/>
      <c r="AQ19" s="239"/>
      <c r="AR19" s="239"/>
      <c r="AS19" s="235"/>
      <c r="AT19" s="235"/>
      <c r="AU19" s="235"/>
      <c r="AV19" s="235"/>
      <c r="AW19" s="235"/>
    </row>
    <row r="20" spans="1:55" ht="15" customHeight="1" thickTop="1">
      <c r="A20" s="239"/>
      <c r="B20" s="260"/>
      <c r="C20" s="260"/>
      <c r="D20" s="260"/>
      <c r="E20" s="260"/>
      <c r="F20" s="260"/>
      <c r="G20" s="270"/>
      <c r="H20" s="271"/>
      <c r="I20" s="272"/>
      <c r="J20" s="272"/>
      <c r="K20" s="272"/>
      <c r="L20" s="272"/>
      <c r="M20" s="272"/>
      <c r="N20" s="272"/>
      <c r="O20" s="272"/>
      <c r="P20" s="272"/>
      <c r="Q20" s="272"/>
      <c r="R20" s="272"/>
      <c r="S20" s="272"/>
      <c r="T20" s="272"/>
      <c r="U20" s="272"/>
      <c r="V20" s="272"/>
      <c r="W20" s="272"/>
      <c r="X20" s="272"/>
      <c r="Y20" s="272"/>
      <c r="Z20" s="272"/>
      <c r="AA20" s="272"/>
      <c r="AB20" s="272"/>
      <c r="AC20" s="272"/>
      <c r="AD20" s="272"/>
      <c r="AE20" s="272"/>
      <c r="AF20" s="272"/>
      <c r="AG20" s="272"/>
      <c r="AH20" s="273"/>
      <c r="AI20" s="239"/>
      <c r="AJ20" s="239"/>
      <c r="AK20" s="239"/>
      <c r="AL20" s="239"/>
      <c r="AM20" s="239"/>
      <c r="AN20" s="239"/>
      <c r="AO20" s="239"/>
      <c r="AP20" s="239"/>
      <c r="AQ20" s="239"/>
      <c r="AR20" s="239"/>
      <c r="AS20" s="235"/>
      <c r="AT20" s="235"/>
      <c r="AU20" s="235"/>
      <c r="AV20" s="235"/>
      <c r="AW20" s="235"/>
    </row>
    <row r="21" spans="1:55" ht="15" customHeight="1">
      <c r="A21" s="239"/>
      <c r="B21" s="260"/>
      <c r="C21" s="274"/>
      <c r="D21" s="274"/>
      <c r="E21" s="274"/>
      <c r="F21" s="274"/>
      <c r="G21" s="275"/>
      <c r="H21" s="276"/>
      <c r="I21" s="274"/>
      <c r="J21" s="274"/>
      <c r="K21" s="274"/>
      <c r="L21" s="274"/>
      <c r="M21" s="274"/>
      <c r="N21" s="274"/>
      <c r="O21" s="274"/>
      <c r="P21" s="274"/>
      <c r="Q21" s="274"/>
      <c r="R21" s="274"/>
      <c r="S21" s="274"/>
      <c r="T21" s="274"/>
      <c r="U21" s="277">
        <f>AO48</f>
        <v>0</v>
      </c>
      <c r="V21" s="277"/>
      <c r="W21" s="277"/>
      <c r="X21" s="277"/>
      <c r="Y21" s="277"/>
      <c r="Z21" s="277"/>
      <c r="AA21" s="277"/>
      <c r="AB21" s="277"/>
      <c r="AC21" s="277"/>
      <c r="AD21" s="277"/>
      <c r="AE21" s="277"/>
      <c r="AF21" s="277"/>
      <c r="AG21" s="278"/>
      <c r="AH21" s="279"/>
      <c r="AI21" s="239"/>
      <c r="AJ21" s="239"/>
      <c r="AK21" s="239"/>
      <c r="AL21" s="239"/>
      <c r="AM21" s="239"/>
      <c r="AN21" s="239"/>
      <c r="AO21" s="280"/>
      <c r="AP21" s="280"/>
      <c r="AQ21" s="239"/>
      <c r="AR21" s="239"/>
      <c r="AS21" s="235"/>
      <c r="AT21" s="235"/>
      <c r="AU21" s="235"/>
      <c r="AV21" s="235"/>
      <c r="AW21" s="235"/>
      <c r="AY21" s="281"/>
      <c r="AZ21" s="281"/>
      <c r="BA21" s="281"/>
      <c r="BB21" s="281"/>
      <c r="BC21" s="281"/>
    </row>
    <row r="22" spans="1:55" ht="15" customHeight="1">
      <c r="A22" s="239"/>
      <c r="B22" s="260"/>
      <c r="C22" s="274"/>
      <c r="D22" s="274"/>
      <c r="E22" s="274"/>
      <c r="F22" s="274"/>
      <c r="G22" s="275"/>
      <c r="H22" s="276"/>
      <c r="I22" s="274"/>
      <c r="J22" s="274"/>
      <c r="K22" s="274"/>
      <c r="L22" s="274"/>
      <c r="M22" s="274"/>
      <c r="N22" s="274"/>
      <c r="O22" s="274"/>
      <c r="P22" s="274"/>
      <c r="Q22" s="274"/>
      <c r="R22" s="274"/>
      <c r="S22" s="274"/>
      <c r="T22" s="274"/>
      <c r="U22" s="277"/>
      <c r="V22" s="277"/>
      <c r="W22" s="277"/>
      <c r="X22" s="277"/>
      <c r="Y22" s="277"/>
      <c r="Z22" s="277"/>
      <c r="AA22" s="277"/>
      <c r="AB22" s="277"/>
      <c r="AC22" s="277"/>
      <c r="AD22" s="277"/>
      <c r="AE22" s="277"/>
      <c r="AF22" s="277"/>
      <c r="AG22" s="278"/>
      <c r="AH22" s="279"/>
      <c r="AI22" s="239"/>
      <c r="AJ22" s="239"/>
      <c r="AK22" s="239"/>
      <c r="AL22" s="239"/>
      <c r="AM22" s="239"/>
      <c r="AN22" s="239"/>
      <c r="AO22" s="280"/>
      <c r="AP22" s="280"/>
      <c r="AQ22" s="239"/>
      <c r="AR22" s="239"/>
      <c r="AS22" s="235"/>
      <c r="AT22" s="235"/>
      <c r="AU22" s="235"/>
      <c r="AV22" s="235"/>
      <c r="AW22" s="235"/>
    </row>
    <row r="23" spans="1:55" ht="15" customHeight="1" thickBot="1">
      <c r="A23" s="239"/>
      <c r="B23" s="282"/>
      <c r="C23" s="274"/>
      <c r="D23" s="274"/>
      <c r="E23" s="274"/>
      <c r="F23" s="274"/>
      <c r="G23" s="275"/>
      <c r="H23" s="283"/>
      <c r="I23" s="274"/>
      <c r="J23" s="274"/>
      <c r="K23" s="274"/>
      <c r="L23" s="274"/>
      <c r="M23" s="274"/>
      <c r="N23" s="274"/>
      <c r="O23" s="274"/>
      <c r="P23" s="274"/>
      <c r="Q23" s="274"/>
      <c r="R23" s="274"/>
      <c r="S23" s="274"/>
      <c r="T23" s="274"/>
      <c r="U23" s="284"/>
      <c r="V23" s="284"/>
      <c r="W23" s="284"/>
      <c r="X23" s="284"/>
      <c r="Y23" s="284"/>
      <c r="Z23" s="284"/>
      <c r="AA23" s="284"/>
      <c r="AB23" s="284"/>
      <c r="AC23" s="284"/>
      <c r="AD23" s="284"/>
      <c r="AE23" s="284"/>
      <c r="AF23" s="284"/>
      <c r="AG23" s="278"/>
      <c r="AH23" s="279"/>
      <c r="AI23" s="239"/>
      <c r="AJ23" s="239"/>
      <c r="AK23" s="239"/>
      <c r="AL23" s="239"/>
      <c r="AM23" s="239"/>
      <c r="AN23" s="239"/>
      <c r="AO23" s="280"/>
      <c r="AP23" s="280"/>
      <c r="AQ23" s="239"/>
      <c r="AR23" s="239"/>
      <c r="AS23" s="235"/>
      <c r="AT23" s="235"/>
      <c r="AU23" s="235"/>
      <c r="AV23" s="235"/>
      <c r="AW23" s="235"/>
    </row>
    <row r="24" spans="1:55" ht="15" customHeight="1" thickBot="1">
      <c r="A24" s="239"/>
      <c r="B24" s="260"/>
      <c r="C24" s="260"/>
      <c r="D24" s="260"/>
      <c r="E24" s="260"/>
      <c r="F24" s="260"/>
      <c r="G24" s="270"/>
      <c r="H24" s="285"/>
      <c r="I24" s="286"/>
      <c r="J24" s="286"/>
      <c r="K24" s="286"/>
      <c r="L24" s="286"/>
      <c r="M24" s="286"/>
      <c r="N24" s="286"/>
      <c r="O24" s="286"/>
      <c r="P24" s="286"/>
      <c r="Q24" s="286"/>
      <c r="R24" s="286"/>
      <c r="S24" s="286"/>
      <c r="T24" s="286"/>
      <c r="U24" s="286"/>
      <c r="V24" s="286"/>
      <c r="W24" s="286"/>
      <c r="X24" s="286"/>
      <c r="Y24" s="286"/>
      <c r="Z24" s="286"/>
      <c r="AA24" s="286"/>
      <c r="AB24" s="286"/>
      <c r="AC24" s="286"/>
      <c r="AD24" s="286"/>
      <c r="AE24" s="286"/>
      <c r="AF24" s="286"/>
      <c r="AG24" s="286"/>
      <c r="AH24" s="287"/>
      <c r="AI24" s="239"/>
      <c r="AJ24" s="239"/>
      <c r="AK24" s="239"/>
      <c r="AL24" s="239"/>
      <c r="AM24" s="239"/>
      <c r="AN24" s="239"/>
      <c r="AO24" s="239"/>
      <c r="AP24" s="239"/>
      <c r="AQ24" s="239"/>
      <c r="AR24" s="239"/>
      <c r="AS24" s="235"/>
      <c r="AT24" s="235"/>
      <c r="AU24" s="235"/>
      <c r="AV24" s="235"/>
      <c r="AW24" s="235"/>
      <c r="AY24" s="175" t="s">
        <v>275</v>
      </c>
      <c r="AZ24" s="172">
        <v>6</v>
      </c>
    </row>
    <row r="25" spans="1:55" ht="15" customHeight="1" thickTop="1">
      <c r="A25" s="239"/>
      <c r="B25" s="239"/>
      <c r="C25" s="239"/>
      <c r="D25" s="239"/>
      <c r="E25" s="239"/>
      <c r="F25" s="239"/>
      <c r="G25" s="239"/>
      <c r="H25" s="239"/>
      <c r="I25" s="239"/>
      <c r="J25" s="239"/>
      <c r="K25" s="239"/>
      <c r="L25" s="239"/>
      <c r="M25" s="239"/>
      <c r="N25" s="239"/>
      <c r="O25" s="239"/>
      <c r="P25" s="239"/>
      <c r="Q25" s="239"/>
      <c r="R25" s="239"/>
      <c r="S25" s="239"/>
      <c r="T25" s="239"/>
      <c r="U25" s="239"/>
      <c r="V25" s="239"/>
      <c r="W25" s="239"/>
      <c r="X25" s="239"/>
      <c r="Y25" s="239"/>
      <c r="Z25" s="239"/>
      <c r="AA25" s="239"/>
      <c r="AB25" s="239"/>
      <c r="AC25" s="239"/>
      <c r="AD25" s="239"/>
      <c r="AE25" s="239"/>
      <c r="AF25" s="239"/>
      <c r="AG25" s="239"/>
      <c r="AH25" s="239"/>
      <c r="AI25" s="239"/>
      <c r="AJ25" s="239"/>
      <c r="AK25" s="239"/>
      <c r="AL25" s="239"/>
      <c r="AM25" s="239"/>
      <c r="AN25" s="239"/>
      <c r="AO25" s="239"/>
      <c r="AP25" s="239"/>
      <c r="AQ25" s="239"/>
      <c r="AR25" s="239"/>
      <c r="AS25" s="235"/>
      <c r="AT25" s="235"/>
      <c r="AU25" s="235"/>
      <c r="AV25" s="235"/>
      <c r="AW25" s="235"/>
    </row>
    <row r="26" spans="1:55" ht="15" customHeight="1" thickBot="1">
      <c r="A26" s="239"/>
      <c r="B26" s="239"/>
      <c r="C26" s="2339"/>
      <c r="D26" s="2339"/>
      <c r="E26" s="2339"/>
      <c r="F26" s="2339"/>
      <c r="G26" s="2339"/>
      <c r="H26" s="2339"/>
      <c r="I26" s="2339"/>
      <c r="J26" s="2339"/>
      <c r="K26" s="2339"/>
      <c r="L26" s="2339"/>
      <c r="M26" s="2339"/>
      <c r="N26" s="2339"/>
      <c r="O26" s="2339"/>
      <c r="P26" s="2339"/>
      <c r="Q26" s="2339"/>
      <c r="R26" s="2339"/>
      <c r="S26" s="2339"/>
      <c r="T26" s="2339"/>
      <c r="U26" s="2339"/>
      <c r="V26" s="2339"/>
      <c r="W26" s="2339"/>
      <c r="X26" s="2339"/>
      <c r="Y26" s="2339"/>
      <c r="Z26" s="2339"/>
      <c r="AA26" s="2339"/>
      <c r="AB26" s="2339"/>
      <c r="AC26" s="2339"/>
      <c r="AD26" s="2339"/>
      <c r="AE26" s="2339"/>
      <c r="AF26" s="2339"/>
      <c r="AG26" s="2339"/>
      <c r="AH26" s="2339"/>
      <c r="AI26" s="2339"/>
      <c r="AJ26" s="2339"/>
      <c r="AK26" s="2339"/>
      <c r="AL26" s="2339"/>
      <c r="AM26" s="2339"/>
      <c r="AN26" s="2339"/>
      <c r="AO26" s="2339"/>
      <c r="AP26" s="2339"/>
      <c r="AQ26" s="239"/>
      <c r="AR26" s="239"/>
      <c r="AS26" s="235"/>
      <c r="AT26" s="235"/>
      <c r="AU26" s="235"/>
      <c r="AV26" s="235"/>
      <c r="AW26" s="235"/>
    </row>
    <row r="27" spans="1:55" ht="15" customHeight="1">
      <c r="A27" s="239"/>
      <c r="B27" s="239"/>
      <c r="C27" s="2342" t="s">
        <v>251</v>
      </c>
      <c r="D27" s="2340"/>
      <c r="E27" s="2340"/>
      <c r="F27" s="2340"/>
      <c r="G27" s="2340"/>
      <c r="H27" s="2342" t="s">
        <v>389</v>
      </c>
      <c r="I27" s="2340"/>
      <c r="J27" s="2340"/>
      <c r="K27" s="2340"/>
      <c r="L27" s="2340"/>
      <c r="M27" s="2340" t="s">
        <v>368</v>
      </c>
      <c r="N27" s="2340"/>
      <c r="O27" s="2340"/>
      <c r="P27" s="2340"/>
      <c r="Q27" s="2340"/>
      <c r="R27" s="2340"/>
      <c r="S27" s="2340"/>
      <c r="T27" s="2340"/>
      <c r="U27" s="2340"/>
      <c r="V27" s="2340"/>
      <c r="W27" s="2340"/>
      <c r="X27" s="2340"/>
      <c r="Y27" s="2343" t="s">
        <v>170</v>
      </c>
      <c r="Z27" s="2340"/>
      <c r="AA27" s="2340"/>
      <c r="AB27" s="2344"/>
      <c r="AC27" s="2340" t="s">
        <v>369</v>
      </c>
      <c r="AD27" s="2344"/>
      <c r="AE27" s="2343" t="str">
        <f>IF(included=1,"単価(税込)",IF(excluded=1,"単価(税抜)","単価"))</f>
        <v>単価(税抜)</v>
      </c>
      <c r="AF27" s="2340"/>
      <c r="AG27" s="2340"/>
      <c r="AH27" s="2344"/>
      <c r="AI27" s="2340" t="str">
        <f>IF(included=1,"金額(税込)",IF(excluded=1,"金額(税抜)","金額"))</f>
        <v>金額(税抜)</v>
      </c>
      <c r="AJ27" s="2340"/>
      <c r="AK27" s="2340"/>
      <c r="AL27" s="2340"/>
      <c r="AM27" s="2340"/>
      <c r="AN27" s="2340"/>
      <c r="AO27" s="2340"/>
      <c r="AP27" s="2341"/>
      <c r="AQ27" s="239"/>
      <c r="AR27" s="239"/>
      <c r="AS27" s="235"/>
      <c r="AT27" s="235"/>
      <c r="AU27" s="235"/>
      <c r="AV27" s="235"/>
      <c r="AW27" s="235"/>
      <c r="AY27" s="175" t="s">
        <v>277</v>
      </c>
      <c r="AZ27" s="172">
        <v>2</v>
      </c>
    </row>
    <row r="28" spans="1:55" ht="15" customHeight="1">
      <c r="A28" s="239"/>
      <c r="B28" s="239"/>
      <c r="C28" s="2325">
        <v>45383</v>
      </c>
      <c r="D28" s="2326"/>
      <c r="E28" s="2326"/>
      <c r="F28" s="2326"/>
      <c r="G28" s="2326"/>
      <c r="H28" s="2331" t="e">
        <v>#N/A</v>
      </c>
      <c r="I28" s="2332"/>
      <c r="J28" s="2332"/>
      <c r="K28" s="2332"/>
      <c r="L28" s="2333"/>
      <c r="M28" s="2334" t="e">
        <v>#N/A</v>
      </c>
      <c r="N28" s="2334"/>
      <c r="O28" s="2334"/>
      <c r="P28" s="2334"/>
      <c r="Q28" s="2334"/>
      <c r="R28" s="2334"/>
      <c r="S28" s="2334"/>
      <c r="T28" s="2334"/>
      <c r="U28" s="2334"/>
      <c r="V28" s="2334"/>
      <c r="W28" s="2334"/>
      <c r="X28" s="2334"/>
      <c r="Y28" s="2331">
        <v>50</v>
      </c>
      <c r="Z28" s="2332"/>
      <c r="AA28" s="2332"/>
      <c r="AB28" s="2333"/>
      <c r="AC28" s="2332" t="s">
        <v>890</v>
      </c>
      <c r="AD28" s="2333"/>
      <c r="AE28" s="2276" t="e">
        <v>#N/A</v>
      </c>
      <c r="AF28" s="2277"/>
      <c r="AG28" s="2277"/>
      <c r="AH28" s="2278"/>
      <c r="AI28" s="2298" t="e">
        <f t="shared" ref="AI28:AI45" si="0">IF(roundup,ROUNDUP(Y28*AE28,0),IF(rounddown,ROUNDDOWN(Y28*AE28,0),ROUND(Y28*AE28,0)))</f>
        <v>#N/A</v>
      </c>
      <c r="AJ28" s="2298"/>
      <c r="AK28" s="2298"/>
      <c r="AL28" s="2298"/>
      <c r="AM28" s="2298"/>
      <c r="AN28" s="2298"/>
      <c r="AO28" s="2298"/>
      <c r="AP28" s="2299"/>
      <c r="AQ28" s="239"/>
      <c r="AR28" s="239"/>
      <c r="AS28" s="235"/>
      <c r="AT28" s="235"/>
      <c r="AU28" s="235"/>
      <c r="AV28" s="235"/>
      <c r="AW28" s="235"/>
      <c r="AY28" s="123"/>
      <c r="AZ28" s="123"/>
    </row>
    <row r="29" spans="1:55" ht="15" customHeight="1">
      <c r="A29" s="239"/>
      <c r="B29" s="239"/>
      <c r="C29" s="2325">
        <v>45384</v>
      </c>
      <c r="D29" s="2326"/>
      <c r="E29" s="2326"/>
      <c r="F29" s="2326"/>
      <c r="G29" s="2326"/>
      <c r="H29" s="2331" t="e">
        <v>#N/A</v>
      </c>
      <c r="I29" s="2332"/>
      <c r="J29" s="2332"/>
      <c r="K29" s="2332"/>
      <c r="L29" s="2333"/>
      <c r="M29" s="2334" t="e">
        <v>#N/A</v>
      </c>
      <c r="N29" s="2334"/>
      <c r="O29" s="2334"/>
      <c r="P29" s="2334"/>
      <c r="Q29" s="2334"/>
      <c r="R29" s="2334"/>
      <c r="S29" s="2334"/>
      <c r="T29" s="2334"/>
      <c r="U29" s="2334"/>
      <c r="V29" s="2334"/>
      <c r="W29" s="2334"/>
      <c r="X29" s="2334"/>
      <c r="Y29" s="2331">
        <v>70</v>
      </c>
      <c r="Z29" s="2332"/>
      <c r="AA29" s="2332"/>
      <c r="AB29" s="2333"/>
      <c r="AC29" s="2332" t="s">
        <v>890</v>
      </c>
      <c r="AD29" s="2333"/>
      <c r="AE29" s="2276" t="e">
        <v>#N/A</v>
      </c>
      <c r="AF29" s="2277"/>
      <c r="AG29" s="2277"/>
      <c r="AH29" s="2278"/>
      <c r="AI29" s="2298" t="e">
        <f t="shared" si="0"/>
        <v>#N/A</v>
      </c>
      <c r="AJ29" s="2298"/>
      <c r="AK29" s="2298"/>
      <c r="AL29" s="2298"/>
      <c r="AM29" s="2298"/>
      <c r="AN29" s="2298"/>
      <c r="AO29" s="2298"/>
      <c r="AP29" s="2299"/>
      <c r="AQ29" s="239"/>
      <c r="AR29" s="239"/>
      <c r="AS29" s="235"/>
      <c r="AT29" s="235"/>
      <c r="AU29" s="235"/>
      <c r="AV29" s="235"/>
      <c r="AW29" s="235"/>
      <c r="AY29" s="175" t="s">
        <v>278</v>
      </c>
      <c r="AZ29" s="172"/>
    </row>
    <row r="30" spans="1:55" ht="15" customHeight="1">
      <c r="A30" s="239"/>
      <c r="B30" s="239"/>
      <c r="C30" s="2325">
        <v>45385</v>
      </c>
      <c r="D30" s="2326"/>
      <c r="E30" s="2326"/>
      <c r="F30" s="2326"/>
      <c r="G30" s="2326"/>
      <c r="H30" s="2331" t="e">
        <v>#N/A</v>
      </c>
      <c r="I30" s="2332"/>
      <c r="J30" s="2332"/>
      <c r="K30" s="2332"/>
      <c r="L30" s="2333"/>
      <c r="M30" s="2334" t="e">
        <v>#N/A</v>
      </c>
      <c r="N30" s="2334"/>
      <c r="O30" s="2334"/>
      <c r="P30" s="2334"/>
      <c r="Q30" s="2334"/>
      <c r="R30" s="2334"/>
      <c r="S30" s="2334"/>
      <c r="T30" s="2334"/>
      <c r="U30" s="2334"/>
      <c r="V30" s="2334"/>
      <c r="W30" s="2334"/>
      <c r="X30" s="2334"/>
      <c r="Y30" s="2331">
        <v>350</v>
      </c>
      <c r="Z30" s="2332"/>
      <c r="AA30" s="2332"/>
      <c r="AB30" s="2333"/>
      <c r="AC30" s="2332" t="s">
        <v>890</v>
      </c>
      <c r="AD30" s="2333"/>
      <c r="AE30" s="2276" t="e">
        <v>#N/A</v>
      </c>
      <c r="AF30" s="2277"/>
      <c r="AG30" s="2277"/>
      <c r="AH30" s="2278"/>
      <c r="AI30" s="2298" t="e">
        <f t="shared" si="0"/>
        <v>#N/A</v>
      </c>
      <c r="AJ30" s="2298"/>
      <c r="AK30" s="2298"/>
      <c r="AL30" s="2298"/>
      <c r="AM30" s="2298"/>
      <c r="AN30" s="2298"/>
      <c r="AO30" s="2298"/>
      <c r="AP30" s="2299"/>
      <c r="AQ30" s="239"/>
      <c r="AR30" s="239"/>
      <c r="AS30" s="235"/>
      <c r="AT30" s="235"/>
      <c r="AU30" s="235"/>
      <c r="AV30" s="235"/>
      <c r="AW30" s="235"/>
      <c r="AY30" s="172" t="s">
        <v>280</v>
      </c>
      <c r="AZ30" s="172">
        <v>4</v>
      </c>
    </row>
    <row r="31" spans="1:55" ht="15" customHeight="1">
      <c r="A31" s="239"/>
      <c r="B31" s="239"/>
      <c r="C31" s="2325">
        <v>45386</v>
      </c>
      <c r="D31" s="2326"/>
      <c r="E31" s="2326"/>
      <c r="F31" s="2326"/>
      <c r="G31" s="2326"/>
      <c r="H31" s="2331" t="e">
        <v>#N/A</v>
      </c>
      <c r="I31" s="2332"/>
      <c r="J31" s="2332"/>
      <c r="K31" s="2332"/>
      <c r="L31" s="2333"/>
      <c r="M31" s="2334" t="e">
        <v>#N/A</v>
      </c>
      <c r="N31" s="2334"/>
      <c r="O31" s="2334"/>
      <c r="P31" s="2334"/>
      <c r="Q31" s="2334"/>
      <c r="R31" s="2334"/>
      <c r="S31" s="2334"/>
      <c r="T31" s="2334"/>
      <c r="U31" s="2334"/>
      <c r="V31" s="2334"/>
      <c r="W31" s="2334"/>
      <c r="X31" s="2334"/>
      <c r="Y31" s="2331">
        <v>250</v>
      </c>
      <c r="Z31" s="2332"/>
      <c r="AA31" s="2332"/>
      <c r="AB31" s="2333"/>
      <c r="AC31" s="2332" t="s">
        <v>890</v>
      </c>
      <c r="AD31" s="2333"/>
      <c r="AE31" s="2276" t="e">
        <v>#N/A</v>
      </c>
      <c r="AF31" s="2277"/>
      <c r="AG31" s="2277"/>
      <c r="AH31" s="2278"/>
      <c r="AI31" s="2298" t="e">
        <f t="shared" si="0"/>
        <v>#N/A</v>
      </c>
      <c r="AJ31" s="2298"/>
      <c r="AK31" s="2298"/>
      <c r="AL31" s="2298"/>
      <c r="AM31" s="2298"/>
      <c r="AN31" s="2298"/>
      <c r="AO31" s="2298"/>
      <c r="AP31" s="2299"/>
      <c r="AQ31" s="239"/>
      <c r="AR31" s="239"/>
      <c r="AS31" s="235"/>
      <c r="AT31" s="235"/>
      <c r="AU31" s="235"/>
      <c r="AV31" s="235"/>
      <c r="AW31" s="235"/>
      <c r="AY31" s="172" t="s">
        <v>282</v>
      </c>
      <c r="AZ31" s="172">
        <v>5</v>
      </c>
    </row>
    <row r="32" spans="1:55" ht="15" customHeight="1">
      <c r="A32" s="239"/>
      <c r="B32" s="239"/>
      <c r="C32" s="2325">
        <v>45387</v>
      </c>
      <c r="D32" s="2326"/>
      <c r="E32" s="2326"/>
      <c r="F32" s="2326"/>
      <c r="G32" s="2326"/>
      <c r="H32" s="2331" t="e">
        <v>#N/A</v>
      </c>
      <c r="I32" s="2332"/>
      <c r="J32" s="2332"/>
      <c r="K32" s="2332"/>
      <c r="L32" s="2333"/>
      <c r="M32" s="2334">
        <v>0</v>
      </c>
      <c r="N32" s="2334"/>
      <c r="O32" s="2334"/>
      <c r="P32" s="2334"/>
      <c r="Q32" s="2334"/>
      <c r="R32" s="2334"/>
      <c r="S32" s="2334"/>
      <c r="T32" s="2334"/>
      <c r="U32" s="2334"/>
      <c r="V32" s="2334"/>
      <c r="W32" s="2334"/>
      <c r="X32" s="2334"/>
      <c r="Y32" s="2331">
        <v>0</v>
      </c>
      <c r="Z32" s="2332"/>
      <c r="AA32" s="2332"/>
      <c r="AB32" s="2333"/>
      <c r="AC32" s="2332">
        <v>0</v>
      </c>
      <c r="AD32" s="2333"/>
      <c r="AE32" s="2276">
        <v>0</v>
      </c>
      <c r="AF32" s="2277"/>
      <c r="AG32" s="2277"/>
      <c r="AH32" s="2278"/>
      <c r="AI32" s="2298">
        <f t="shared" si="0"/>
        <v>0</v>
      </c>
      <c r="AJ32" s="2298"/>
      <c r="AK32" s="2298"/>
      <c r="AL32" s="2298"/>
      <c r="AM32" s="2298"/>
      <c r="AN32" s="2298"/>
      <c r="AO32" s="2298"/>
      <c r="AP32" s="2299"/>
      <c r="AQ32" s="239"/>
      <c r="AR32" s="239"/>
      <c r="AS32" s="235"/>
      <c r="AT32" s="235"/>
      <c r="AU32" s="235"/>
      <c r="AV32" s="235"/>
      <c r="AW32" s="235"/>
      <c r="AY32" s="172" t="s">
        <v>284</v>
      </c>
      <c r="AZ32" s="172">
        <v>6</v>
      </c>
    </row>
    <row r="33" spans="1:52" ht="15" customHeight="1">
      <c r="A33" s="239"/>
      <c r="B33" s="239"/>
      <c r="C33" s="2325">
        <v>45388</v>
      </c>
      <c r="D33" s="2326"/>
      <c r="E33" s="2326"/>
      <c r="F33" s="2326"/>
      <c r="G33" s="2326"/>
      <c r="H33" s="2331" t="e">
        <v>#N/A</v>
      </c>
      <c r="I33" s="2332"/>
      <c r="J33" s="2332"/>
      <c r="K33" s="2332"/>
      <c r="L33" s="2333"/>
      <c r="M33" s="2334">
        <v>0</v>
      </c>
      <c r="N33" s="2334"/>
      <c r="O33" s="2334"/>
      <c r="P33" s="2334"/>
      <c r="Q33" s="2334"/>
      <c r="R33" s="2334"/>
      <c r="S33" s="2334"/>
      <c r="T33" s="2334"/>
      <c r="U33" s="2334"/>
      <c r="V33" s="2334"/>
      <c r="W33" s="2334"/>
      <c r="X33" s="2334"/>
      <c r="Y33" s="2331">
        <v>0</v>
      </c>
      <c r="Z33" s="2332"/>
      <c r="AA33" s="2332"/>
      <c r="AB33" s="2333"/>
      <c r="AC33" s="2332">
        <v>0</v>
      </c>
      <c r="AD33" s="2333"/>
      <c r="AE33" s="2276">
        <v>0</v>
      </c>
      <c r="AF33" s="2277"/>
      <c r="AG33" s="2277"/>
      <c r="AH33" s="2278"/>
      <c r="AI33" s="2298">
        <f t="shared" si="0"/>
        <v>0</v>
      </c>
      <c r="AJ33" s="2298"/>
      <c r="AK33" s="2298"/>
      <c r="AL33" s="2298"/>
      <c r="AM33" s="2298"/>
      <c r="AN33" s="2298"/>
      <c r="AO33" s="2298"/>
      <c r="AP33" s="2299"/>
      <c r="AQ33" s="239"/>
      <c r="AR33" s="239"/>
      <c r="AS33" s="235"/>
      <c r="AT33" s="235"/>
      <c r="AU33" s="235"/>
      <c r="AV33" s="235"/>
      <c r="AW33" s="235"/>
      <c r="AY33" s="172" t="s">
        <v>285</v>
      </c>
      <c r="AZ33" s="172">
        <v>7</v>
      </c>
    </row>
    <row r="34" spans="1:52" ht="15" customHeight="1">
      <c r="A34" s="239"/>
      <c r="B34" s="239"/>
      <c r="C34" s="2325">
        <v>45389</v>
      </c>
      <c r="D34" s="2326"/>
      <c r="E34" s="2326"/>
      <c r="F34" s="2326"/>
      <c r="G34" s="2326"/>
      <c r="H34" s="2331" t="e">
        <v>#N/A</v>
      </c>
      <c r="I34" s="2332"/>
      <c r="J34" s="2332"/>
      <c r="K34" s="2332"/>
      <c r="L34" s="2333"/>
      <c r="M34" s="2334">
        <v>0</v>
      </c>
      <c r="N34" s="2334"/>
      <c r="O34" s="2334"/>
      <c r="P34" s="2334"/>
      <c r="Q34" s="2334"/>
      <c r="R34" s="2334"/>
      <c r="S34" s="2334"/>
      <c r="T34" s="2334"/>
      <c r="U34" s="2334"/>
      <c r="V34" s="2334"/>
      <c r="W34" s="2334"/>
      <c r="X34" s="2334"/>
      <c r="Y34" s="2331">
        <v>0</v>
      </c>
      <c r="Z34" s="2332"/>
      <c r="AA34" s="2332"/>
      <c r="AB34" s="2333"/>
      <c r="AC34" s="2332">
        <v>0</v>
      </c>
      <c r="AD34" s="2333"/>
      <c r="AE34" s="2276">
        <v>0</v>
      </c>
      <c r="AF34" s="2277"/>
      <c r="AG34" s="2277"/>
      <c r="AH34" s="2278"/>
      <c r="AI34" s="2298">
        <f t="shared" si="0"/>
        <v>0</v>
      </c>
      <c r="AJ34" s="2298"/>
      <c r="AK34" s="2298"/>
      <c r="AL34" s="2298"/>
      <c r="AM34" s="2298"/>
      <c r="AN34" s="2298"/>
      <c r="AO34" s="2298"/>
      <c r="AP34" s="2299"/>
      <c r="AQ34" s="239"/>
      <c r="AR34" s="239"/>
      <c r="AS34" s="235"/>
      <c r="AT34" s="235"/>
      <c r="AU34" s="235"/>
      <c r="AV34" s="235"/>
      <c r="AW34" s="235"/>
      <c r="AY34" s="172" t="s">
        <v>286</v>
      </c>
      <c r="AZ34" s="172">
        <v>8</v>
      </c>
    </row>
    <row r="35" spans="1:52" ht="15" customHeight="1">
      <c r="A35" s="239"/>
      <c r="B35" s="239"/>
      <c r="C35" s="2325">
        <v>45390</v>
      </c>
      <c r="D35" s="2326"/>
      <c r="E35" s="2326"/>
      <c r="F35" s="2326"/>
      <c r="G35" s="2326"/>
      <c r="H35" s="2331" t="e">
        <v>#N/A</v>
      </c>
      <c r="I35" s="2332"/>
      <c r="J35" s="2332"/>
      <c r="K35" s="2332"/>
      <c r="L35" s="2333"/>
      <c r="M35" s="2334">
        <v>0</v>
      </c>
      <c r="N35" s="2334"/>
      <c r="O35" s="2334"/>
      <c r="P35" s="2334"/>
      <c r="Q35" s="2334"/>
      <c r="R35" s="2334"/>
      <c r="S35" s="2334"/>
      <c r="T35" s="2334"/>
      <c r="U35" s="2334"/>
      <c r="V35" s="2334"/>
      <c r="W35" s="2334"/>
      <c r="X35" s="2334"/>
      <c r="Y35" s="2331">
        <v>0</v>
      </c>
      <c r="Z35" s="2332"/>
      <c r="AA35" s="2332"/>
      <c r="AB35" s="2333"/>
      <c r="AC35" s="2332">
        <v>0</v>
      </c>
      <c r="AD35" s="2333"/>
      <c r="AE35" s="2276">
        <v>0</v>
      </c>
      <c r="AF35" s="2277"/>
      <c r="AG35" s="2277"/>
      <c r="AH35" s="2278"/>
      <c r="AI35" s="2298">
        <f t="shared" si="0"/>
        <v>0</v>
      </c>
      <c r="AJ35" s="2298"/>
      <c r="AK35" s="2298"/>
      <c r="AL35" s="2298"/>
      <c r="AM35" s="2298"/>
      <c r="AN35" s="2298"/>
      <c r="AO35" s="2298"/>
      <c r="AP35" s="2299"/>
      <c r="AQ35" s="239"/>
      <c r="AR35" s="239"/>
      <c r="AS35" s="235"/>
      <c r="AT35" s="235"/>
      <c r="AU35" s="235"/>
      <c r="AV35" s="235"/>
      <c r="AW35" s="235"/>
      <c r="AY35" s="172" t="s">
        <v>287</v>
      </c>
      <c r="AZ35" s="172">
        <v>9</v>
      </c>
    </row>
    <row r="36" spans="1:52" ht="15" customHeight="1">
      <c r="A36" s="239"/>
      <c r="B36" s="239"/>
      <c r="C36" s="2325">
        <v>45391</v>
      </c>
      <c r="D36" s="2326"/>
      <c r="E36" s="2326"/>
      <c r="F36" s="2326"/>
      <c r="G36" s="2326"/>
      <c r="H36" s="2331" t="e">
        <v>#N/A</v>
      </c>
      <c r="I36" s="2332"/>
      <c r="J36" s="2332"/>
      <c r="K36" s="2332"/>
      <c r="L36" s="2333"/>
      <c r="M36" s="2334">
        <v>0</v>
      </c>
      <c r="N36" s="2334"/>
      <c r="O36" s="2334"/>
      <c r="P36" s="2334"/>
      <c r="Q36" s="2334"/>
      <c r="R36" s="2334"/>
      <c r="S36" s="2334"/>
      <c r="T36" s="2334"/>
      <c r="U36" s="2334"/>
      <c r="V36" s="2334"/>
      <c r="W36" s="2334"/>
      <c r="X36" s="2334"/>
      <c r="Y36" s="2331">
        <v>0</v>
      </c>
      <c r="Z36" s="2332"/>
      <c r="AA36" s="2332"/>
      <c r="AB36" s="2333"/>
      <c r="AC36" s="2332">
        <v>0</v>
      </c>
      <c r="AD36" s="2333"/>
      <c r="AE36" s="2276">
        <v>0</v>
      </c>
      <c r="AF36" s="2277"/>
      <c r="AG36" s="2277"/>
      <c r="AH36" s="2278"/>
      <c r="AI36" s="2298">
        <f t="shared" si="0"/>
        <v>0</v>
      </c>
      <c r="AJ36" s="2298"/>
      <c r="AK36" s="2298"/>
      <c r="AL36" s="2298"/>
      <c r="AM36" s="2298"/>
      <c r="AN36" s="2298"/>
      <c r="AO36" s="2298"/>
      <c r="AP36" s="2299"/>
      <c r="AQ36" s="239"/>
      <c r="AR36" s="239"/>
      <c r="AS36" s="235"/>
      <c r="AT36" s="235"/>
      <c r="AU36" s="235"/>
      <c r="AV36" s="235"/>
      <c r="AW36" s="235"/>
      <c r="AY36" s="172" t="s">
        <v>289</v>
      </c>
      <c r="AZ36" s="172"/>
    </row>
    <row r="37" spans="1:52" ht="15" customHeight="1">
      <c r="A37" s="239"/>
      <c r="B37" s="239"/>
      <c r="C37" s="2325">
        <v>45392</v>
      </c>
      <c r="D37" s="2326"/>
      <c r="E37" s="2326"/>
      <c r="F37" s="2326"/>
      <c r="G37" s="2326"/>
      <c r="H37" s="2331" t="e">
        <v>#N/A</v>
      </c>
      <c r="I37" s="2332"/>
      <c r="J37" s="2332"/>
      <c r="K37" s="2332"/>
      <c r="L37" s="2333"/>
      <c r="M37" s="2334">
        <v>0</v>
      </c>
      <c r="N37" s="2334"/>
      <c r="O37" s="2334"/>
      <c r="P37" s="2334"/>
      <c r="Q37" s="2334"/>
      <c r="R37" s="2334"/>
      <c r="S37" s="2334"/>
      <c r="T37" s="2334"/>
      <c r="U37" s="2334"/>
      <c r="V37" s="2334"/>
      <c r="W37" s="2334"/>
      <c r="X37" s="2334"/>
      <c r="Y37" s="2331">
        <v>0</v>
      </c>
      <c r="Z37" s="2332"/>
      <c r="AA37" s="2332"/>
      <c r="AB37" s="2333"/>
      <c r="AC37" s="2332">
        <v>0</v>
      </c>
      <c r="AD37" s="2333"/>
      <c r="AE37" s="2276">
        <v>0</v>
      </c>
      <c r="AF37" s="2277"/>
      <c r="AG37" s="2277"/>
      <c r="AH37" s="2278"/>
      <c r="AI37" s="2298">
        <f t="shared" si="0"/>
        <v>0</v>
      </c>
      <c r="AJ37" s="2298"/>
      <c r="AK37" s="2298"/>
      <c r="AL37" s="2298"/>
      <c r="AM37" s="2298"/>
      <c r="AN37" s="2298"/>
      <c r="AO37" s="2298"/>
      <c r="AP37" s="2299"/>
      <c r="AQ37" s="239"/>
      <c r="AR37" s="239"/>
      <c r="AS37" s="235"/>
      <c r="AT37" s="235"/>
      <c r="AU37" s="235"/>
      <c r="AV37" s="235"/>
      <c r="AW37" s="235"/>
      <c r="AY37" s="172" t="s">
        <v>290</v>
      </c>
      <c r="AZ37" s="172"/>
    </row>
    <row r="38" spans="1:52" ht="15" customHeight="1">
      <c r="A38" s="239"/>
      <c r="B38" s="239"/>
      <c r="C38" s="2325">
        <v>45393</v>
      </c>
      <c r="D38" s="2326"/>
      <c r="E38" s="2326"/>
      <c r="F38" s="2326"/>
      <c r="G38" s="2326"/>
      <c r="H38" s="2331" t="e">
        <v>#N/A</v>
      </c>
      <c r="I38" s="2332"/>
      <c r="J38" s="2332"/>
      <c r="K38" s="2332"/>
      <c r="L38" s="2333"/>
      <c r="M38" s="2334">
        <v>0</v>
      </c>
      <c r="N38" s="2334"/>
      <c r="O38" s="2334"/>
      <c r="P38" s="2334"/>
      <c r="Q38" s="2334"/>
      <c r="R38" s="2334"/>
      <c r="S38" s="2334"/>
      <c r="T38" s="2334"/>
      <c r="U38" s="2334"/>
      <c r="V38" s="2334"/>
      <c r="W38" s="2334"/>
      <c r="X38" s="2334"/>
      <c r="Y38" s="2331">
        <v>0</v>
      </c>
      <c r="Z38" s="2332"/>
      <c r="AA38" s="2332"/>
      <c r="AB38" s="2333"/>
      <c r="AC38" s="2332">
        <v>0</v>
      </c>
      <c r="AD38" s="2333"/>
      <c r="AE38" s="2276">
        <v>0</v>
      </c>
      <c r="AF38" s="2277"/>
      <c r="AG38" s="2277"/>
      <c r="AH38" s="2278"/>
      <c r="AI38" s="2298">
        <f t="shared" si="0"/>
        <v>0</v>
      </c>
      <c r="AJ38" s="2298"/>
      <c r="AK38" s="2298"/>
      <c r="AL38" s="2298"/>
      <c r="AM38" s="2298"/>
      <c r="AN38" s="2298"/>
      <c r="AO38" s="2298"/>
      <c r="AP38" s="2299"/>
      <c r="AQ38" s="239"/>
      <c r="AR38" s="239"/>
      <c r="AS38" s="235"/>
      <c r="AT38" s="235"/>
      <c r="AU38" s="235"/>
      <c r="AV38" s="235"/>
      <c r="AW38" s="235"/>
      <c r="AY38" s="172" t="s">
        <v>291</v>
      </c>
      <c r="AZ38" s="172"/>
    </row>
    <row r="39" spans="1:52" ht="15" customHeight="1">
      <c r="A39" s="239"/>
      <c r="B39" s="239"/>
      <c r="C39" s="2325">
        <v>45394</v>
      </c>
      <c r="D39" s="2326"/>
      <c r="E39" s="2326"/>
      <c r="F39" s="2326"/>
      <c r="G39" s="2326"/>
      <c r="H39" s="2331" t="e">
        <v>#N/A</v>
      </c>
      <c r="I39" s="2332"/>
      <c r="J39" s="2332"/>
      <c r="K39" s="2332"/>
      <c r="L39" s="2333"/>
      <c r="M39" s="2334">
        <v>0</v>
      </c>
      <c r="N39" s="2334"/>
      <c r="O39" s="2334"/>
      <c r="P39" s="2334"/>
      <c r="Q39" s="2334"/>
      <c r="R39" s="2334"/>
      <c r="S39" s="2334"/>
      <c r="T39" s="2334"/>
      <c r="U39" s="2334"/>
      <c r="V39" s="2334"/>
      <c r="W39" s="2334"/>
      <c r="X39" s="2334"/>
      <c r="Y39" s="2331">
        <v>0</v>
      </c>
      <c r="Z39" s="2332"/>
      <c r="AA39" s="2332"/>
      <c r="AB39" s="2333"/>
      <c r="AC39" s="2332">
        <v>0</v>
      </c>
      <c r="AD39" s="2333"/>
      <c r="AE39" s="2276">
        <v>0</v>
      </c>
      <c r="AF39" s="2277"/>
      <c r="AG39" s="2277"/>
      <c r="AH39" s="2278"/>
      <c r="AI39" s="2298">
        <f t="shared" si="0"/>
        <v>0</v>
      </c>
      <c r="AJ39" s="2298"/>
      <c r="AK39" s="2298"/>
      <c r="AL39" s="2298"/>
      <c r="AM39" s="2298"/>
      <c r="AN39" s="2298"/>
      <c r="AO39" s="2298"/>
      <c r="AP39" s="2299"/>
      <c r="AQ39" s="239"/>
      <c r="AR39" s="239"/>
      <c r="AS39" s="235"/>
      <c r="AT39" s="235"/>
      <c r="AU39" s="235"/>
      <c r="AV39" s="235"/>
      <c r="AW39" s="235"/>
      <c r="AY39" s="172" t="s">
        <v>292</v>
      </c>
      <c r="AZ39" s="172"/>
    </row>
    <row r="40" spans="1:52" ht="15" customHeight="1">
      <c r="A40" s="239"/>
      <c r="B40" s="239"/>
      <c r="C40" s="2325">
        <v>45395</v>
      </c>
      <c r="D40" s="2326"/>
      <c r="E40" s="2326"/>
      <c r="F40" s="2326"/>
      <c r="G40" s="2326"/>
      <c r="H40" s="2331" t="e">
        <v>#N/A</v>
      </c>
      <c r="I40" s="2332"/>
      <c r="J40" s="2332"/>
      <c r="K40" s="2332"/>
      <c r="L40" s="2333"/>
      <c r="M40" s="2334">
        <v>0</v>
      </c>
      <c r="N40" s="2334"/>
      <c r="O40" s="2334"/>
      <c r="P40" s="2334"/>
      <c r="Q40" s="2334"/>
      <c r="R40" s="2334"/>
      <c r="S40" s="2334"/>
      <c r="T40" s="2334"/>
      <c r="U40" s="2334"/>
      <c r="V40" s="2334"/>
      <c r="W40" s="2334"/>
      <c r="X40" s="2334"/>
      <c r="Y40" s="2331">
        <v>0</v>
      </c>
      <c r="Z40" s="2332"/>
      <c r="AA40" s="2332"/>
      <c r="AB40" s="2333"/>
      <c r="AC40" s="2332">
        <v>0</v>
      </c>
      <c r="AD40" s="2333"/>
      <c r="AE40" s="2276">
        <v>0</v>
      </c>
      <c r="AF40" s="2277"/>
      <c r="AG40" s="2277"/>
      <c r="AH40" s="2278"/>
      <c r="AI40" s="2298">
        <f t="shared" si="0"/>
        <v>0</v>
      </c>
      <c r="AJ40" s="2298"/>
      <c r="AK40" s="2298"/>
      <c r="AL40" s="2298"/>
      <c r="AM40" s="2298"/>
      <c r="AN40" s="2298"/>
      <c r="AO40" s="2298"/>
      <c r="AP40" s="2299"/>
      <c r="AQ40" s="239"/>
      <c r="AR40" s="239"/>
      <c r="AS40" s="235"/>
      <c r="AT40" s="235"/>
      <c r="AU40" s="235"/>
      <c r="AV40" s="235"/>
      <c r="AW40" s="235"/>
      <c r="AY40" s="172" t="s">
        <v>293</v>
      </c>
      <c r="AZ40" s="172"/>
    </row>
    <row r="41" spans="1:52" ht="15" customHeight="1">
      <c r="A41" s="239"/>
      <c r="B41" s="239"/>
      <c r="C41" s="2325">
        <v>45396</v>
      </c>
      <c r="D41" s="2326"/>
      <c r="E41" s="2326"/>
      <c r="F41" s="2326"/>
      <c r="G41" s="2326"/>
      <c r="H41" s="2331" t="e">
        <v>#N/A</v>
      </c>
      <c r="I41" s="2332"/>
      <c r="J41" s="2332"/>
      <c r="K41" s="2332"/>
      <c r="L41" s="2333"/>
      <c r="M41" s="2334">
        <v>0</v>
      </c>
      <c r="N41" s="2334"/>
      <c r="O41" s="2334"/>
      <c r="P41" s="2334"/>
      <c r="Q41" s="2334"/>
      <c r="R41" s="2334"/>
      <c r="S41" s="2334"/>
      <c r="T41" s="2334"/>
      <c r="U41" s="2334"/>
      <c r="V41" s="2334"/>
      <c r="W41" s="2334"/>
      <c r="X41" s="2334"/>
      <c r="Y41" s="2331">
        <v>0</v>
      </c>
      <c r="Z41" s="2332"/>
      <c r="AA41" s="2332"/>
      <c r="AB41" s="2333"/>
      <c r="AC41" s="2332">
        <v>0</v>
      </c>
      <c r="AD41" s="2333"/>
      <c r="AE41" s="2276">
        <v>0</v>
      </c>
      <c r="AF41" s="2277"/>
      <c r="AG41" s="2277"/>
      <c r="AH41" s="2278"/>
      <c r="AI41" s="2298">
        <f t="shared" si="0"/>
        <v>0</v>
      </c>
      <c r="AJ41" s="2298"/>
      <c r="AK41" s="2298"/>
      <c r="AL41" s="2298"/>
      <c r="AM41" s="2298"/>
      <c r="AN41" s="2298"/>
      <c r="AO41" s="2298"/>
      <c r="AP41" s="2299"/>
      <c r="AQ41" s="239"/>
      <c r="AR41" s="239"/>
      <c r="AS41" s="235"/>
      <c r="AT41" s="235"/>
      <c r="AU41" s="235"/>
      <c r="AV41" s="235"/>
      <c r="AW41" s="235"/>
      <c r="AY41" s="172" t="s">
        <v>294</v>
      </c>
      <c r="AZ41" s="172"/>
    </row>
    <row r="42" spans="1:52" ht="15" customHeight="1">
      <c r="A42" s="239"/>
      <c r="B42" s="239"/>
      <c r="C42" s="2325">
        <v>45397</v>
      </c>
      <c r="D42" s="2326"/>
      <c r="E42" s="2326"/>
      <c r="F42" s="2326"/>
      <c r="G42" s="2326"/>
      <c r="H42" s="2331" t="e">
        <v>#N/A</v>
      </c>
      <c r="I42" s="2332"/>
      <c r="J42" s="2332"/>
      <c r="K42" s="2332"/>
      <c r="L42" s="2333"/>
      <c r="M42" s="2334">
        <v>0</v>
      </c>
      <c r="N42" s="2334"/>
      <c r="O42" s="2334"/>
      <c r="P42" s="2334"/>
      <c r="Q42" s="2334"/>
      <c r="R42" s="2334"/>
      <c r="S42" s="2334"/>
      <c r="T42" s="2334"/>
      <c r="U42" s="2334"/>
      <c r="V42" s="2334"/>
      <c r="W42" s="2334"/>
      <c r="X42" s="2334"/>
      <c r="Y42" s="2331">
        <v>0</v>
      </c>
      <c r="Z42" s="2332"/>
      <c r="AA42" s="2332"/>
      <c r="AB42" s="2333"/>
      <c r="AC42" s="2332">
        <v>0</v>
      </c>
      <c r="AD42" s="2333"/>
      <c r="AE42" s="2276">
        <v>0</v>
      </c>
      <c r="AF42" s="2277"/>
      <c r="AG42" s="2277"/>
      <c r="AH42" s="2278"/>
      <c r="AI42" s="2298">
        <f t="shared" si="0"/>
        <v>0</v>
      </c>
      <c r="AJ42" s="2298"/>
      <c r="AK42" s="2298"/>
      <c r="AL42" s="2298"/>
      <c r="AM42" s="2298"/>
      <c r="AN42" s="2298"/>
      <c r="AO42" s="2298"/>
      <c r="AP42" s="2299"/>
      <c r="AQ42" s="239"/>
      <c r="AR42" s="239"/>
      <c r="AS42" s="235"/>
      <c r="AT42" s="235"/>
      <c r="AU42" s="235"/>
      <c r="AV42" s="235"/>
      <c r="AW42" s="235"/>
      <c r="AY42" s="172" t="s">
        <v>295</v>
      </c>
      <c r="AZ42" s="172"/>
    </row>
    <row r="43" spans="1:52" ht="15" customHeight="1">
      <c r="A43" s="239"/>
      <c r="B43" s="239"/>
      <c r="C43" s="2325">
        <v>45398</v>
      </c>
      <c r="D43" s="2326"/>
      <c r="E43" s="2326"/>
      <c r="F43" s="2326"/>
      <c r="G43" s="2326"/>
      <c r="H43" s="2331" t="e">
        <v>#N/A</v>
      </c>
      <c r="I43" s="2332"/>
      <c r="J43" s="2332"/>
      <c r="K43" s="2332"/>
      <c r="L43" s="2333"/>
      <c r="M43" s="2334">
        <v>0</v>
      </c>
      <c r="N43" s="2334"/>
      <c r="O43" s="2334"/>
      <c r="P43" s="2334"/>
      <c r="Q43" s="2334"/>
      <c r="R43" s="2334"/>
      <c r="S43" s="2334"/>
      <c r="T43" s="2334"/>
      <c r="U43" s="2334"/>
      <c r="V43" s="2334"/>
      <c r="W43" s="2334"/>
      <c r="X43" s="2334"/>
      <c r="Y43" s="2331" t="e">
        <v>#REF!</v>
      </c>
      <c r="Z43" s="2332"/>
      <c r="AA43" s="2332"/>
      <c r="AB43" s="2333"/>
      <c r="AC43" s="2332" t="e">
        <v>#REF!</v>
      </c>
      <c r="AD43" s="2333"/>
      <c r="AE43" s="2276" t="e">
        <v>#REF!</v>
      </c>
      <c r="AF43" s="2277"/>
      <c r="AG43" s="2277"/>
      <c r="AH43" s="2278"/>
      <c r="AI43" s="2298" t="e">
        <f t="shared" si="0"/>
        <v>#REF!</v>
      </c>
      <c r="AJ43" s="2298"/>
      <c r="AK43" s="2298"/>
      <c r="AL43" s="2298"/>
      <c r="AM43" s="2298"/>
      <c r="AN43" s="2298"/>
      <c r="AO43" s="2298"/>
      <c r="AP43" s="2299"/>
      <c r="AQ43" s="239"/>
      <c r="AR43" s="239"/>
      <c r="AS43" s="235"/>
      <c r="AT43" s="235"/>
      <c r="AU43" s="235"/>
      <c r="AV43" s="235"/>
      <c r="AW43" s="235"/>
      <c r="AY43" s="172" t="s">
        <v>296</v>
      </c>
      <c r="AZ43" s="172"/>
    </row>
    <row r="44" spans="1:52" ht="15" customHeight="1">
      <c r="A44" s="239"/>
      <c r="B44" s="239"/>
      <c r="C44" s="2325">
        <v>45399</v>
      </c>
      <c r="D44" s="2326"/>
      <c r="E44" s="2326"/>
      <c r="F44" s="2326"/>
      <c r="G44" s="2326"/>
      <c r="H44" s="2331" t="e">
        <v>#N/A</v>
      </c>
      <c r="I44" s="2332"/>
      <c r="J44" s="2332"/>
      <c r="K44" s="2332"/>
      <c r="L44" s="2333"/>
      <c r="M44" s="2334">
        <v>0</v>
      </c>
      <c r="N44" s="2334"/>
      <c r="O44" s="2334"/>
      <c r="P44" s="2334"/>
      <c r="Q44" s="2334"/>
      <c r="R44" s="2334"/>
      <c r="S44" s="2334"/>
      <c r="T44" s="2334"/>
      <c r="U44" s="2334"/>
      <c r="V44" s="2334"/>
      <c r="W44" s="2334"/>
      <c r="X44" s="2334"/>
      <c r="Y44" s="2331" t="e">
        <v>#REF!</v>
      </c>
      <c r="Z44" s="2332"/>
      <c r="AA44" s="2332"/>
      <c r="AB44" s="2333"/>
      <c r="AC44" s="2332" t="e">
        <v>#REF!</v>
      </c>
      <c r="AD44" s="2333"/>
      <c r="AE44" s="2276" t="e">
        <v>#REF!</v>
      </c>
      <c r="AF44" s="2277"/>
      <c r="AG44" s="2277"/>
      <c r="AH44" s="2278"/>
      <c r="AI44" s="2298" t="e">
        <f t="shared" si="0"/>
        <v>#REF!</v>
      </c>
      <c r="AJ44" s="2298"/>
      <c r="AK44" s="2298"/>
      <c r="AL44" s="2298"/>
      <c r="AM44" s="2298"/>
      <c r="AN44" s="2298"/>
      <c r="AO44" s="2298"/>
      <c r="AP44" s="2299"/>
      <c r="AQ44" s="239"/>
      <c r="AR44" s="239"/>
      <c r="AS44" s="235"/>
      <c r="AT44" s="235"/>
      <c r="AU44" s="235"/>
      <c r="AV44" s="235"/>
      <c r="AW44" s="235"/>
    </row>
    <row r="45" spans="1:52" ht="15" customHeight="1" thickBot="1">
      <c r="A45" s="239"/>
      <c r="B45" s="239"/>
      <c r="C45" s="2325">
        <v>45400</v>
      </c>
      <c r="D45" s="2326"/>
      <c r="E45" s="2326"/>
      <c r="F45" s="2326"/>
      <c r="G45" s="2326"/>
      <c r="H45" s="2327" t="e">
        <v>#N/A</v>
      </c>
      <c r="I45" s="2328"/>
      <c r="J45" s="2328"/>
      <c r="K45" s="2328"/>
      <c r="L45" s="2329"/>
      <c r="M45" s="2330">
        <v>0</v>
      </c>
      <c r="N45" s="2330"/>
      <c r="O45" s="2330"/>
      <c r="P45" s="2330"/>
      <c r="Q45" s="2330"/>
      <c r="R45" s="2330"/>
      <c r="S45" s="2330"/>
      <c r="T45" s="2330"/>
      <c r="U45" s="2330"/>
      <c r="V45" s="2330"/>
      <c r="W45" s="2330"/>
      <c r="X45" s="2330"/>
      <c r="Y45" s="2327"/>
      <c r="Z45" s="2328"/>
      <c r="AA45" s="2328"/>
      <c r="AB45" s="2329"/>
      <c r="AC45" s="2328"/>
      <c r="AD45" s="2329"/>
      <c r="AE45" s="2276"/>
      <c r="AF45" s="2277"/>
      <c r="AG45" s="2277"/>
      <c r="AH45" s="2278"/>
      <c r="AI45" s="2298">
        <f t="shared" si="0"/>
        <v>0</v>
      </c>
      <c r="AJ45" s="2298"/>
      <c r="AK45" s="2298"/>
      <c r="AL45" s="2298"/>
      <c r="AM45" s="2298"/>
      <c r="AN45" s="2298"/>
      <c r="AO45" s="2298"/>
      <c r="AP45" s="2299"/>
      <c r="AQ45" s="239"/>
      <c r="AR45" s="239"/>
      <c r="AS45" s="235"/>
      <c r="AT45" s="235"/>
      <c r="AU45" s="235"/>
      <c r="AV45" s="235"/>
      <c r="AW45" s="235"/>
    </row>
    <row r="46" spans="1:52" ht="15" customHeight="1">
      <c r="A46" s="239"/>
      <c r="B46" s="239"/>
      <c r="C46" s="2300" t="s">
        <v>180</v>
      </c>
      <c r="D46" s="2301"/>
      <c r="E46" s="2301"/>
      <c r="F46" s="2301"/>
      <c r="G46" s="2301"/>
      <c r="H46" s="2301"/>
      <c r="I46" s="2301"/>
      <c r="J46" s="2301"/>
      <c r="K46" s="2301"/>
      <c r="L46" s="2301"/>
      <c r="M46" s="2301"/>
      <c r="N46" s="2301"/>
      <c r="O46" s="2301"/>
      <c r="P46" s="2301"/>
      <c r="Q46" s="2301"/>
      <c r="R46" s="2301"/>
      <c r="S46" s="2301"/>
      <c r="T46" s="2301"/>
      <c r="U46" s="2301"/>
      <c r="V46" s="2301"/>
      <c r="W46" s="2301"/>
      <c r="X46" s="2301"/>
      <c r="Y46" s="2301"/>
      <c r="Z46" s="2301"/>
      <c r="AA46" s="2301"/>
      <c r="AB46" s="2301"/>
      <c r="AC46" s="2301"/>
      <c r="AD46" s="2302"/>
      <c r="AE46" s="2309" t="s">
        <v>219</v>
      </c>
      <c r="AF46" s="2310"/>
      <c r="AG46" s="2310"/>
      <c r="AH46" s="2311"/>
      <c r="AI46" s="2312" t="e">
        <f>IF(roundup,ROUNDUP(SUM(AI28:AP45),0),IF(rounding,ROUND(SUM(AI28:AP45),0),IF(rounddown,ROUNDDOWN(SUM(AI28:AP45),0),"")))</f>
        <v>#N/A</v>
      </c>
      <c r="AJ46" s="2313"/>
      <c r="AK46" s="2313"/>
      <c r="AL46" s="2313"/>
      <c r="AM46" s="2313"/>
      <c r="AN46" s="2313"/>
      <c r="AO46" s="2313"/>
      <c r="AP46" s="2314"/>
      <c r="AQ46" s="239"/>
      <c r="AR46" s="239"/>
      <c r="AS46" s="235"/>
      <c r="AT46" s="235"/>
      <c r="AU46" s="235"/>
      <c r="AV46" s="235"/>
      <c r="AW46" s="235"/>
    </row>
    <row r="47" spans="1:52" ht="15" customHeight="1">
      <c r="A47" s="239"/>
      <c r="B47" s="239"/>
      <c r="C47" s="2303"/>
      <c r="D47" s="2304"/>
      <c r="E47" s="2304"/>
      <c r="F47" s="2304"/>
      <c r="G47" s="2304"/>
      <c r="H47" s="2304"/>
      <c r="I47" s="2304"/>
      <c r="J47" s="2304"/>
      <c r="K47" s="2304"/>
      <c r="L47" s="2304"/>
      <c r="M47" s="2304"/>
      <c r="N47" s="2304"/>
      <c r="O47" s="2304"/>
      <c r="P47" s="2304"/>
      <c r="Q47" s="2304"/>
      <c r="R47" s="2304"/>
      <c r="S47" s="2304"/>
      <c r="T47" s="2304"/>
      <c r="U47" s="2304"/>
      <c r="V47" s="2304"/>
      <c r="W47" s="2304"/>
      <c r="X47" s="2304"/>
      <c r="Y47" s="2304"/>
      <c r="Z47" s="2304"/>
      <c r="AA47" s="2304"/>
      <c r="AB47" s="2304"/>
      <c r="AC47" s="2304"/>
      <c r="AD47" s="2305"/>
      <c r="AE47" s="2315" t="s">
        <v>173</v>
      </c>
      <c r="AF47" s="2316"/>
      <c r="AG47" s="2316"/>
      <c r="AH47" s="2317"/>
      <c r="AI47" s="2318" t="e">
        <f>IF(excluded,IF(roundup,ROUNDUP(AI46*zei2/100,0),IF(rounddown,ROUNDDOWN(AI46*zei2/100,0),ROUND(AI46*zei2/100,0))),IF(included,IF(roundup,ROUNDUP(AI46/(100+zei2)*zei2,0),IF(rounddown,ROUNDDOWN(AI46/(100+zei2)*zei2,0),ROUND(AI46/(100+zei2)*zei2,0))),""))</f>
        <v>#N/A</v>
      </c>
      <c r="AJ47" s="2298"/>
      <c r="AK47" s="2298"/>
      <c r="AL47" s="2298"/>
      <c r="AM47" s="2298"/>
      <c r="AN47" s="2298"/>
      <c r="AO47" s="2298"/>
      <c r="AP47" s="2299"/>
      <c r="AQ47" s="239"/>
      <c r="AR47" s="239"/>
      <c r="AS47" s="235"/>
      <c r="AT47" s="235"/>
      <c r="AU47" s="235"/>
      <c r="AV47" s="235"/>
      <c r="AW47" s="235"/>
    </row>
    <row r="48" spans="1:52" ht="15" customHeight="1" thickBot="1">
      <c r="A48" s="239"/>
      <c r="B48" s="239"/>
      <c r="C48" s="2306"/>
      <c r="D48" s="2307"/>
      <c r="E48" s="2307"/>
      <c r="F48" s="2307"/>
      <c r="G48" s="2307"/>
      <c r="H48" s="2307"/>
      <c r="I48" s="2307"/>
      <c r="J48" s="2307"/>
      <c r="K48" s="2307"/>
      <c r="L48" s="2307"/>
      <c r="M48" s="2307"/>
      <c r="N48" s="2307"/>
      <c r="O48" s="2307"/>
      <c r="P48" s="2307"/>
      <c r="Q48" s="2307"/>
      <c r="R48" s="2307"/>
      <c r="S48" s="2307"/>
      <c r="T48" s="2307"/>
      <c r="U48" s="2307"/>
      <c r="V48" s="2307"/>
      <c r="W48" s="2307"/>
      <c r="X48" s="2307"/>
      <c r="Y48" s="2307"/>
      <c r="Z48" s="2307"/>
      <c r="AA48" s="2307"/>
      <c r="AB48" s="2307"/>
      <c r="AC48" s="2307"/>
      <c r="AD48" s="2308"/>
      <c r="AE48" s="2319" t="s">
        <v>375</v>
      </c>
      <c r="AF48" s="2320"/>
      <c r="AG48" s="2320"/>
      <c r="AH48" s="2321"/>
      <c r="AI48" s="2322" t="e">
        <f>IF(excluded,SUM(AI46:AP47),AI46)</f>
        <v>#N/A</v>
      </c>
      <c r="AJ48" s="2323"/>
      <c r="AK48" s="2323"/>
      <c r="AL48" s="2323"/>
      <c r="AM48" s="2323"/>
      <c r="AN48" s="2323"/>
      <c r="AO48" s="2323"/>
      <c r="AP48" s="2324"/>
      <c r="AQ48" s="239"/>
      <c r="AR48" s="239"/>
      <c r="AS48" s="235"/>
      <c r="AT48" s="235"/>
      <c r="AU48" s="235"/>
      <c r="AV48" s="235"/>
      <c r="AW48" s="235"/>
    </row>
    <row r="49" spans="1:49" ht="15" customHeight="1">
      <c r="A49" s="239"/>
      <c r="B49" s="239"/>
      <c r="C49" s="239"/>
      <c r="D49" s="239"/>
      <c r="E49" s="239"/>
      <c r="F49" s="239"/>
      <c r="G49" s="239"/>
      <c r="H49" s="239"/>
      <c r="I49" s="239"/>
      <c r="J49" s="239"/>
      <c r="K49" s="239"/>
      <c r="L49" s="239"/>
      <c r="M49" s="239"/>
      <c r="N49" s="239"/>
      <c r="O49" s="239"/>
      <c r="P49" s="239"/>
      <c r="Q49" s="239"/>
      <c r="R49" s="239"/>
      <c r="S49" s="239"/>
      <c r="T49" s="239"/>
      <c r="U49" s="239"/>
      <c r="V49" s="239"/>
      <c r="W49" s="239"/>
      <c r="X49" s="239"/>
      <c r="Y49" s="239"/>
      <c r="Z49" s="239"/>
      <c r="AA49" s="239"/>
      <c r="AB49" s="239"/>
      <c r="AC49" s="239"/>
      <c r="AD49" s="239"/>
      <c r="AE49" s="239"/>
      <c r="AF49" s="239"/>
      <c r="AG49" s="239"/>
      <c r="AH49" s="239"/>
      <c r="AI49" s="239"/>
      <c r="AJ49" s="239"/>
      <c r="AK49" s="239"/>
      <c r="AL49" s="239"/>
      <c r="AM49" s="239"/>
      <c r="AN49" s="239"/>
      <c r="AO49" s="239"/>
      <c r="AP49" s="239"/>
      <c r="AQ49" s="239"/>
      <c r="AR49" s="239"/>
      <c r="AS49" s="235"/>
      <c r="AT49" s="235"/>
      <c r="AU49" s="235"/>
      <c r="AV49" s="235"/>
      <c r="AW49" s="235"/>
    </row>
    <row r="50" spans="1:49" ht="15" customHeight="1">
      <c r="A50" s="239"/>
      <c r="B50" s="239"/>
      <c r="C50" s="239"/>
      <c r="D50" s="239"/>
      <c r="E50" s="239"/>
      <c r="F50" s="239"/>
      <c r="G50" s="239"/>
      <c r="H50" s="239"/>
      <c r="I50" s="239"/>
      <c r="J50" s="239"/>
      <c r="K50" s="239"/>
      <c r="L50" s="239"/>
      <c r="M50" s="239"/>
      <c r="N50" s="239"/>
      <c r="O50" s="239"/>
      <c r="P50" s="239"/>
      <c r="Q50" s="239"/>
      <c r="R50" s="239"/>
      <c r="S50" s="239"/>
      <c r="T50" s="239"/>
      <c r="U50" s="239"/>
      <c r="V50" s="239"/>
      <c r="W50" s="239"/>
      <c r="X50" s="239"/>
      <c r="Y50" s="239"/>
      <c r="Z50" s="239"/>
      <c r="AA50" s="239"/>
      <c r="AB50" s="239"/>
      <c r="AC50" s="239"/>
      <c r="AD50" s="239"/>
      <c r="AE50" s="239"/>
      <c r="AF50" s="239"/>
      <c r="AG50" s="239"/>
      <c r="AH50" s="239"/>
      <c r="AI50" s="239"/>
      <c r="AJ50" s="239"/>
      <c r="AK50" s="239"/>
      <c r="AL50" s="239"/>
      <c r="AM50" s="239"/>
      <c r="AN50" s="239"/>
      <c r="AO50" s="239"/>
      <c r="AP50" s="239"/>
      <c r="AQ50" s="239"/>
      <c r="AR50" s="239"/>
      <c r="AS50" s="235"/>
      <c r="AT50" s="235"/>
      <c r="AU50" s="235"/>
      <c r="AV50" s="235"/>
      <c r="AW50" s="235"/>
    </row>
    <row r="51" spans="1:49" ht="15" customHeight="1">
      <c r="A51" s="2297"/>
      <c r="B51" s="2246"/>
      <c r="C51" s="2246"/>
      <c r="D51" s="2246"/>
      <c r="E51" s="2246"/>
      <c r="F51" s="2246"/>
      <c r="G51" s="2246"/>
      <c r="H51" s="2246"/>
      <c r="I51" s="2246"/>
      <c r="J51" s="2246"/>
      <c r="K51" s="2246"/>
      <c r="L51" s="2246"/>
      <c r="M51" s="2246"/>
      <c r="N51" s="2246"/>
      <c r="O51" s="2246"/>
      <c r="P51" s="2246"/>
      <c r="Q51" s="2246"/>
      <c r="R51" s="2246"/>
      <c r="S51" s="2246"/>
      <c r="T51" s="2246"/>
      <c r="U51" s="2246"/>
      <c r="V51" s="2246"/>
      <c r="W51" s="2246"/>
      <c r="X51" s="2246"/>
      <c r="Y51" s="2246"/>
      <c r="Z51" s="2246"/>
      <c r="AA51" s="2246"/>
      <c r="AB51" s="2246"/>
      <c r="AC51" s="2246"/>
      <c r="AD51" s="2246"/>
      <c r="AE51" s="2246"/>
      <c r="AF51" s="2246"/>
      <c r="AG51" s="2246"/>
      <c r="AH51" s="2246"/>
      <c r="AI51" s="2246"/>
      <c r="AJ51" s="2246"/>
      <c r="AK51" s="2246"/>
      <c r="AL51" s="2246"/>
      <c r="AM51" s="2246"/>
      <c r="AN51" s="2246"/>
      <c r="AO51" s="2246"/>
      <c r="AP51" s="2246"/>
      <c r="AQ51" s="2246"/>
      <c r="AR51" s="2246"/>
      <c r="AS51" s="235"/>
      <c r="AT51" s="235"/>
      <c r="AU51" s="235"/>
      <c r="AV51" s="235"/>
      <c r="AW51" s="235"/>
    </row>
    <row r="52" spans="1:49" ht="15" customHeight="1">
      <c r="A52" s="2246"/>
      <c r="B52" s="2246"/>
      <c r="C52" s="2246"/>
      <c r="D52" s="2246"/>
      <c r="E52" s="2246"/>
      <c r="F52" s="2246"/>
      <c r="G52" s="2246"/>
      <c r="H52" s="2246"/>
      <c r="I52" s="2246"/>
      <c r="J52" s="2246"/>
      <c r="K52" s="2246"/>
      <c r="L52" s="2246"/>
      <c r="M52" s="2246"/>
      <c r="N52" s="2246"/>
      <c r="O52" s="2246"/>
      <c r="P52" s="2246"/>
      <c r="Q52" s="2246"/>
      <c r="R52" s="2246"/>
      <c r="S52" s="2246"/>
      <c r="T52" s="2246"/>
      <c r="U52" s="2246"/>
      <c r="V52" s="2246"/>
      <c r="W52" s="2246"/>
      <c r="X52" s="2246"/>
      <c r="Y52" s="2246"/>
      <c r="Z52" s="2246"/>
      <c r="AA52" s="2246"/>
      <c r="AB52" s="2246"/>
      <c r="AC52" s="2246"/>
      <c r="AD52" s="2246"/>
      <c r="AE52" s="2246"/>
      <c r="AF52" s="2246"/>
      <c r="AG52" s="2246"/>
      <c r="AH52" s="2246"/>
      <c r="AI52" s="2246"/>
      <c r="AJ52" s="2246"/>
      <c r="AK52" s="2246"/>
      <c r="AL52" s="2246"/>
      <c r="AM52" s="2246"/>
      <c r="AN52" s="2246"/>
      <c r="AO52" s="2246"/>
      <c r="AP52" s="2246"/>
      <c r="AQ52" s="2246"/>
      <c r="AR52" s="2246"/>
      <c r="AS52" s="235"/>
      <c r="AT52" s="235"/>
      <c r="AU52" s="235"/>
      <c r="AV52" s="235"/>
      <c r="AW52" s="235"/>
    </row>
    <row r="53" spans="1:49" ht="15" customHeight="1">
      <c r="A53" s="235"/>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row>
    <row r="54" spans="1:49" ht="15" customHeight="1">
      <c r="A54" s="235"/>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row>
  </sheetData>
  <sheetProtection formatCells="0"/>
  <protectedRanges>
    <protectedRange sqref="AZ3:AZ4 AZ6 AZ8:AZ10 AZ12 C28:AD48 B17:Y18" name="変更可能範囲"/>
    <protectedRange sqref="AE28:AH45" name="範囲2_1"/>
    <protectedRange sqref="AE28:AH45" name="編集可能範囲_5"/>
    <protectedRange sqref="C15:X15" name="編集可能範囲_6"/>
    <protectedRange sqref="C9:X14" name="編集可能範囲_7"/>
    <protectedRange sqref="AB9 AB11:AB16 AB18:AL18 AC10:AP16" name="編集可能範囲_9"/>
  </protectedRanges>
  <mergeCells count="147">
    <mergeCell ref="A2:AR5"/>
    <mergeCell ref="AG6:AR6"/>
    <mergeCell ref="AG7:AR7"/>
    <mergeCell ref="B17:Y17"/>
    <mergeCell ref="B18:Y18"/>
    <mergeCell ref="C26:AP26"/>
    <mergeCell ref="AI27:AP27"/>
    <mergeCell ref="C28:G28"/>
    <mergeCell ref="H28:L28"/>
    <mergeCell ref="M28:X28"/>
    <mergeCell ref="Y28:AB28"/>
    <mergeCell ref="AC28:AD28"/>
    <mergeCell ref="AE28:AH28"/>
    <mergeCell ref="AI28:AP28"/>
    <mergeCell ref="C27:G27"/>
    <mergeCell ref="H27:L27"/>
    <mergeCell ref="M27:X27"/>
    <mergeCell ref="Y27:AB27"/>
    <mergeCell ref="AC27:AD27"/>
    <mergeCell ref="AE27:AH27"/>
    <mergeCell ref="AI29:AP29"/>
    <mergeCell ref="C30:G30"/>
    <mergeCell ref="H30:L30"/>
    <mergeCell ref="M30:X30"/>
    <mergeCell ref="Y30:AB30"/>
    <mergeCell ref="AC30:AD30"/>
    <mergeCell ref="AE30:AH30"/>
    <mergeCell ref="AI30:AP30"/>
    <mergeCell ref="C29:G29"/>
    <mergeCell ref="H29:L29"/>
    <mergeCell ref="M29:X29"/>
    <mergeCell ref="Y29:AB29"/>
    <mergeCell ref="AC29:AD29"/>
    <mergeCell ref="AE29:AH29"/>
    <mergeCell ref="AI31:AP31"/>
    <mergeCell ref="C32:G32"/>
    <mergeCell ref="H32:L32"/>
    <mergeCell ref="M32:X32"/>
    <mergeCell ref="Y32:AB32"/>
    <mergeCell ref="AC32:AD32"/>
    <mergeCell ref="AE32:AH32"/>
    <mergeCell ref="AI32:AP32"/>
    <mergeCell ref="C31:G31"/>
    <mergeCell ref="H31:L31"/>
    <mergeCell ref="M31:X31"/>
    <mergeCell ref="Y31:AB31"/>
    <mergeCell ref="AC31:AD31"/>
    <mergeCell ref="AE31:AH31"/>
    <mergeCell ref="AI33:AP33"/>
    <mergeCell ref="C34:G34"/>
    <mergeCell ref="H34:L34"/>
    <mergeCell ref="M34:X34"/>
    <mergeCell ref="Y34:AB34"/>
    <mergeCell ref="AC34:AD34"/>
    <mergeCell ref="AE34:AH34"/>
    <mergeCell ref="AI34:AP34"/>
    <mergeCell ref="C33:G33"/>
    <mergeCell ref="H33:L33"/>
    <mergeCell ref="M33:X33"/>
    <mergeCell ref="Y33:AB33"/>
    <mergeCell ref="AC33:AD33"/>
    <mergeCell ref="AE33:AH33"/>
    <mergeCell ref="AI35:AP35"/>
    <mergeCell ref="C36:G36"/>
    <mergeCell ref="H36:L36"/>
    <mergeCell ref="M36:X36"/>
    <mergeCell ref="Y36:AB36"/>
    <mergeCell ref="AC36:AD36"/>
    <mergeCell ref="AE36:AH36"/>
    <mergeCell ref="AI36:AP36"/>
    <mergeCell ref="C35:G35"/>
    <mergeCell ref="H35:L35"/>
    <mergeCell ref="M35:X35"/>
    <mergeCell ref="Y35:AB35"/>
    <mergeCell ref="AC35:AD35"/>
    <mergeCell ref="AE35:AH35"/>
    <mergeCell ref="AI37:AP37"/>
    <mergeCell ref="C38:G38"/>
    <mergeCell ref="H38:L38"/>
    <mergeCell ref="M38:X38"/>
    <mergeCell ref="Y38:AB38"/>
    <mergeCell ref="AC38:AD38"/>
    <mergeCell ref="AE38:AH38"/>
    <mergeCell ref="AI38:AP38"/>
    <mergeCell ref="C37:G37"/>
    <mergeCell ref="H37:L37"/>
    <mergeCell ref="M37:X37"/>
    <mergeCell ref="Y37:AB37"/>
    <mergeCell ref="AC37:AD37"/>
    <mergeCell ref="AE37:AH37"/>
    <mergeCell ref="AI39:AP39"/>
    <mergeCell ref="C40:G40"/>
    <mergeCell ref="H40:L40"/>
    <mergeCell ref="M40:X40"/>
    <mergeCell ref="Y40:AB40"/>
    <mergeCell ref="AC40:AD40"/>
    <mergeCell ref="AE40:AH40"/>
    <mergeCell ref="AI40:AP40"/>
    <mergeCell ref="C39:G39"/>
    <mergeCell ref="H39:L39"/>
    <mergeCell ref="M39:X39"/>
    <mergeCell ref="Y39:AB39"/>
    <mergeCell ref="AC39:AD39"/>
    <mergeCell ref="AE39:AH39"/>
    <mergeCell ref="AI41:AP41"/>
    <mergeCell ref="C42:G42"/>
    <mergeCell ref="H42:L42"/>
    <mergeCell ref="M42:X42"/>
    <mergeCell ref="Y42:AB42"/>
    <mergeCell ref="AC42:AD42"/>
    <mergeCell ref="AE42:AH42"/>
    <mergeCell ref="AI42:AP42"/>
    <mergeCell ref="C41:G41"/>
    <mergeCell ref="H41:L41"/>
    <mergeCell ref="M41:X41"/>
    <mergeCell ref="Y41:AB41"/>
    <mergeCell ref="AC41:AD41"/>
    <mergeCell ref="AE41:AH41"/>
    <mergeCell ref="AI43:AP43"/>
    <mergeCell ref="C44:G44"/>
    <mergeCell ref="H44:L44"/>
    <mergeCell ref="M44:X44"/>
    <mergeCell ref="Y44:AB44"/>
    <mergeCell ref="AC44:AD44"/>
    <mergeCell ref="AE44:AH44"/>
    <mergeCell ref="AI44:AP44"/>
    <mergeCell ref="C43:G43"/>
    <mergeCell ref="H43:L43"/>
    <mergeCell ref="M43:X43"/>
    <mergeCell ref="Y43:AB43"/>
    <mergeCell ref="AC43:AD43"/>
    <mergeCell ref="AE43:AH43"/>
    <mergeCell ref="A51:AR52"/>
    <mergeCell ref="AI45:AP45"/>
    <mergeCell ref="C46:AD48"/>
    <mergeCell ref="AE46:AH46"/>
    <mergeCell ref="AI46:AP46"/>
    <mergeCell ref="AE47:AH47"/>
    <mergeCell ref="AI47:AP47"/>
    <mergeCell ref="AE48:AH48"/>
    <mergeCell ref="AI48:AP48"/>
    <mergeCell ref="C45:G45"/>
    <mergeCell ref="H45:L45"/>
    <mergeCell ref="M45:X45"/>
    <mergeCell ref="Y45:AB45"/>
    <mergeCell ref="AC45:AD45"/>
    <mergeCell ref="AE45:AH45"/>
  </mergeCells>
  <phoneticPr fontId="27"/>
  <conditionalFormatting sqref="C28:C45 M28:M45 Y28:Y45 AC28:AC45 AE28:AE45 AI28:AI45">
    <cfRule type="expression" dxfId="1" priority="2">
      <formula>ISEVEN(ROW())</formula>
    </cfRule>
  </conditionalFormatting>
  <conditionalFormatting sqref="H28:H45">
    <cfRule type="expression" dxfId="0" priority="1">
      <formula>ISEVEN(ROW())</formula>
    </cfRule>
  </conditionalFormatting>
  <dataValidations count="7">
    <dataValidation type="whole" imeMode="off" allowBlank="1" showInputMessage="1" showErrorMessage="1" sqref="AZ10" xr:uid="{2859F87E-7E6F-4105-B7C7-D63C12379244}">
      <formula1>1</formula1>
      <formula2>31</formula2>
    </dataValidation>
    <dataValidation type="whole" imeMode="off" allowBlank="1" showInputMessage="1" showErrorMessage="1" sqref="AZ9" xr:uid="{668EF387-8EF9-4CF1-9B74-593EAA68CBCD}">
      <formula1>1</formula1>
      <formula2>12</formula2>
    </dataValidation>
    <dataValidation type="whole" imeMode="off" allowBlank="1" showInputMessage="1" showErrorMessage="1" sqref="AZ8" xr:uid="{B14F0582-B2C5-42CC-BCBB-99EFB5008BB5}">
      <formula1>1970</formula1>
      <formula2>2100</formula2>
    </dataValidation>
    <dataValidation type="list" allowBlank="1" showInputMessage="1" showErrorMessage="1" sqref="AZ6" xr:uid="{3D27F8D8-65DC-4D13-9410-465C3C8AB69A}">
      <formula1>$BA$6:$BC$6</formula1>
    </dataValidation>
    <dataValidation type="list" allowBlank="1" showInputMessage="1" showErrorMessage="1" sqref="AZ3" xr:uid="{ABEB3B95-873B-492E-A4F5-17BB35A7E333}">
      <formula1>$BA$3:$BC$3</formula1>
    </dataValidation>
    <dataValidation imeMode="off" allowBlank="1" showInputMessage="1" showErrorMessage="1" sqref="AZ4 AZ12 AE15:AL15 AE18:AL18 AE28:AH45 Y28:AB45" xr:uid="{0FA329E8-6228-4782-B3DC-4D8B97067C9C}"/>
    <dataValidation imeMode="on" allowBlank="1" showInputMessage="1" showErrorMessage="1" sqref="AC16:AL16 AB18 AB9 AB15:AB16 AM15:AP16 AC28:AD45 M28:M45 H28:H45 C28:C45 B17:Y18 C46:AD48 C9:Z15" xr:uid="{29B3187F-265D-4DCF-AFBE-4FEBD7CD0110}"/>
  </dataValidations>
  <printOptions horizontalCentered="1"/>
  <pageMargins left="0.59055118110236227" right="0.59055118110236227" top="0.78740157480314965" bottom="0.78740157480314965" header="0" footer="0"/>
  <pageSetup paperSize="9" scale="72" orientation="portrait" r:id="rId1"/>
  <headerFooter scaleWithDoc="0" alignWithMargins="0"/>
  <drawing r:id="rId2"/>
  <legacyDrawing r:id="rId3"/>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F69BB-CC61-4A57-8C54-FB5A0B8A9DF5}">
  <sheetPr codeName="Sheet26"/>
  <dimension ref="B2:BE78"/>
  <sheetViews>
    <sheetView showGridLines="0" showZeros="0" zoomScaleNormal="100" zoomScaleSheetLayoutView="100" workbookViewId="0">
      <selection activeCell="BG11" sqref="BG11"/>
    </sheetView>
  </sheetViews>
  <sheetFormatPr defaultColWidth="11.83203125" defaultRowHeight="13.5"/>
  <cols>
    <col min="1" max="48" width="3.1640625" style="80" customWidth="1"/>
    <col min="49" max="49" width="19.33203125" style="80" customWidth="1"/>
    <col min="50" max="50" width="19" style="135" customWidth="1"/>
    <col min="51" max="51" width="17.6640625" style="135" customWidth="1"/>
    <col min="52" max="52" width="8" style="80" hidden="1" customWidth="1"/>
    <col min="53" max="53" width="5.33203125" style="80" hidden="1" customWidth="1"/>
    <col min="54" max="54" width="7.6640625" style="80" hidden="1" customWidth="1"/>
    <col min="55" max="55" width="8.6640625" style="80" hidden="1" customWidth="1"/>
    <col min="56" max="56" width="11.33203125" style="80" hidden="1" customWidth="1"/>
    <col min="57" max="57" width="3.33203125" style="80" hidden="1" customWidth="1"/>
    <col min="58" max="16384" width="11.83203125" style="80"/>
  </cols>
  <sheetData>
    <row r="2" spans="2:57" ht="12.75" customHeight="1"/>
    <row r="3" spans="2:57" ht="7.7" customHeight="1">
      <c r="B3" s="2354"/>
      <c r="C3" s="2354"/>
      <c r="D3" s="2354"/>
      <c r="E3" s="2354"/>
      <c r="F3" s="2354"/>
      <c r="G3" s="2354"/>
      <c r="H3" s="2354"/>
      <c r="I3" s="2354"/>
      <c r="J3" s="2354"/>
      <c r="K3" s="2354"/>
      <c r="L3" s="2354"/>
      <c r="M3" s="2354"/>
      <c r="N3" s="2354"/>
      <c r="O3" s="2354"/>
      <c r="P3" s="2354"/>
      <c r="Q3" s="2354"/>
      <c r="R3" s="2354"/>
      <c r="S3" s="2354"/>
      <c r="T3" s="2354"/>
      <c r="U3" s="2354"/>
      <c r="V3" s="2354"/>
      <c r="W3" s="2354"/>
      <c r="X3" s="2354"/>
      <c r="Y3" s="2354"/>
      <c r="Z3" s="2354"/>
      <c r="AA3" s="2354"/>
      <c r="AB3" s="2354"/>
      <c r="AC3" s="2354"/>
      <c r="AD3" s="2354"/>
      <c r="AE3" s="2354"/>
      <c r="AF3" s="2354"/>
      <c r="AG3" s="2354"/>
      <c r="AH3" s="2354"/>
      <c r="AI3" s="2354"/>
      <c r="AJ3" s="2354"/>
      <c r="AK3" s="2354"/>
      <c r="AL3" s="2354"/>
      <c r="AM3" s="2354"/>
      <c r="AN3" s="2354"/>
      <c r="AO3" s="2354"/>
      <c r="AP3" s="2354"/>
      <c r="AQ3" s="2354"/>
      <c r="AX3" s="2437" t="s">
        <v>390</v>
      </c>
      <c r="AY3" s="2437"/>
    </row>
    <row r="4" spans="2:57" ht="12.75" customHeight="1">
      <c r="C4" s="288"/>
      <c r="D4" s="288"/>
      <c r="E4" s="288"/>
      <c r="F4" s="288"/>
      <c r="G4" s="288"/>
      <c r="H4" s="288"/>
      <c r="I4" s="288"/>
      <c r="J4" s="288"/>
      <c r="K4" s="288"/>
      <c r="L4" s="288"/>
      <c r="M4" s="288"/>
      <c r="N4" s="288"/>
      <c r="O4" s="288"/>
      <c r="P4" s="288"/>
      <c r="Q4" s="288"/>
      <c r="R4" s="288"/>
      <c r="T4" s="2438" t="s">
        <v>391</v>
      </c>
      <c r="U4" s="2438"/>
      <c r="V4" s="2438"/>
      <c r="W4" s="2438"/>
      <c r="X4" s="2438"/>
      <c r="Y4" s="2438"/>
      <c r="Z4" s="2438"/>
      <c r="AA4" s="2438"/>
      <c r="AB4" s="2438"/>
      <c r="AC4" s="2438"/>
      <c r="AD4" s="288"/>
      <c r="AE4" s="288"/>
      <c r="AF4" s="288"/>
      <c r="AG4" s="288"/>
      <c r="AH4" s="288"/>
      <c r="AI4" s="288"/>
      <c r="AJ4" s="288"/>
      <c r="AK4" s="288"/>
      <c r="AL4" s="288"/>
      <c r="AM4" s="288"/>
      <c r="AN4" s="288"/>
      <c r="AO4" s="288"/>
      <c r="AP4" s="288"/>
      <c r="AQ4" s="288"/>
      <c r="AX4" s="2437"/>
      <c r="AY4" s="2437"/>
    </row>
    <row r="5" spans="2:57" ht="15.75" customHeight="1">
      <c r="B5" s="2439" t="str">
        <f>printNo</f>
        <v>20240729-5</v>
      </c>
      <c r="C5" s="2440"/>
      <c r="D5" s="2440"/>
      <c r="E5" s="2440"/>
      <c r="F5" s="2440"/>
      <c r="G5" s="2440"/>
      <c r="H5" s="2440"/>
      <c r="I5" s="2440"/>
      <c r="J5" s="2440"/>
      <c r="K5" s="2440"/>
      <c r="L5" s="2440"/>
      <c r="M5" s="2440"/>
      <c r="N5" s="2440"/>
      <c r="O5" s="288"/>
      <c r="P5" s="288"/>
      <c r="Q5" s="288"/>
      <c r="R5" s="288"/>
      <c r="S5" s="288"/>
      <c r="T5" s="2438"/>
      <c r="U5" s="2438"/>
      <c r="V5" s="2438"/>
      <c r="W5" s="2438"/>
      <c r="X5" s="2438"/>
      <c r="Y5" s="2438"/>
      <c r="Z5" s="2438"/>
      <c r="AA5" s="2438"/>
      <c r="AB5" s="2438"/>
      <c r="AC5" s="2438"/>
      <c r="AD5" s="288"/>
      <c r="AE5" s="288"/>
      <c r="AF5" s="288"/>
      <c r="AG5" s="288"/>
      <c r="AH5" s="288"/>
      <c r="AI5" s="2441">
        <v>45502</v>
      </c>
      <c r="AJ5" s="2441"/>
      <c r="AK5" s="2441"/>
      <c r="AL5" s="2441"/>
      <c r="AM5" s="2441"/>
      <c r="AN5" s="2441"/>
      <c r="AO5" s="2441"/>
      <c r="AP5" s="2441"/>
      <c r="AQ5" s="2441"/>
      <c r="AX5" s="289" t="s">
        <v>377</v>
      </c>
      <c r="AY5" s="290" t="s">
        <v>378</v>
      </c>
      <c r="AZ5" s="80" t="s">
        <v>379</v>
      </c>
      <c r="BA5" s="80" t="s">
        <v>378</v>
      </c>
      <c r="BB5" s="80" t="s">
        <v>380</v>
      </c>
      <c r="BC5" s="80">
        <f>IF(taxType=AZ5,1,0)</f>
        <v>0</v>
      </c>
      <c r="BD5" s="80">
        <f>IF(taxType=BA5,1,0)</f>
        <v>1</v>
      </c>
      <c r="BE5" s="80">
        <f>IF(taxType=BB5,1,0)</f>
        <v>0</v>
      </c>
    </row>
    <row r="6" spans="2:57" ht="12.75" customHeight="1">
      <c r="B6" s="288"/>
      <c r="C6" s="288"/>
      <c r="D6" s="288"/>
      <c r="E6" s="288"/>
      <c r="F6" s="288"/>
      <c r="G6" s="288"/>
      <c r="H6" s="288"/>
      <c r="I6" s="288"/>
      <c r="J6" s="288"/>
      <c r="K6" s="288"/>
      <c r="L6" s="288"/>
      <c r="M6" s="288"/>
      <c r="N6" s="288"/>
      <c r="O6" s="288"/>
      <c r="P6" s="288"/>
      <c r="Q6" s="288"/>
      <c r="R6" s="288"/>
      <c r="S6" s="288"/>
      <c r="T6" s="2438"/>
      <c r="U6" s="2438"/>
      <c r="V6" s="2438"/>
      <c r="W6" s="2438"/>
      <c r="X6" s="2438"/>
      <c r="Y6" s="2438"/>
      <c r="Z6" s="2438"/>
      <c r="AA6" s="2438"/>
      <c r="AB6" s="2438"/>
      <c r="AC6" s="2438"/>
      <c r="AD6" s="288"/>
      <c r="AE6" s="288"/>
      <c r="AF6" s="288"/>
      <c r="AP6" s="288"/>
      <c r="AQ6" s="288"/>
      <c r="AX6" s="289" t="s">
        <v>381</v>
      </c>
      <c r="AY6" s="290">
        <v>10</v>
      </c>
    </row>
    <row r="7" spans="2:57" ht="12.75" customHeight="1">
      <c r="W7" s="291"/>
      <c r="X7" s="291"/>
      <c r="Y7" s="291"/>
      <c r="AX7" s="289" t="s">
        <v>392</v>
      </c>
      <c r="AY7" s="290">
        <v>8</v>
      </c>
    </row>
    <row r="8" spans="2:57" ht="12.75" customHeight="1">
      <c r="J8" s="135"/>
      <c r="K8" s="135"/>
      <c r="L8" s="135"/>
      <c r="M8" s="135"/>
      <c r="N8" s="135"/>
      <c r="O8" s="135"/>
      <c r="P8" s="135"/>
      <c r="Q8" s="135"/>
      <c r="R8" s="135"/>
      <c r="S8" s="135"/>
      <c r="T8" s="135"/>
      <c r="W8" s="291"/>
      <c r="X8" s="291"/>
      <c r="Y8" s="291"/>
      <c r="AX8" s="289" t="s">
        <v>382</v>
      </c>
      <c r="AY8" s="290" t="s">
        <v>385</v>
      </c>
      <c r="AZ8" s="80" t="s">
        <v>383</v>
      </c>
      <c r="BA8" s="80" t="s">
        <v>384</v>
      </c>
      <c r="BB8" s="80" t="s">
        <v>385</v>
      </c>
      <c r="BC8" s="80">
        <f>IF(roundType=AZ8,1,0)</f>
        <v>0</v>
      </c>
      <c r="BD8" s="80">
        <f>IF(roundType=BA8,1,0)</f>
        <v>0</v>
      </c>
      <c r="BE8" s="80">
        <f>IF(roundType=BB8,1,0)</f>
        <v>1</v>
      </c>
    </row>
    <row r="9" spans="2:57" ht="14.25" customHeight="1">
      <c r="B9" s="243"/>
      <c r="C9" s="243" t="s">
        <v>994</v>
      </c>
      <c r="D9" s="243"/>
      <c r="E9" s="243"/>
      <c r="F9" s="243"/>
      <c r="G9" s="243"/>
      <c r="H9" s="243"/>
      <c r="I9" s="243"/>
      <c r="J9" s="243"/>
      <c r="K9" s="243"/>
      <c r="L9" s="243"/>
      <c r="M9" s="243"/>
      <c r="N9" s="243"/>
      <c r="O9" s="243" t="s">
        <v>349</v>
      </c>
      <c r="P9" s="243"/>
      <c r="Q9" s="243"/>
      <c r="R9" s="243"/>
      <c r="S9" s="243"/>
      <c r="T9" s="243"/>
      <c r="U9" s="243"/>
      <c r="V9" s="292"/>
      <c r="W9" s="291"/>
      <c r="X9" s="291"/>
      <c r="Y9" s="291"/>
      <c r="AB9" s="244" t="s">
        <v>1003</v>
      </c>
      <c r="AC9" s="245"/>
      <c r="AD9" s="245"/>
      <c r="AE9" s="245"/>
      <c r="AF9" s="245"/>
      <c r="AG9" s="245"/>
      <c r="AH9" s="245"/>
      <c r="AI9" s="245"/>
      <c r="AJ9" s="245"/>
      <c r="AK9" s="245"/>
      <c r="AL9" s="245"/>
      <c r="AM9" s="245"/>
      <c r="AN9" s="245"/>
      <c r="AO9" s="245"/>
      <c r="AP9" s="245"/>
      <c r="AQ9" s="239"/>
    </row>
    <row r="10" spans="2:57" ht="14.25" customHeight="1">
      <c r="B10" s="243"/>
      <c r="C10" s="243" t="s">
        <v>989</v>
      </c>
      <c r="D10" s="243"/>
      <c r="E10" s="243"/>
      <c r="F10" s="243"/>
      <c r="G10" s="243"/>
      <c r="H10" s="243"/>
      <c r="I10" s="243"/>
      <c r="J10" s="243"/>
      <c r="K10" s="243"/>
      <c r="L10" s="243"/>
      <c r="M10" s="243"/>
      <c r="N10" s="243"/>
      <c r="O10" s="243"/>
      <c r="P10" s="243"/>
      <c r="Q10" s="243"/>
      <c r="R10" s="243"/>
      <c r="S10" s="243"/>
      <c r="T10" s="243"/>
      <c r="U10" s="243"/>
      <c r="V10" s="292"/>
      <c r="W10" s="291"/>
      <c r="X10" s="291"/>
      <c r="Y10" s="291"/>
      <c r="AB10" s="244" t="s">
        <v>1004</v>
      </c>
      <c r="AC10" s="245"/>
      <c r="AD10" s="245"/>
      <c r="AE10" s="245"/>
      <c r="AF10" s="245"/>
      <c r="AG10" s="245"/>
      <c r="AH10" s="245"/>
      <c r="AI10" s="245"/>
      <c r="AJ10" s="245"/>
      <c r="AK10" s="245"/>
      <c r="AL10" s="245"/>
      <c r="AM10" s="245"/>
      <c r="AN10" s="245"/>
      <c r="AO10" s="245"/>
      <c r="AP10" s="245"/>
      <c r="AQ10" s="246"/>
      <c r="AR10" s="291"/>
      <c r="AX10" s="289" t="s">
        <v>342</v>
      </c>
      <c r="AY10" s="290">
        <v>2023</v>
      </c>
    </row>
    <row r="11" spans="2:57" ht="14.25" customHeight="1">
      <c r="B11" s="243"/>
      <c r="C11" s="243" t="s">
        <v>995</v>
      </c>
      <c r="D11" s="243"/>
      <c r="E11" s="243"/>
      <c r="F11" s="243"/>
      <c r="G11" s="243"/>
      <c r="H11" s="243"/>
      <c r="I11" s="243"/>
      <c r="J11" s="243"/>
      <c r="K11" s="243"/>
      <c r="L11" s="243"/>
      <c r="M11" s="243"/>
      <c r="N11" s="243"/>
      <c r="O11" s="243"/>
      <c r="P11" s="243"/>
      <c r="Q11" s="243"/>
      <c r="R11" s="243"/>
      <c r="S11" s="243"/>
      <c r="T11" s="243"/>
      <c r="U11" s="243"/>
      <c r="V11" s="292"/>
      <c r="W11" s="291"/>
      <c r="X11" s="291"/>
      <c r="Y11" s="291"/>
      <c r="AB11" s="244" t="s">
        <v>1005</v>
      </c>
      <c r="AC11" s="245"/>
      <c r="AD11" s="245"/>
      <c r="AE11" s="245"/>
      <c r="AF11" s="245"/>
      <c r="AG11" s="245"/>
      <c r="AH11" s="245"/>
      <c r="AI11" s="245"/>
      <c r="AJ11" s="245"/>
      <c r="AK11" s="245"/>
      <c r="AL11" s="245"/>
      <c r="AM11" s="245"/>
      <c r="AN11" s="245"/>
      <c r="AO11" s="245"/>
      <c r="AP11" s="245"/>
      <c r="AQ11" s="246"/>
      <c r="AR11" s="291"/>
      <c r="AX11" s="289" t="s">
        <v>343</v>
      </c>
      <c r="AY11" s="290">
        <v>2</v>
      </c>
    </row>
    <row r="12" spans="2:57" ht="14.25" customHeight="1">
      <c r="B12" s="243"/>
      <c r="C12" s="243" t="s">
        <v>991</v>
      </c>
      <c r="D12" s="243"/>
      <c r="E12" s="243"/>
      <c r="F12" s="243"/>
      <c r="G12" s="243"/>
      <c r="H12" s="243"/>
      <c r="I12" s="243"/>
      <c r="J12" s="243"/>
      <c r="K12" s="243"/>
      <c r="L12" s="243"/>
      <c r="M12" s="243"/>
      <c r="N12" s="243"/>
      <c r="O12" s="243"/>
      <c r="P12" s="243"/>
      <c r="Q12" s="243"/>
      <c r="R12" s="243"/>
      <c r="S12" s="243"/>
      <c r="T12" s="243"/>
      <c r="U12" s="243"/>
      <c r="V12" s="292"/>
      <c r="W12" s="291"/>
      <c r="X12" s="293"/>
      <c r="Y12" s="293"/>
      <c r="AB12" s="244">
        <v>0</v>
      </c>
      <c r="AC12" s="245"/>
      <c r="AD12" s="245"/>
      <c r="AE12" s="245"/>
      <c r="AF12" s="245"/>
      <c r="AG12" s="245"/>
      <c r="AH12" s="245"/>
      <c r="AI12" s="245"/>
      <c r="AJ12" s="245"/>
      <c r="AK12" s="245"/>
      <c r="AL12" s="245"/>
      <c r="AM12" s="245"/>
      <c r="AN12" s="245"/>
      <c r="AO12" s="245"/>
      <c r="AP12" s="245"/>
      <c r="AQ12" s="246"/>
      <c r="AR12" s="291"/>
      <c r="AX12" s="289" t="s">
        <v>344</v>
      </c>
      <c r="AY12" s="290">
        <v>28</v>
      </c>
    </row>
    <row r="13" spans="2:57" ht="14.25" customHeight="1">
      <c r="B13" s="243"/>
      <c r="C13" s="243" t="s">
        <v>393</v>
      </c>
      <c r="D13" s="243"/>
      <c r="E13" s="243"/>
      <c r="F13" s="243" t="s">
        <v>996</v>
      </c>
      <c r="G13" s="243"/>
      <c r="H13" s="243"/>
      <c r="I13" s="243"/>
      <c r="J13" s="243"/>
      <c r="K13" s="243"/>
      <c r="L13" s="243"/>
      <c r="M13" s="243"/>
      <c r="N13" s="243"/>
      <c r="O13" s="243"/>
      <c r="P13" s="243"/>
      <c r="Q13" s="243"/>
      <c r="R13" s="243"/>
      <c r="S13" s="243"/>
      <c r="T13" s="243"/>
      <c r="U13" s="243"/>
      <c r="V13" s="292"/>
      <c r="W13" s="291"/>
      <c r="X13" s="293"/>
      <c r="Y13" s="293"/>
      <c r="AB13" s="244" t="s">
        <v>354</v>
      </c>
      <c r="AC13" s="245"/>
      <c r="AD13" s="244" t="s">
        <v>1006</v>
      </c>
      <c r="AE13" s="245"/>
      <c r="AF13" s="245"/>
      <c r="AG13" s="245"/>
      <c r="AH13" s="245"/>
      <c r="AI13" s="245"/>
      <c r="AJ13" s="245"/>
      <c r="AK13" s="245"/>
      <c r="AL13" s="245"/>
      <c r="AM13" s="245"/>
      <c r="AN13" s="245"/>
      <c r="AO13" s="245"/>
      <c r="AP13" s="245"/>
      <c r="AQ13" s="246"/>
      <c r="AR13" s="291"/>
    </row>
    <row r="14" spans="2:57" ht="14.25" customHeight="1">
      <c r="B14" s="243"/>
      <c r="C14" s="243" t="s">
        <v>394</v>
      </c>
      <c r="D14" s="243"/>
      <c r="E14" s="243"/>
      <c r="F14" s="243" t="s">
        <v>997</v>
      </c>
      <c r="G14" s="243"/>
      <c r="H14" s="243"/>
      <c r="I14" s="243"/>
      <c r="J14" s="243"/>
      <c r="K14" s="243"/>
      <c r="L14" s="243"/>
      <c r="M14" s="243"/>
      <c r="N14" s="243"/>
      <c r="O14" s="243"/>
      <c r="P14" s="243"/>
      <c r="Q14" s="243"/>
      <c r="R14" s="243"/>
      <c r="S14" s="243"/>
      <c r="T14" s="243"/>
      <c r="U14" s="243"/>
      <c r="V14" s="292"/>
      <c r="W14" s="294"/>
      <c r="AB14" s="244" t="s">
        <v>356</v>
      </c>
      <c r="AC14" s="245"/>
      <c r="AD14" s="244" t="s">
        <v>1007</v>
      </c>
      <c r="AE14" s="245"/>
      <c r="AF14" s="245"/>
      <c r="AG14" s="245"/>
      <c r="AH14" s="245"/>
      <c r="AI14" s="245"/>
      <c r="AJ14" s="245"/>
      <c r="AK14" s="245"/>
      <c r="AL14" s="245"/>
      <c r="AM14" s="245"/>
      <c r="AN14" s="245"/>
      <c r="AO14" s="245"/>
      <c r="AP14" s="245"/>
      <c r="AQ14" s="246"/>
      <c r="AR14" s="291"/>
      <c r="AX14" s="289" t="s">
        <v>395</v>
      </c>
      <c r="AY14" s="290" t="s">
        <v>891</v>
      </c>
    </row>
    <row r="15" spans="2:57" ht="14.25" customHeight="1">
      <c r="B15" s="293"/>
      <c r="C15" s="243"/>
      <c r="D15" s="243"/>
      <c r="E15" s="243"/>
      <c r="F15" s="243"/>
      <c r="G15" s="243"/>
      <c r="H15" s="243"/>
      <c r="I15" s="243"/>
      <c r="J15" s="243"/>
      <c r="K15" s="243"/>
      <c r="L15" s="243"/>
      <c r="M15" s="243"/>
      <c r="N15" s="243"/>
      <c r="O15" s="243"/>
      <c r="P15" s="243"/>
      <c r="Q15" s="243"/>
      <c r="R15" s="243"/>
      <c r="S15" s="243"/>
      <c r="T15" s="243"/>
      <c r="U15" s="243"/>
      <c r="V15" s="293"/>
      <c r="W15" s="293"/>
      <c r="X15" s="293"/>
      <c r="Y15" s="293"/>
      <c r="Z15" s="293"/>
      <c r="AB15" s="244" t="s">
        <v>357</v>
      </c>
      <c r="AC15" s="245"/>
      <c r="AD15" s="244" t="s">
        <v>1008</v>
      </c>
      <c r="AE15" s="247"/>
      <c r="AF15" s="247"/>
      <c r="AG15" s="247"/>
      <c r="AH15" s="247"/>
      <c r="AI15" s="247"/>
      <c r="AJ15" s="247"/>
      <c r="AK15" s="247"/>
      <c r="AL15" s="247"/>
      <c r="AM15" s="247"/>
      <c r="AN15" s="247"/>
      <c r="AO15" s="247"/>
      <c r="AP15" s="247"/>
      <c r="AQ15" s="246"/>
      <c r="AR15" s="291"/>
    </row>
    <row r="16" spans="2:57" ht="14.25" customHeight="1">
      <c r="AB16" s="249" t="s">
        <v>358</v>
      </c>
      <c r="AC16" s="247"/>
      <c r="AD16" s="249" t="s">
        <v>1009</v>
      </c>
      <c r="AE16" s="247"/>
      <c r="AF16" s="247"/>
      <c r="AG16" s="247"/>
      <c r="AH16" s="247"/>
      <c r="AI16" s="247"/>
      <c r="AJ16" s="247"/>
      <c r="AK16" s="247"/>
      <c r="AL16" s="247"/>
      <c r="AM16" s="247"/>
      <c r="AN16" s="247"/>
      <c r="AO16" s="247"/>
      <c r="AP16" s="247"/>
      <c r="AQ16" s="246"/>
      <c r="AY16" s="295"/>
    </row>
    <row r="17" spans="2:51" ht="12.75" customHeight="1">
      <c r="AB17" s="239"/>
      <c r="AC17" s="239"/>
      <c r="AD17" s="239"/>
      <c r="AE17" s="239"/>
      <c r="AF17" s="239"/>
      <c r="AG17" s="239"/>
      <c r="AH17" s="239"/>
      <c r="AI17" s="239"/>
      <c r="AJ17" s="239"/>
      <c r="AK17" s="239"/>
      <c r="AL17" s="239"/>
      <c r="AM17" s="239"/>
      <c r="AN17" s="239"/>
      <c r="AO17" s="239"/>
      <c r="AP17" s="239"/>
      <c r="AQ17" s="239"/>
      <c r="AY17" s="295"/>
    </row>
    <row r="18" spans="2:51" ht="15.75" customHeight="1">
      <c r="AB18" s="250" t="s">
        <v>361</v>
      </c>
      <c r="AC18" s="250"/>
      <c r="AD18" s="250"/>
      <c r="AE18" s="251" t="s">
        <v>1010</v>
      </c>
      <c r="AF18" s="252"/>
      <c r="AG18" s="252"/>
      <c r="AH18" s="252"/>
      <c r="AI18" s="252"/>
      <c r="AJ18" s="252"/>
      <c r="AK18" s="252"/>
      <c r="AL18" s="252"/>
      <c r="AM18" s="239"/>
      <c r="AN18" s="239"/>
      <c r="AO18" s="239"/>
      <c r="AP18" s="239"/>
      <c r="AQ18" s="239"/>
      <c r="AY18" s="295"/>
    </row>
    <row r="19" spans="2:51" ht="15.75" customHeight="1"/>
    <row r="20" spans="2:51" ht="15.75" customHeight="1">
      <c r="B20" s="2442" t="s">
        <v>396</v>
      </c>
      <c r="C20" s="2443"/>
      <c r="D20" s="2443"/>
      <c r="E20" s="2443"/>
      <c r="F20" s="2443"/>
      <c r="G20" s="2443"/>
      <c r="H20" s="2443"/>
      <c r="I20" s="2443"/>
      <c r="J20" s="2443"/>
      <c r="K20" s="2448" t="e">
        <f>AG46</f>
        <v>#N/A</v>
      </c>
      <c r="L20" s="2448"/>
      <c r="M20" s="2448"/>
      <c r="N20" s="2448"/>
      <c r="O20" s="2448"/>
      <c r="P20" s="2448"/>
      <c r="Q20" s="2448"/>
      <c r="R20" s="2448"/>
      <c r="S20" s="2448"/>
      <c r="T20" s="2448"/>
      <c r="U20" s="2448"/>
      <c r="V20" s="2448"/>
      <c r="W20" s="2448"/>
      <c r="X20" s="2448"/>
      <c r="Y20" s="2448"/>
      <c r="Z20" s="2449"/>
      <c r="AC20" s="291"/>
      <c r="AD20" s="291"/>
      <c r="AE20" s="2454"/>
      <c r="AF20" s="2455"/>
      <c r="AG20" s="2455"/>
      <c r="AH20" s="2455"/>
      <c r="AI20" s="2455"/>
      <c r="AL20" s="2456"/>
      <c r="AM20" s="2457"/>
      <c r="AN20" s="2457"/>
      <c r="AO20" s="2458"/>
      <c r="AY20" s="295"/>
    </row>
    <row r="21" spans="2:51" ht="15.75" customHeight="1">
      <c r="B21" s="2444"/>
      <c r="C21" s="2445"/>
      <c r="D21" s="2445"/>
      <c r="E21" s="2445"/>
      <c r="F21" s="2445"/>
      <c r="G21" s="2445"/>
      <c r="H21" s="2445"/>
      <c r="I21" s="2445"/>
      <c r="J21" s="2445"/>
      <c r="K21" s="2450"/>
      <c r="L21" s="2450"/>
      <c r="M21" s="2450"/>
      <c r="N21" s="2450"/>
      <c r="O21" s="2450"/>
      <c r="P21" s="2450"/>
      <c r="Q21" s="2450"/>
      <c r="R21" s="2450"/>
      <c r="S21" s="2450"/>
      <c r="T21" s="2450"/>
      <c r="U21" s="2450"/>
      <c r="V21" s="2450"/>
      <c r="W21" s="2450"/>
      <c r="X21" s="2450"/>
      <c r="Y21" s="2450"/>
      <c r="Z21" s="2451"/>
      <c r="AC21" s="291"/>
      <c r="AD21" s="291"/>
      <c r="AE21" s="2455"/>
      <c r="AF21" s="2455"/>
      <c r="AG21" s="2455"/>
      <c r="AH21" s="2455"/>
      <c r="AI21" s="2455"/>
      <c r="AL21" s="2459"/>
      <c r="AM21" s="2455"/>
      <c r="AN21" s="2455"/>
      <c r="AO21" s="2460"/>
      <c r="AY21" s="295"/>
    </row>
    <row r="22" spans="2:51" ht="12.75" customHeight="1">
      <c r="B22" s="2446"/>
      <c r="C22" s="2447"/>
      <c r="D22" s="2447"/>
      <c r="E22" s="2447"/>
      <c r="F22" s="2447"/>
      <c r="G22" s="2447"/>
      <c r="H22" s="2447"/>
      <c r="I22" s="2447"/>
      <c r="J22" s="2447"/>
      <c r="K22" s="2452"/>
      <c r="L22" s="2452"/>
      <c r="M22" s="2452"/>
      <c r="N22" s="2452"/>
      <c r="O22" s="2452"/>
      <c r="P22" s="2452"/>
      <c r="Q22" s="2452"/>
      <c r="R22" s="2452"/>
      <c r="S22" s="2452"/>
      <c r="T22" s="2452"/>
      <c r="U22" s="2452"/>
      <c r="V22" s="2452"/>
      <c r="W22" s="2452"/>
      <c r="X22" s="2452"/>
      <c r="Y22" s="2452"/>
      <c r="Z22" s="2453"/>
      <c r="AC22" s="291"/>
      <c r="AD22" s="291"/>
      <c r="AE22" s="2455"/>
      <c r="AF22" s="2455"/>
      <c r="AG22" s="2455"/>
      <c r="AH22" s="2455"/>
      <c r="AI22" s="2455"/>
      <c r="AL22" s="2459"/>
      <c r="AM22" s="2455"/>
      <c r="AN22" s="2455"/>
      <c r="AO22" s="2460"/>
      <c r="AY22" s="295"/>
    </row>
    <row r="23" spans="2:51" ht="15.75" customHeight="1">
      <c r="B23" s="2464" t="s">
        <v>397</v>
      </c>
      <c r="C23" s="2464"/>
      <c r="D23" s="2464"/>
      <c r="E23" s="2464"/>
      <c r="F23" s="2464"/>
      <c r="G23" s="2464"/>
      <c r="H23" s="2464"/>
      <c r="I23" s="2464"/>
      <c r="J23" s="2464"/>
      <c r="K23" s="2464"/>
      <c r="L23" s="2464"/>
      <c r="M23" s="2464"/>
      <c r="N23" s="2464"/>
      <c r="O23" s="2464"/>
      <c r="P23" s="2464"/>
      <c r="Q23" s="2464"/>
      <c r="R23" s="2464"/>
      <c r="S23" s="2464"/>
      <c r="T23" s="2464"/>
      <c r="U23" s="2464"/>
      <c r="V23" s="2464"/>
      <c r="W23" s="2464"/>
      <c r="X23" s="2464"/>
      <c r="Y23" s="2464"/>
      <c r="Z23" s="2464"/>
      <c r="AC23" s="291"/>
      <c r="AD23" s="291"/>
      <c r="AE23" s="2455"/>
      <c r="AF23" s="2455"/>
      <c r="AG23" s="2455"/>
      <c r="AH23" s="2455"/>
      <c r="AI23" s="2455"/>
      <c r="AL23" s="2461"/>
      <c r="AM23" s="2462"/>
      <c r="AN23" s="2462"/>
      <c r="AO23" s="2463"/>
      <c r="AX23" s="80"/>
      <c r="AY23" s="80"/>
    </row>
    <row r="24" spans="2:51" ht="12.75" customHeight="1">
      <c r="AC24" s="291"/>
      <c r="AD24" s="291"/>
      <c r="AE24" s="2455"/>
      <c r="AF24" s="2455"/>
      <c r="AG24" s="2455"/>
      <c r="AH24" s="2455"/>
      <c r="AI24" s="2455"/>
      <c r="AL24" s="291"/>
      <c r="AM24" s="291"/>
      <c r="AN24" s="291"/>
      <c r="AO24" s="291"/>
      <c r="AP24" s="291"/>
      <c r="AW24" s="175" t="s">
        <v>275</v>
      </c>
      <c r="AX24" s="172">
        <v>6</v>
      </c>
      <c r="AY24" s="80"/>
    </row>
    <row r="25" spans="2:51" ht="18.75">
      <c r="B25" s="2434" t="s">
        <v>398</v>
      </c>
      <c r="C25" s="2434"/>
      <c r="D25" s="2434"/>
      <c r="E25" s="2434"/>
      <c r="F25" s="2434"/>
      <c r="G25" s="2434"/>
      <c r="H25" s="2434"/>
      <c r="I25" s="2434"/>
      <c r="J25" s="2434"/>
      <c r="K25" s="2434"/>
      <c r="L25" s="2434"/>
      <c r="M25" s="2434"/>
      <c r="N25" s="2434"/>
      <c r="O25" s="2434"/>
      <c r="P25" s="2434"/>
      <c r="Q25" s="2434"/>
      <c r="R25" s="2434"/>
      <c r="S25" s="2434"/>
      <c r="T25" s="2434"/>
      <c r="U25" s="2434"/>
      <c r="V25" s="2434"/>
      <c r="W25" s="2434"/>
      <c r="X25" s="2434"/>
      <c r="Y25" s="2434"/>
      <c r="Z25" s="2434"/>
      <c r="AE25" s="2455"/>
      <c r="AF25" s="2455"/>
      <c r="AG25" s="2455"/>
      <c r="AH25" s="2455"/>
      <c r="AI25" s="2455"/>
      <c r="AL25" s="291"/>
      <c r="AM25" s="291"/>
      <c r="AN25" s="291"/>
      <c r="AO25" s="291"/>
      <c r="AP25" s="291"/>
      <c r="AW25" s="54"/>
      <c r="AX25" s="54"/>
      <c r="AY25" s="80"/>
    </row>
    <row r="26" spans="2:51" ht="12.75" customHeight="1">
      <c r="AA26" s="296"/>
      <c r="AW26" s="54"/>
      <c r="AX26" s="54"/>
      <c r="AY26" s="80"/>
    </row>
    <row r="27" spans="2:51" ht="12.75" customHeight="1">
      <c r="Z27" s="296"/>
      <c r="AA27" s="296"/>
      <c r="AW27" s="175" t="s">
        <v>277</v>
      </c>
      <c r="AX27" s="172">
        <v>2</v>
      </c>
      <c r="AY27" s="80"/>
    </row>
    <row r="28" spans="2:51" ht="15.75" customHeight="1">
      <c r="Z28" s="296"/>
      <c r="AA28" s="296"/>
      <c r="AW28" s="123"/>
      <c r="AX28" s="123"/>
      <c r="AY28" s="80"/>
    </row>
    <row r="29" spans="2:51" ht="15.75" customHeight="1">
      <c r="AW29" s="175" t="s">
        <v>278</v>
      </c>
      <c r="AX29" s="172"/>
      <c r="AY29" s="80"/>
    </row>
    <row r="30" spans="2:51" ht="15.75" customHeight="1">
      <c r="B30" s="297" t="s">
        <v>399</v>
      </c>
      <c r="C30" s="298"/>
      <c r="D30" s="2435" t="s">
        <v>99</v>
      </c>
      <c r="E30" s="2423"/>
      <c r="F30" s="2423"/>
      <c r="G30" s="2423"/>
      <c r="H30" s="2423"/>
      <c r="I30" s="2423"/>
      <c r="J30" s="2423"/>
      <c r="K30" s="2436"/>
      <c r="L30" s="2423" t="s">
        <v>368</v>
      </c>
      <c r="M30" s="2423"/>
      <c r="N30" s="2423"/>
      <c r="O30" s="2423"/>
      <c r="P30" s="2423"/>
      <c r="Q30" s="2423"/>
      <c r="R30" s="2423"/>
      <c r="S30" s="2423"/>
      <c r="T30" s="2423"/>
      <c r="U30" s="2423"/>
      <c r="V30" s="2423"/>
      <c r="W30" s="2423"/>
      <c r="X30" s="2424"/>
      <c r="Y30" s="2377" t="s">
        <v>170</v>
      </c>
      <c r="Z30" s="2372"/>
      <c r="AA30" s="2372"/>
      <c r="AB30" s="2372"/>
      <c r="AC30" s="2373"/>
      <c r="AD30" s="2422" t="s">
        <v>400</v>
      </c>
      <c r="AE30" s="2423"/>
      <c r="AF30" s="2424"/>
      <c r="AG30" s="2422" t="str">
        <f>IF(inclusive,"単価(税込)",IF(exclusive,"単価(税抜)","単価"))</f>
        <v>単価(税抜)</v>
      </c>
      <c r="AH30" s="2423"/>
      <c r="AI30" s="2423"/>
      <c r="AJ30" s="2423"/>
      <c r="AK30" s="2424"/>
      <c r="AL30" s="2422" t="str">
        <f>IF(inclusive,"金額(税込)",IF(exclusive,"金額(税抜)","金額"))</f>
        <v>金額(税抜)</v>
      </c>
      <c r="AM30" s="2423"/>
      <c r="AN30" s="2423"/>
      <c r="AO30" s="2423"/>
      <c r="AP30" s="2423"/>
      <c r="AQ30" s="2424"/>
      <c r="AW30" s="172" t="s">
        <v>280</v>
      </c>
      <c r="AX30" s="172">
        <v>4</v>
      </c>
    </row>
    <row r="31" spans="2:51" ht="15.75" customHeight="1">
      <c r="B31" s="2425"/>
      <c r="C31" s="2426"/>
      <c r="D31" s="2427" t="e">
        <v>#N/A</v>
      </c>
      <c r="E31" s="2428"/>
      <c r="F31" s="2428"/>
      <c r="G31" s="2428"/>
      <c r="H31" s="2428"/>
      <c r="I31" s="2428"/>
      <c r="J31" s="2428"/>
      <c r="K31" s="2429"/>
      <c r="L31" s="2428" t="e">
        <v>#N/A</v>
      </c>
      <c r="M31" s="2428"/>
      <c r="N31" s="2428"/>
      <c r="O31" s="2428"/>
      <c r="P31" s="2428"/>
      <c r="Q31" s="2428"/>
      <c r="R31" s="2428"/>
      <c r="S31" s="2428"/>
      <c r="T31" s="2428"/>
      <c r="U31" s="2428"/>
      <c r="V31" s="2428"/>
      <c r="W31" s="2428"/>
      <c r="X31" s="2430"/>
      <c r="Y31" s="2431">
        <v>50</v>
      </c>
      <c r="Z31" s="2432"/>
      <c r="AA31" s="2432"/>
      <c r="AB31" s="2432"/>
      <c r="AC31" s="2433"/>
      <c r="AD31" s="2431" t="s">
        <v>890</v>
      </c>
      <c r="AE31" s="2432"/>
      <c r="AF31" s="2433"/>
      <c r="AG31" s="2401" t="e">
        <v>#N/A</v>
      </c>
      <c r="AH31" s="2402"/>
      <c r="AI31" s="2402"/>
      <c r="AJ31" s="2402"/>
      <c r="AK31" s="2403"/>
      <c r="AL31" s="2407" t="e">
        <f t="shared" ref="AL31:AL34" si="0">IF(roundUp,ROUNDUP(Y31*AG31,0),IF(roundDown,ROUNDDOWN(Y31*AG31,0),ROUND(Y31*AG31,0)))</f>
        <v>#N/A</v>
      </c>
      <c r="AM31" s="2408"/>
      <c r="AN31" s="2408"/>
      <c r="AO31" s="2408"/>
      <c r="AP31" s="2408"/>
      <c r="AQ31" s="2409"/>
      <c r="AW31" s="172" t="s">
        <v>282</v>
      </c>
      <c r="AX31" s="172">
        <v>5</v>
      </c>
    </row>
    <row r="32" spans="2:51" ht="15.75" customHeight="1">
      <c r="B32" s="2410"/>
      <c r="C32" s="2411"/>
      <c r="D32" s="2412" t="e">
        <v>#N/A</v>
      </c>
      <c r="E32" s="2413"/>
      <c r="F32" s="2413"/>
      <c r="G32" s="2413"/>
      <c r="H32" s="2413"/>
      <c r="I32" s="2413"/>
      <c r="J32" s="2413"/>
      <c r="K32" s="2414"/>
      <c r="L32" s="2413" t="e">
        <v>#N/A</v>
      </c>
      <c r="M32" s="2413"/>
      <c r="N32" s="2413"/>
      <c r="O32" s="2413"/>
      <c r="P32" s="2413"/>
      <c r="Q32" s="2413"/>
      <c r="R32" s="2413"/>
      <c r="S32" s="2413"/>
      <c r="T32" s="2413"/>
      <c r="U32" s="2413"/>
      <c r="V32" s="2413"/>
      <c r="W32" s="2413"/>
      <c r="X32" s="2415"/>
      <c r="Y32" s="2416">
        <v>70</v>
      </c>
      <c r="Z32" s="2417"/>
      <c r="AA32" s="2417"/>
      <c r="AB32" s="2417"/>
      <c r="AC32" s="2418"/>
      <c r="AD32" s="2419" t="s">
        <v>890</v>
      </c>
      <c r="AE32" s="2420"/>
      <c r="AF32" s="2421"/>
      <c r="AG32" s="2416" t="e">
        <v>#N/A</v>
      </c>
      <c r="AH32" s="2417"/>
      <c r="AI32" s="2417"/>
      <c r="AJ32" s="2417"/>
      <c r="AK32" s="2418"/>
      <c r="AL32" s="2392" t="e">
        <f t="shared" si="0"/>
        <v>#N/A</v>
      </c>
      <c r="AM32" s="2393"/>
      <c r="AN32" s="2393"/>
      <c r="AO32" s="2393"/>
      <c r="AP32" s="2393"/>
      <c r="AQ32" s="2394"/>
      <c r="AW32" s="172" t="s">
        <v>284</v>
      </c>
      <c r="AX32" s="172">
        <v>6</v>
      </c>
    </row>
    <row r="33" spans="2:50" ht="15.75" customHeight="1">
      <c r="B33" s="2395"/>
      <c r="C33" s="2396"/>
      <c r="D33" s="2397" t="e">
        <v>#N/A</v>
      </c>
      <c r="E33" s="2398"/>
      <c r="F33" s="2398"/>
      <c r="G33" s="2398"/>
      <c r="H33" s="2398"/>
      <c r="I33" s="2398"/>
      <c r="J33" s="2398"/>
      <c r="K33" s="2399"/>
      <c r="L33" s="2398" t="e">
        <v>#N/A</v>
      </c>
      <c r="M33" s="2398"/>
      <c r="N33" s="2398"/>
      <c r="O33" s="2398"/>
      <c r="P33" s="2398"/>
      <c r="Q33" s="2398"/>
      <c r="R33" s="2398"/>
      <c r="S33" s="2398"/>
      <c r="T33" s="2398"/>
      <c r="U33" s="2398"/>
      <c r="V33" s="2398"/>
      <c r="W33" s="2398"/>
      <c r="X33" s="2400"/>
      <c r="Y33" s="2401">
        <v>350</v>
      </c>
      <c r="Z33" s="2402"/>
      <c r="AA33" s="2402"/>
      <c r="AB33" s="2402"/>
      <c r="AC33" s="2403"/>
      <c r="AD33" s="2404" t="s">
        <v>890</v>
      </c>
      <c r="AE33" s="2405"/>
      <c r="AF33" s="2406"/>
      <c r="AG33" s="2401" t="e">
        <v>#N/A</v>
      </c>
      <c r="AH33" s="2402"/>
      <c r="AI33" s="2402"/>
      <c r="AJ33" s="2402"/>
      <c r="AK33" s="2403"/>
      <c r="AL33" s="2407" t="e">
        <f t="shared" si="0"/>
        <v>#N/A</v>
      </c>
      <c r="AM33" s="2408"/>
      <c r="AN33" s="2408"/>
      <c r="AO33" s="2408"/>
      <c r="AP33" s="2408"/>
      <c r="AQ33" s="2409"/>
      <c r="AW33" s="172" t="s">
        <v>285</v>
      </c>
      <c r="AX33" s="172">
        <v>7</v>
      </c>
    </row>
    <row r="34" spans="2:50" ht="15.75" customHeight="1">
      <c r="B34" s="2410"/>
      <c r="C34" s="2411"/>
      <c r="D34" s="2412" t="e">
        <v>#N/A</v>
      </c>
      <c r="E34" s="2413"/>
      <c r="F34" s="2413"/>
      <c r="G34" s="2413"/>
      <c r="H34" s="2413"/>
      <c r="I34" s="2413"/>
      <c r="J34" s="2413"/>
      <c r="K34" s="2414"/>
      <c r="L34" s="2413" t="e">
        <v>#N/A</v>
      </c>
      <c r="M34" s="2413"/>
      <c r="N34" s="2413"/>
      <c r="O34" s="2413"/>
      <c r="P34" s="2413"/>
      <c r="Q34" s="2413"/>
      <c r="R34" s="2413"/>
      <c r="S34" s="2413"/>
      <c r="T34" s="2413"/>
      <c r="U34" s="2413"/>
      <c r="V34" s="2413"/>
      <c r="W34" s="2413"/>
      <c r="X34" s="2415"/>
      <c r="Y34" s="2416">
        <v>250</v>
      </c>
      <c r="Z34" s="2417"/>
      <c r="AA34" s="2417"/>
      <c r="AB34" s="2417"/>
      <c r="AC34" s="2418"/>
      <c r="AD34" s="2419" t="s">
        <v>890</v>
      </c>
      <c r="AE34" s="2420"/>
      <c r="AF34" s="2421"/>
      <c r="AG34" s="2416" t="e">
        <v>#N/A</v>
      </c>
      <c r="AH34" s="2417"/>
      <c r="AI34" s="2417"/>
      <c r="AJ34" s="2417"/>
      <c r="AK34" s="2418"/>
      <c r="AL34" s="2392" t="e">
        <f t="shared" si="0"/>
        <v>#N/A</v>
      </c>
      <c r="AM34" s="2393"/>
      <c r="AN34" s="2393"/>
      <c r="AO34" s="2393"/>
      <c r="AP34" s="2393"/>
      <c r="AQ34" s="2394"/>
      <c r="AW34" s="172" t="s">
        <v>286</v>
      </c>
      <c r="AX34" s="172">
        <v>8</v>
      </c>
    </row>
    <row r="35" spans="2:50" ht="15.75" customHeight="1">
      <c r="B35" s="2395"/>
      <c r="C35" s="2396"/>
      <c r="D35" s="2397" t="e">
        <v>#N/A</v>
      </c>
      <c r="E35" s="2398"/>
      <c r="F35" s="2398"/>
      <c r="G35" s="2398"/>
      <c r="H35" s="2398"/>
      <c r="I35" s="2398"/>
      <c r="J35" s="2398"/>
      <c r="K35" s="2399"/>
      <c r="L35" s="2398">
        <v>0</v>
      </c>
      <c r="M35" s="2398"/>
      <c r="N35" s="2398"/>
      <c r="O35" s="2398"/>
      <c r="P35" s="2398"/>
      <c r="Q35" s="2398"/>
      <c r="R35" s="2398"/>
      <c r="S35" s="2398"/>
      <c r="T35" s="2398"/>
      <c r="U35" s="2398"/>
      <c r="V35" s="2398"/>
      <c r="W35" s="2398"/>
      <c r="X35" s="2400"/>
      <c r="Y35" s="2401">
        <v>0</v>
      </c>
      <c r="Z35" s="2402"/>
      <c r="AA35" s="2402"/>
      <c r="AB35" s="2402"/>
      <c r="AC35" s="2403"/>
      <c r="AD35" s="2404">
        <v>0</v>
      </c>
      <c r="AE35" s="2405"/>
      <c r="AF35" s="2406"/>
      <c r="AG35" s="2401">
        <v>0</v>
      </c>
      <c r="AH35" s="2402"/>
      <c r="AI35" s="2402"/>
      <c r="AJ35" s="2402"/>
      <c r="AK35" s="2403"/>
      <c r="AL35" s="2407"/>
      <c r="AM35" s="2408"/>
      <c r="AN35" s="2408"/>
      <c r="AO35" s="2408"/>
      <c r="AP35" s="2408"/>
      <c r="AQ35" s="2409"/>
      <c r="AW35" s="172" t="s">
        <v>287</v>
      </c>
      <c r="AX35" s="172">
        <v>9</v>
      </c>
    </row>
    <row r="36" spans="2:50" ht="15.75" customHeight="1">
      <c r="B36" s="2410"/>
      <c r="C36" s="2411"/>
      <c r="D36" s="2412" t="e">
        <v>#N/A</v>
      </c>
      <c r="E36" s="2413"/>
      <c r="F36" s="2413"/>
      <c r="G36" s="2413"/>
      <c r="H36" s="2413"/>
      <c r="I36" s="2413"/>
      <c r="J36" s="2413"/>
      <c r="K36" s="2414"/>
      <c r="L36" s="2413">
        <v>0</v>
      </c>
      <c r="M36" s="2413"/>
      <c r="N36" s="2413"/>
      <c r="O36" s="2413"/>
      <c r="P36" s="2413"/>
      <c r="Q36" s="2413"/>
      <c r="R36" s="2413"/>
      <c r="S36" s="2413"/>
      <c r="T36" s="2413"/>
      <c r="U36" s="2413"/>
      <c r="V36" s="2413"/>
      <c r="W36" s="2413"/>
      <c r="X36" s="2415"/>
      <c r="Y36" s="2416">
        <v>0</v>
      </c>
      <c r="Z36" s="2417"/>
      <c r="AA36" s="2417"/>
      <c r="AB36" s="2417"/>
      <c r="AC36" s="2418"/>
      <c r="AD36" s="2419">
        <v>0</v>
      </c>
      <c r="AE36" s="2420"/>
      <c r="AF36" s="2421"/>
      <c r="AG36" s="2416">
        <v>0</v>
      </c>
      <c r="AH36" s="2417"/>
      <c r="AI36" s="2417"/>
      <c r="AJ36" s="2417"/>
      <c r="AK36" s="2418"/>
      <c r="AL36" s="2392"/>
      <c r="AM36" s="2393"/>
      <c r="AN36" s="2393"/>
      <c r="AO36" s="2393"/>
      <c r="AP36" s="2393"/>
      <c r="AQ36" s="2394"/>
      <c r="AW36" s="172" t="s">
        <v>289</v>
      </c>
      <c r="AX36" s="172"/>
    </row>
    <row r="37" spans="2:50" ht="15.75" customHeight="1">
      <c r="B37" s="2395"/>
      <c r="C37" s="2396"/>
      <c r="D37" s="2397" t="e">
        <v>#N/A</v>
      </c>
      <c r="E37" s="2398"/>
      <c r="F37" s="2398"/>
      <c r="G37" s="2398"/>
      <c r="H37" s="2398"/>
      <c r="I37" s="2398"/>
      <c r="J37" s="2398"/>
      <c r="K37" s="2399"/>
      <c r="L37" s="2398">
        <v>0</v>
      </c>
      <c r="M37" s="2398"/>
      <c r="N37" s="2398"/>
      <c r="O37" s="2398"/>
      <c r="P37" s="2398"/>
      <c r="Q37" s="2398"/>
      <c r="R37" s="2398"/>
      <c r="S37" s="2398"/>
      <c r="T37" s="2398"/>
      <c r="U37" s="2398"/>
      <c r="V37" s="2398"/>
      <c r="W37" s="2398"/>
      <c r="X37" s="2400"/>
      <c r="Y37" s="2401">
        <v>0</v>
      </c>
      <c r="Z37" s="2402"/>
      <c r="AA37" s="2402"/>
      <c r="AB37" s="2402"/>
      <c r="AC37" s="2403"/>
      <c r="AD37" s="2404">
        <v>0</v>
      </c>
      <c r="AE37" s="2405"/>
      <c r="AF37" s="2406"/>
      <c r="AG37" s="2401">
        <v>0</v>
      </c>
      <c r="AH37" s="2402"/>
      <c r="AI37" s="2402"/>
      <c r="AJ37" s="2402"/>
      <c r="AK37" s="2403"/>
      <c r="AL37" s="2407"/>
      <c r="AM37" s="2408"/>
      <c r="AN37" s="2408"/>
      <c r="AO37" s="2408"/>
      <c r="AP37" s="2408"/>
      <c r="AQ37" s="2409"/>
      <c r="AW37" s="172" t="s">
        <v>290</v>
      </c>
      <c r="AX37" s="172"/>
    </row>
    <row r="38" spans="2:50" ht="15.75" customHeight="1">
      <c r="B38" s="2410"/>
      <c r="C38" s="2411"/>
      <c r="D38" s="2412" t="e">
        <v>#N/A</v>
      </c>
      <c r="E38" s="2413"/>
      <c r="F38" s="2413"/>
      <c r="G38" s="2413"/>
      <c r="H38" s="2413"/>
      <c r="I38" s="2413"/>
      <c r="J38" s="2413"/>
      <c r="K38" s="2414"/>
      <c r="L38" s="2413">
        <v>0</v>
      </c>
      <c r="M38" s="2413"/>
      <c r="N38" s="2413"/>
      <c r="O38" s="2413"/>
      <c r="P38" s="2413"/>
      <c r="Q38" s="2413"/>
      <c r="R38" s="2413"/>
      <c r="S38" s="2413"/>
      <c r="T38" s="2413"/>
      <c r="U38" s="2413"/>
      <c r="V38" s="2413"/>
      <c r="W38" s="2413"/>
      <c r="X38" s="2415"/>
      <c r="Y38" s="2416">
        <v>0</v>
      </c>
      <c r="Z38" s="2417"/>
      <c r="AA38" s="2417"/>
      <c r="AB38" s="2417"/>
      <c r="AC38" s="2418"/>
      <c r="AD38" s="2419">
        <v>0</v>
      </c>
      <c r="AE38" s="2420"/>
      <c r="AF38" s="2421"/>
      <c r="AG38" s="2416">
        <v>0</v>
      </c>
      <c r="AH38" s="2417"/>
      <c r="AI38" s="2417"/>
      <c r="AJ38" s="2417"/>
      <c r="AK38" s="2418"/>
      <c r="AL38" s="2392"/>
      <c r="AM38" s="2393"/>
      <c r="AN38" s="2393"/>
      <c r="AO38" s="2393"/>
      <c r="AP38" s="2393"/>
      <c r="AQ38" s="2394"/>
      <c r="AW38" s="172" t="s">
        <v>291</v>
      </c>
      <c r="AX38" s="172"/>
    </row>
    <row r="39" spans="2:50" ht="15.75" customHeight="1">
      <c r="B39" s="2395"/>
      <c r="C39" s="2396"/>
      <c r="D39" s="2397" t="e">
        <v>#N/A</v>
      </c>
      <c r="E39" s="2398"/>
      <c r="F39" s="2398"/>
      <c r="G39" s="2398"/>
      <c r="H39" s="2398"/>
      <c r="I39" s="2398"/>
      <c r="J39" s="2398"/>
      <c r="K39" s="2399"/>
      <c r="L39" s="2398">
        <v>0</v>
      </c>
      <c r="M39" s="2398"/>
      <c r="N39" s="2398"/>
      <c r="O39" s="2398"/>
      <c r="P39" s="2398"/>
      <c r="Q39" s="2398"/>
      <c r="R39" s="2398"/>
      <c r="S39" s="2398"/>
      <c r="T39" s="2398"/>
      <c r="U39" s="2398"/>
      <c r="V39" s="2398"/>
      <c r="W39" s="2398"/>
      <c r="X39" s="2400"/>
      <c r="Y39" s="2401">
        <v>0</v>
      </c>
      <c r="Z39" s="2402"/>
      <c r="AA39" s="2402"/>
      <c r="AB39" s="2402"/>
      <c r="AC39" s="2403"/>
      <c r="AD39" s="2404">
        <v>0</v>
      </c>
      <c r="AE39" s="2405"/>
      <c r="AF39" s="2406"/>
      <c r="AG39" s="2401">
        <v>0</v>
      </c>
      <c r="AH39" s="2402"/>
      <c r="AI39" s="2402"/>
      <c r="AJ39" s="2402"/>
      <c r="AK39" s="2403"/>
      <c r="AL39" s="2407"/>
      <c r="AM39" s="2408"/>
      <c r="AN39" s="2408"/>
      <c r="AO39" s="2408"/>
      <c r="AP39" s="2408"/>
      <c r="AQ39" s="2409"/>
      <c r="AW39" s="172" t="s">
        <v>292</v>
      </c>
      <c r="AX39" s="172"/>
    </row>
    <row r="40" spans="2:50" ht="15.75" customHeight="1">
      <c r="B40" s="2410"/>
      <c r="C40" s="2411"/>
      <c r="D40" s="2412" t="e">
        <v>#N/A</v>
      </c>
      <c r="E40" s="2413"/>
      <c r="F40" s="2413"/>
      <c r="G40" s="2413"/>
      <c r="H40" s="2413"/>
      <c r="I40" s="2413"/>
      <c r="J40" s="2413"/>
      <c r="K40" s="2414"/>
      <c r="L40" s="2413">
        <v>0</v>
      </c>
      <c r="M40" s="2413"/>
      <c r="N40" s="2413"/>
      <c r="O40" s="2413"/>
      <c r="P40" s="2413"/>
      <c r="Q40" s="2413"/>
      <c r="R40" s="2413"/>
      <c r="S40" s="2413"/>
      <c r="T40" s="2413"/>
      <c r="U40" s="2413"/>
      <c r="V40" s="2413"/>
      <c r="W40" s="2413"/>
      <c r="X40" s="2415"/>
      <c r="Y40" s="2416">
        <v>0</v>
      </c>
      <c r="Z40" s="2417"/>
      <c r="AA40" s="2417"/>
      <c r="AB40" s="2417"/>
      <c r="AC40" s="2418"/>
      <c r="AD40" s="2419">
        <v>0</v>
      </c>
      <c r="AE40" s="2420"/>
      <c r="AF40" s="2421"/>
      <c r="AG40" s="2416">
        <v>0</v>
      </c>
      <c r="AH40" s="2417"/>
      <c r="AI40" s="2417"/>
      <c r="AJ40" s="2417"/>
      <c r="AK40" s="2418"/>
      <c r="AL40" s="2392"/>
      <c r="AM40" s="2393"/>
      <c r="AN40" s="2393"/>
      <c r="AO40" s="2393"/>
      <c r="AP40" s="2393"/>
      <c r="AQ40" s="2394"/>
      <c r="AW40" s="172" t="s">
        <v>293</v>
      </c>
      <c r="AX40" s="172"/>
    </row>
    <row r="41" spans="2:50" ht="15.75" customHeight="1">
      <c r="B41" s="2395"/>
      <c r="C41" s="2396"/>
      <c r="D41" s="2397" t="e">
        <v>#N/A</v>
      </c>
      <c r="E41" s="2398"/>
      <c r="F41" s="2398"/>
      <c r="G41" s="2398"/>
      <c r="H41" s="2398"/>
      <c r="I41" s="2398"/>
      <c r="J41" s="2398"/>
      <c r="K41" s="2399"/>
      <c r="L41" s="2398">
        <v>0</v>
      </c>
      <c r="M41" s="2398"/>
      <c r="N41" s="2398"/>
      <c r="O41" s="2398"/>
      <c r="P41" s="2398"/>
      <c r="Q41" s="2398"/>
      <c r="R41" s="2398"/>
      <c r="S41" s="2398"/>
      <c r="T41" s="2398"/>
      <c r="U41" s="2398"/>
      <c r="V41" s="2398"/>
      <c r="W41" s="2398"/>
      <c r="X41" s="2400"/>
      <c r="Y41" s="2401">
        <v>0</v>
      </c>
      <c r="Z41" s="2402"/>
      <c r="AA41" s="2402"/>
      <c r="AB41" s="2402"/>
      <c r="AC41" s="2403"/>
      <c r="AD41" s="2404">
        <v>0</v>
      </c>
      <c r="AE41" s="2405"/>
      <c r="AF41" s="2406"/>
      <c r="AG41" s="2401">
        <v>0</v>
      </c>
      <c r="AH41" s="2402"/>
      <c r="AI41" s="2402"/>
      <c r="AJ41" s="2402"/>
      <c r="AK41" s="2403"/>
      <c r="AL41" s="2407"/>
      <c r="AM41" s="2408"/>
      <c r="AN41" s="2408"/>
      <c r="AO41" s="2408"/>
      <c r="AP41" s="2408"/>
      <c r="AQ41" s="2409"/>
      <c r="AW41" s="172" t="s">
        <v>294</v>
      </c>
      <c r="AX41" s="172"/>
    </row>
    <row r="42" spans="2:50" ht="15.75" customHeight="1">
      <c r="B42" s="2380"/>
      <c r="C42" s="2381"/>
      <c r="D42" s="2382" t="e">
        <v>#N/A</v>
      </c>
      <c r="E42" s="2383"/>
      <c r="F42" s="2383"/>
      <c r="G42" s="2383"/>
      <c r="H42" s="2383"/>
      <c r="I42" s="2383"/>
      <c r="J42" s="2383"/>
      <c r="K42" s="2384"/>
      <c r="L42" s="2383">
        <v>0</v>
      </c>
      <c r="M42" s="2383"/>
      <c r="N42" s="2383"/>
      <c r="O42" s="2383"/>
      <c r="P42" s="2383"/>
      <c r="Q42" s="2383"/>
      <c r="R42" s="2383"/>
      <c r="S42" s="2383"/>
      <c r="T42" s="2383"/>
      <c r="U42" s="2383"/>
      <c r="V42" s="2383"/>
      <c r="W42" s="2383"/>
      <c r="X42" s="2385"/>
      <c r="Y42" s="2386">
        <v>0</v>
      </c>
      <c r="Z42" s="2387"/>
      <c r="AA42" s="2387"/>
      <c r="AB42" s="2387"/>
      <c r="AC42" s="2388"/>
      <c r="AD42" s="2389">
        <v>0</v>
      </c>
      <c r="AE42" s="2390"/>
      <c r="AF42" s="2391"/>
      <c r="AG42" s="2386">
        <v>0</v>
      </c>
      <c r="AH42" s="2387"/>
      <c r="AI42" s="2387"/>
      <c r="AJ42" s="2387"/>
      <c r="AK42" s="2388"/>
      <c r="AL42" s="2367"/>
      <c r="AM42" s="2368"/>
      <c r="AN42" s="2368"/>
      <c r="AO42" s="2368"/>
      <c r="AP42" s="2368"/>
      <c r="AQ42" s="2369"/>
      <c r="AW42" s="172" t="s">
        <v>295</v>
      </c>
      <c r="AX42" s="172"/>
    </row>
    <row r="43" spans="2:50" ht="20.25" customHeight="1">
      <c r="B43" s="299" t="s">
        <v>401</v>
      </c>
      <c r="C43" s="300"/>
      <c r="D43" s="301"/>
      <c r="E43" s="301"/>
      <c r="F43" s="301"/>
      <c r="G43" s="301"/>
      <c r="H43" s="301"/>
      <c r="I43" s="301"/>
      <c r="J43" s="301"/>
      <c r="K43" s="301"/>
      <c r="L43" s="301"/>
      <c r="M43" s="301"/>
      <c r="N43" s="301"/>
      <c r="O43" s="301"/>
      <c r="P43" s="301"/>
      <c r="Q43" s="301"/>
      <c r="R43" s="301"/>
      <c r="S43" s="301"/>
      <c r="T43" s="301"/>
      <c r="U43" s="301"/>
      <c r="V43" s="2370" t="s">
        <v>373</v>
      </c>
      <c r="W43" s="2371"/>
      <c r="X43" s="2371"/>
      <c r="Y43" s="2372"/>
      <c r="Z43" s="2373"/>
      <c r="AA43" s="2374">
        <f>taxRate/100</f>
        <v>0.1</v>
      </c>
      <c r="AB43" s="2375"/>
      <c r="AC43" s="2375"/>
      <c r="AD43" s="2375"/>
      <c r="AE43" s="2375"/>
      <c r="AF43" s="2376"/>
      <c r="AG43" s="2377" t="s">
        <v>373</v>
      </c>
      <c r="AH43" s="2372"/>
      <c r="AI43" s="2372"/>
      <c r="AJ43" s="2372"/>
      <c r="AK43" s="2373"/>
      <c r="AL43" s="2374">
        <f>keigenzei2/100</f>
        <v>0.08</v>
      </c>
      <c r="AM43" s="2375"/>
      <c r="AN43" s="2375"/>
      <c r="AO43" s="2375"/>
      <c r="AP43" s="2375"/>
      <c r="AQ43" s="2376"/>
      <c r="AW43" s="172" t="s">
        <v>296</v>
      </c>
      <c r="AX43" s="172"/>
    </row>
    <row r="44" spans="2:50" ht="20.25" customHeight="1">
      <c r="B44" s="301"/>
      <c r="C44" s="301"/>
      <c r="D44" s="301"/>
      <c r="E44" s="301"/>
      <c r="F44" s="301"/>
      <c r="G44" s="301"/>
      <c r="H44" s="301"/>
      <c r="I44" s="301"/>
      <c r="J44" s="301"/>
      <c r="K44" s="301"/>
      <c r="L44" s="301"/>
      <c r="M44" s="301"/>
      <c r="N44" s="301"/>
      <c r="O44" s="301"/>
      <c r="P44" s="301"/>
      <c r="Q44" s="301"/>
      <c r="R44" s="301"/>
      <c r="S44" s="301"/>
      <c r="T44" s="301"/>
      <c r="U44" s="301"/>
      <c r="V44" s="2355" t="s">
        <v>374</v>
      </c>
      <c r="W44" s="2356"/>
      <c r="X44" s="2356"/>
      <c r="Y44" s="2356"/>
      <c r="Z44" s="2357"/>
      <c r="AA44" s="2358" t="e">
        <f>IF(ISBLANK($Y$31),"",SUMIF($B$31:$C$42,"",$AL$31:$AQ$42))</f>
        <v>#N/A</v>
      </c>
      <c r="AB44" s="2378"/>
      <c r="AC44" s="2378"/>
      <c r="AD44" s="2378"/>
      <c r="AE44" s="2378"/>
      <c r="AF44" s="2379"/>
      <c r="AG44" s="2355" t="s">
        <v>374</v>
      </c>
      <c r="AH44" s="2356"/>
      <c r="AI44" s="2356"/>
      <c r="AJ44" s="2356"/>
      <c r="AK44" s="2357"/>
      <c r="AL44" s="2358">
        <f>IF(ISBLANK($Y$31),"",SUMIF($B$31:$C$42,"※",$AL$31:$AQ$42))</f>
        <v>0</v>
      </c>
      <c r="AM44" s="2378"/>
      <c r="AN44" s="2378"/>
      <c r="AO44" s="2378"/>
      <c r="AP44" s="2378"/>
      <c r="AQ44" s="2379"/>
    </row>
    <row r="45" spans="2:50" ht="20.25" customHeight="1">
      <c r="V45" s="2355" t="s">
        <v>402</v>
      </c>
      <c r="W45" s="2356"/>
      <c r="X45" s="2356"/>
      <c r="Y45" s="2356"/>
      <c r="Z45" s="2357"/>
      <c r="AA45" s="2358" t="e">
        <f>IF(ISBLANK(Y31),"",IF(exclusive,IF(roundUp,ROUNDUP(AA44*taxRate/100,0),IF(roundDown,ROUNDDOWN(AA44*taxRate/100,0),ROUND(AA44*taxRate/100,0))),IF(inclusive,IF(roundUp,ROUNDUP(AA44/(100+taxRate)*taxRate,0),IF(roundDown,ROUNDDOWN(AA44/(100+taxRate)*taxRate,0),ROUND(AA44/(100+taxRate)*taxRate,0))),"")))</f>
        <v>#N/A</v>
      </c>
      <c r="AB45" s="2359"/>
      <c r="AC45" s="2359"/>
      <c r="AD45" s="2359"/>
      <c r="AE45" s="2359"/>
      <c r="AF45" s="2360"/>
      <c r="AG45" s="2355" t="s">
        <v>402</v>
      </c>
      <c r="AH45" s="2356"/>
      <c r="AI45" s="2356"/>
      <c r="AJ45" s="2356"/>
      <c r="AK45" s="2357"/>
      <c r="AL45" s="2358">
        <f>IF(ISBLANK(Y31),"",IF(exclusive,IF(roundUp,ROUNDUP(AL44*keigenzei2/100,0),IF(roundDown,ROUNDDOWN(AL44*keigenzei2/100,0),ROUND(AL44*keigenzei2/100,0))),IF(inclusive,IF(roundUp,ROUNDUP(AL44/(100+keigenzei2)*keigenzei2,0),IF(roundDown,ROUNDDOWN(AL44/(100+keigenzei2)*keigenzei2,0),ROUND(AL44/(100+keigenzei2)*keigenzei2,0))),"")))</f>
        <v>0</v>
      </c>
      <c r="AM45" s="2359"/>
      <c r="AN45" s="2359"/>
      <c r="AO45" s="2359"/>
      <c r="AP45" s="2359"/>
      <c r="AQ45" s="2360"/>
    </row>
    <row r="46" spans="2:50" ht="20.25" customHeight="1">
      <c r="V46" s="2361" t="s">
        <v>375</v>
      </c>
      <c r="W46" s="2362"/>
      <c r="X46" s="2362"/>
      <c r="Y46" s="2362"/>
      <c r="Z46" s="2362"/>
      <c r="AA46" s="2362"/>
      <c r="AB46" s="2362"/>
      <c r="AC46" s="2362"/>
      <c r="AD46" s="2362"/>
      <c r="AE46" s="2362"/>
      <c r="AF46" s="2363"/>
      <c r="AG46" s="2364" t="e">
        <f>IF(ISBLANK(Y31),"",IF(exclusive,SUM(AA44+AL44+AA45+AL45),AA44+AL44))</f>
        <v>#N/A</v>
      </c>
      <c r="AH46" s="2365"/>
      <c r="AI46" s="2365"/>
      <c r="AJ46" s="2365"/>
      <c r="AK46" s="2365"/>
      <c r="AL46" s="2365"/>
      <c r="AM46" s="2365"/>
      <c r="AN46" s="2365"/>
      <c r="AO46" s="2365"/>
      <c r="AP46" s="2365"/>
      <c r="AQ46" s="2366"/>
    </row>
    <row r="47" spans="2:50" ht="15.75" customHeight="1"/>
    <row r="48" spans="2:50" ht="15.75" customHeight="1"/>
    <row r="49" spans="2:43" ht="15.75" customHeight="1">
      <c r="B49" s="302" t="s">
        <v>403</v>
      </c>
    </row>
    <row r="50" spans="2:43" ht="15.75" customHeight="1">
      <c r="B50" s="2345"/>
      <c r="C50" s="2346"/>
      <c r="D50" s="2346"/>
      <c r="E50" s="2346"/>
      <c r="F50" s="2346"/>
      <c r="G50" s="2346"/>
      <c r="H50" s="2346"/>
      <c r="I50" s="2346"/>
      <c r="J50" s="2346"/>
      <c r="K50" s="2346"/>
      <c r="L50" s="2346"/>
      <c r="M50" s="2346"/>
      <c r="N50" s="2346"/>
      <c r="O50" s="2346"/>
      <c r="P50" s="2346"/>
      <c r="Q50" s="2346"/>
      <c r="R50" s="2346"/>
      <c r="S50" s="2346"/>
      <c r="T50" s="2346"/>
      <c r="U50" s="2346"/>
      <c r="V50" s="2346"/>
      <c r="W50" s="2346"/>
      <c r="X50" s="2346"/>
      <c r="Y50" s="2346"/>
      <c r="Z50" s="2346"/>
      <c r="AA50" s="2346"/>
      <c r="AB50" s="2346"/>
      <c r="AC50" s="2346"/>
      <c r="AD50" s="2346"/>
      <c r="AE50" s="2346"/>
      <c r="AF50" s="2346"/>
      <c r="AG50" s="2346"/>
      <c r="AH50" s="2346"/>
      <c r="AI50" s="2346"/>
      <c r="AJ50" s="2346"/>
      <c r="AK50" s="2346"/>
      <c r="AL50" s="2346"/>
      <c r="AM50" s="2346"/>
      <c r="AN50" s="2346"/>
      <c r="AO50" s="2346"/>
      <c r="AP50" s="2346"/>
      <c r="AQ50" s="2347"/>
    </row>
    <row r="51" spans="2:43" ht="12.75" customHeight="1">
      <c r="B51" s="2348"/>
      <c r="C51" s="2349"/>
      <c r="D51" s="2349"/>
      <c r="E51" s="2349"/>
      <c r="F51" s="2349"/>
      <c r="G51" s="2349"/>
      <c r="H51" s="2349"/>
      <c r="I51" s="2349"/>
      <c r="J51" s="2349"/>
      <c r="K51" s="2349"/>
      <c r="L51" s="2349"/>
      <c r="M51" s="2349"/>
      <c r="N51" s="2349"/>
      <c r="O51" s="2349"/>
      <c r="P51" s="2349"/>
      <c r="Q51" s="2349"/>
      <c r="R51" s="2349"/>
      <c r="S51" s="2349"/>
      <c r="T51" s="2349"/>
      <c r="U51" s="2349"/>
      <c r="V51" s="2349"/>
      <c r="W51" s="2349"/>
      <c r="X51" s="2349"/>
      <c r="Y51" s="2349"/>
      <c r="Z51" s="2349"/>
      <c r="AA51" s="2349"/>
      <c r="AB51" s="2349"/>
      <c r="AC51" s="2349"/>
      <c r="AD51" s="2349"/>
      <c r="AE51" s="2349"/>
      <c r="AF51" s="2349"/>
      <c r="AG51" s="2349"/>
      <c r="AH51" s="2349"/>
      <c r="AI51" s="2349"/>
      <c r="AJ51" s="2349"/>
      <c r="AK51" s="2349"/>
      <c r="AL51" s="2349"/>
      <c r="AM51" s="2349"/>
      <c r="AN51" s="2349"/>
      <c r="AO51" s="2349"/>
      <c r="AP51" s="2349"/>
      <c r="AQ51" s="2350"/>
    </row>
    <row r="52" spans="2:43" ht="12.75" customHeight="1">
      <c r="B52" s="2351"/>
      <c r="C52" s="2352"/>
      <c r="D52" s="2352"/>
      <c r="E52" s="2352"/>
      <c r="F52" s="2352"/>
      <c r="G52" s="2352"/>
      <c r="H52" s="2352"/>
      <c r="I52" s="2352"/>
      <c r="J52" s="2352"/>
      <c r="K52" s="2352"/>
      <c r="L52" s="2352"/>
      <c r="M52" s="2352"/>
      <c r="N52" s="2352"/>
      <c r="O52" s="2352"/>
      <c r="P52" s="2352"/>
      <c r="Q52" s="2352"/>
      <c r="R52" s="2352"/>
      <c r="S52" s="2352"/>
      <c r="T52" s="2352"/>
      <c r="U52" s="2352"/>
      <c r="V52" s="2352"/>
      <c r="W52" s="2352"/>
      <c r="X52" s="2352"/>
      <c r="Y52" s="2352"/>
      <c r="Z52" s="2352"/>
      <c r="AA52" s="2352"/>
      <c r="AB52" s="2352"/>
      <c r="AC52" s="2352"/>
      <c r="AD52" s="2352"/>
      <c r="AE52" s="2352"/>
      <c r="AF52" s="2352"/>
      <c r="AG52" s="2352"/>
      <c r="AH52" s="2352"/>
      <c r="AI52" s="2352"/>
      <c r="AJ52" s="2352"/>
      <c r="AK52" s="2352"/>
      <c r="AL52" s="2352"/>
      <c r="AM52" s="2352"/>
      <c r="AN52" s="2352"/>
      <c r="AO52" s="2352"/>
      <c r="AP52" s="2352"/>
      <c r="AQ52" s="2353"/>
    </row>
    <row r="53" spans="2:43" ht="7.7" customHeight="1"/>
    <row r="54" spans="2:43" ht="12.75" customHeight="1"/>
    <row r="55" spans="2:43" ht="12.75" customHeight="1">
      <c r="B55" s="2354"/>
      <c r="C55" s="2354"/>
      <c r="D55" s="2354"/>
      <c r="E55" s="2354"/>
      <c r="F55" s="2354"/>
      <c r="G55" s="2354"/>
      <c r="H55" s="2354"/>
      <c r="I55" s="2354"/>
      <c r="J55" s="2354"/>
      <c r="K55" s="2354"/>
      <c r="L55" s="2354"/>
      <c r="M55" s="2354"/>
      <c r="N55" s="2354"/>
      <c r="O55" s="2354"/>
      <c r="P55" s="2354"/>
      <c r="Q55" s="2354"/>
      <c r="R55" s="2354"/>
      <c r="S55" s="2354"/>
      <c r="T55" s="2354"/>
      <c r="U55" s="2354"/>
      <c r="V55" s="2354"/>
      <c r="W55" s="2354"/>
      <c r="X55" s="2354"/>
      <c r="Y55" s="2354"/>
      <c r="Z55" s="2354"/>
      <c r="AA55" s="2354"/>
      <c r="AB55" s="2354"/>
      <c r="AC55" s="2354"/>
      <c r="AD55" s="2354"/>
      <c r="AE55" s="2354"/>
      <c r="AF55" s="2354"/>
      <c r="AG55" s="2354"/>
      <c r="AH55" s="2354"/>
      <c r="AI55" s="2354"/>
      <c r="AJ55" s="2354"/>
      <c r="AK55" s="2354"/>
      <c r="AL55" s="2354"/>
      <c r="AM55" s="2354"/>
      <c r="AN55" s="2354"/>
      <c r="AO55" s="2354"/>
      <c r="AP55" s="2354"/>
      <c r="AQ55" s="2354"/>
    </row>
    <row r="56" spans="2:43" ht="12.75" customHeight="1"/>
    <row r="63" spans="2:43" ht="18.75" customHeight="1"/>
    <row r="76" ht="18.75" customHeight="1"/>
    <row r="77" ht="18.75" customHeight="1"/>
    <row r="78" ht="18.75" customHeight="1"/>
  </sheetData>
  <sheetProtection formatCells="0"/>
  <protectedRanges>
    <protectedRange sqref="C15:U15" name="編集可能範囲_6"/>
    <protectedRange sqref="C9:U14" name="編集可能範囲_7"/>
    <protectedRange sqref="AB9 AB11:AB16 AB18:AL18 AC10:AP16" name="編集可能範囲_9"/>
  </protectedRanges>
  <mergeCells count="117">
    <mergeCell ref="B3:AQ3"/>
    <mergeCell ref="AX3:AY4"/>
    <mergeCell ref="T4:AC6"/>
    <mergeCell ref="B5:N5"/>
    <mergeCell ref="AI5:AQ5"/>
    <mergeCell ref="B20:J22"/>
    <mergeCell ref="K20:Z22"/>
    <mergeCell ref="AE20:AI25"/>
    <mergeCell ref="AL20:AO23"/>
    <mergeCell ref="B23:Z23"/>
    <mergeCell ref="AL30:AQ30"/>
    <mergeCell ref="B31:C31"/>
    <mergeCell ref="D31:K31"/>
    <mergeCell ref="L31:X31"/>
    <mergeCell ref="Y31:AC31"/>
    <mergeCell ref="AD31:AF31"/>
    <mergeCell ref="AG31:AK31"/>
    <mergeCell ref="AL31:AQ31"/>
    <mergeCell ref="B25:Z25"/>
    <mergeCell ref="D30:K30"/>
    <mergeCell ref="L30:X30"/>
    <mergeCell ref="Y30:AC30"/>
    <mergeCell ref="AD30:AF30"/>
    <mergeCell ref="AG30:AK30"/>
    <mergeCell ref="AL32:AQ32"/>
    <mergeCell ref="B33:C33"/>
    <mergeCell ref="D33:K33"/>
    <mergeCell ref="L33:X33"/>
    <mergeCell ref="Y33:AC33"/>
    <mergeCell ref="AD33:AF33"/>
    <mergeCell ref="AG33:AK33"/>
    <mergeCell ref="AL33:AQ33"/>
    <mergeCell ref="B32:C32"/>
    <mergeCell ref="D32:K32"/>
    <mergeCell ref="L32:X32"/>
    <mergeCell ref="Y32:AC32"/>
    <mergeCell ref="AD32:AF32"/>
    <mergeCell ref="AG32:AK32"/>
    <mergeCell ref="AL34:AQ34"/>
    <mergeCell ref="B35:C35"/>
    <mergeCell ref="D35:K35"/>
    <mergeCell ref="L35:X35"/>
    <mergeCell ref="Y35:AC35"/>
    <mergeCell ref="AD35:AF35"/>
    <mergeCell ref="AG35:AK35"/>
    <mergeCell ref="AL35:AQ35"/>
    <mergeCell ref="B34:C34"/>
    <mergeCell ref="D34:K34"/>
    <mergeCell ref="L34:X34"/>
    <mergeCell ref="Y34:AC34"/>
    <mergeCell ref="AD34:AF34"/>
    <mergeCell ref="AG34:AK34"/>
    <mergeCell ref="AL36:AQ36"/>
    <mergeCell ref="B37:C37"/>
    <mergeCell ref="D37:K37"/>
    <mergeCell ref="L37:X37"/>
    <mergeCell ref="Y37:AC37"/>
    <mergeCell ref="AD37:AF37"/>
    <mergeCell ref="AG37:AK37"/>
    <mergeCell ref="AL37:AQ37"/>
    <mergeCell ref="B36:C36"/>
    <mergeCell ref="D36:K36"/>
    <mergeCell ref="L36:X36"/>
    <mergeCell ref="Y36:AC36"/>
    <mergeCell ref="AD36:AF36"/>
    <mergeCell ref="AG36:AK36"/>
    <mergeCell ref="AL38:AQ38"/>
    <mergeCell ref="B39:C39"/>
    <mergeCell ref="D39:K39"/>
    <mergeCell ref="L39:X39"/>
    <mergeCell ref="Y39:AC39"/>
    <mergeCell ref="AD39:AF39"/>
    <mergeCell ref="AG39:AK39"/>
    <mergeCell ref="AL39:AQ39"/>
    <mergeCell ref="B38:C38"/>
    <mergeCell ref="D38:K38"/>
    <mergeCell ref="L38:X38"/>
    <mergeCell ref="Y38:AC38"/>
    <mergeCell ref="AD38:AF38"/>
    <mergeCell ref="AG38:AK38"/>
    <mergeCell ref="AL40:AQ40"/>
    <mergeCell ref="B41:C41"/>
    <mergeCell ref="D41:K41"/>
    <mergeCell ref="L41:X41"/>
    <mergeCell ref="Y41:AC41"/>
    <mergeCell ref="AD41:AF41"/>
    <mergeCell ref="AG41:AK41"/>
    <mergeCell ref="AL41:AQ41"/>
    <mergeCell ref="B40:C40"/>
    <mergeCell ref="D40:K40"/>
    <mergeCell ref="L40:X40"/>
    <mergeCell ref="Y40:AC40"/>
    <mergeCell ref="AD40:AF40"/>
    <mergeCell ref="AG40:AK40"/>
    <mergeCell ref="B50:AQ52"/>
    <mergeCell ref="B55:AQ55"/>
    <mergeCell ref="V45:Z45"/>
    <mergeCell ref="AA45:AF45"/>
    <mergeCell ref="AG45:AK45"/>
    <mergeCell ref="AL45:AQ45"/>
    <mergeCell ref="V46:AF46"/>
    <mergeCell ref="AG46:AQ46"/>
    <mergeCell ref="AL42:AQ42"/>
    <mergeCell ref="V43:Z43"/>
    <mergeCell ref="AA43:AF43"/>
    <mergeCell ref="AG43:AK43"/>
    <mergeCell ref="AL43:AQ43"/>
    <mergeCell ref="V44:Z44"/>
    <mergeCell ref="AA44:AF44"/>
    <mergeCell ref="AG44:AK44"/>
    <mergeCell ref="AL44:AQ44"/>
    <mergeCell ref="B42:C42"/>
    <mergeCell ref="D42:K42"/>
    <mergeCell ref="L42:X42"/>
    <mergeCell ref="Y42:AC42"/>
    <mergeCell ref="AD42:AF42"/>
    <mergeCell ref="AG42:AK42"/>
  </mergeCells>
  <phoneticPr fontId="27"/>
  <dataValidations count="11">
    <dataValidation type="list" allowBlank="1" showInputMessage="1" showErrorMessage="1" sqref="AY5" xr:uid="{2DA904F8-48F2-4FBC-915B-8F61F4233337}">
      <formula1>$AZ$5:$BB$5</formula1>
    </dataValidation>
    <dataValidation type="list" allowBlank="1" showInputMessage="1" showErrorMessage="1" sqref="AY8" xr:uid="{0510DD40-E804-4084-A381-F805423171E2}">
      <formula1>$AZ$8:$BB$8</formula1>
    </dataValidation>
    <dataValidation type="whole" allowBlank="1" showInputMessage="1" showErrorMessage="1" sqref="AY20 AY16" xr:uid="{64C6E91E-0772-400C-AFED-54ABED4A3BE8}">
      <formula1>1970</formula1>
      <formula2>2100</formula2>
    </dataValidation>
    <dataValidation type="whole" allowBlank="1" showInputMessage="1" showErrorMessage="1" sqref="AY21 AY17" xr:uid="{267A8D6C-2EC2-4750-B462-BF042AD42E42}">
      <formula1>1</formula1>
      <formula2>12</formula2>
    </dataValidation>
    <dataValidation type="whole" allowBlank="1" showInputMessage="1" showErrorMessage="1" sqref="AY18 AY22" xr:uid="{4892F49B-F9CC-4957-B344-91CAFF55D8AC}">
      <formula1>1</formula1>
      <formula2>31</formula2>
    </dataValidation>
    <dataValidation imeMode="on" allowBlank="1" showInputMessage="1" showErrorMessage="1" sqref="B23:Z23 B25:Z25 AD31:AF42 C9:U15 B50:AQ52 B9:B14 V9:V14 AB18 AB9 AB15:AB16 AM15:AP16 AC16:AL16 D31:D42" xr:uid="{F5BFB2E6-4A1C-4B0A-862B-33FCFF857363}"/>
    <dataValidation imeMode="off" allowBlank="1" showInputMessage="1" showErrorMessage="1" sqref="AY6:AY7 AY14 Y31:AC42 AG31:AK42 AE18:AL18 AE15:AL15" xr:uid="{1A4F1A2E-CE46-4842-9501-D4542CA5FBEB}"/>
    <dataValidation type="whole" imeMode="off" allowBlank="1" showInputMessage="1" showErrorMessage="1" sqref="AY10" xr:uid="{59AB9798-760A-44AD-9257-70B4EFDB4EC8}">
      <formula1>1970</formula1>
      <formula2>2100</formula2>
    </dataValidation>
    <dataValidation type="whole" imeMode="off" allowBlank="1" showInputMessage="1" showErrorMessage="1" sqref="AY11" xr:uid="{B64B566B-CEFB-4C12-AB9D-80B8FFC11E76}">
      <formula1>1</formula1>
      <formula2>12</formula2>
    </dataValidation>
    <dataValidation type="whole" imeMode="off" allowBlank="1" showInputMessage="1" showErrorMessage="1" sqref="AY12" xr:uid="{7E193509-2641-4C4E-89C9-255C262578D4}">
      <formula1>1</formula1>
      <formula2>31</formula2>
    </dataValidation>
    <dataValidation type="list" imeMode="on" allowBlank="1" showInputMessage="1" showErrorMessage="1" sqref="B31:C42" xr:uid="{687E015F-F6D7-45F2-8EB6-B9F1A1768941}">
      <formula1>"※"</formula1>
    </dataValidation>
  </dataValidations>
  <printOptions horizontalCentered="1"/>
  <pageMargins left="0.59055118110236227" right="0.59055118110236227" top="0.78740157480314965" bottom="0.78740157480314965" header="0" footer="0"/>
  <pageSetup paperSize="9" scale="92" orientation="portrait" r:id="rId1"/>
  <headerFooter scaleWithDoc="0" alignWithMargins="0"/>
  <drawing r:id="rId2"/>
  <legacy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8CFD8-8A10-45B2-9092-73B31023E126}">
  <sheetPr codeName="Sheet27">
    <pageSetUpPr fitToPage="1"/>
  </sheetPr>
  <dimension ref="A1:M43"/>
  <sheetViews>
    <sheetView showGridLines="0" zoomScale="90" zoomScaleNormal="90" zoomScaleSheetLayoutView="100" workbookViewId="0">
      <selection activeCell="P10" sqref="P10"/>
    </sheetView>
  </sheetViews>
  <sheetFormatPr defaultRowHeight="13.5"/>
  <cols>
    <col min="1" max="1" width="20.6640625" style="54" customWidth="1"/>
    <col min="2" max="3" width="21" style="54" customWidth="1"/>
    <col min="4" max="4" width="6.33203125" style="54" customWidth="1"/>
    <col min="5" max="5" width="13.1640625" style="54" customWidth="1"/>
    <col min="6" max="6" width="9.1640625" style="54" customWidth="1"/>
    <col min="7" max="7" width="8.1640625" style="54" customWidth="1"/>
    <col min="8" max="8" width="15.5" style="54" customWidth="1"/>
    <col min="9" max="9" width="24.33203125" style="54" customWidth="1"/>
    <col min="10" max="16384" width="9.33203125" style="54"/>
  </cols>
  <sheetData>
    <row r="1" spans="1:13" ht="21">
      <c r="D1" s="100" t="s">
        <v>153</v>
      </c>
    </row>
    <row r="3" spans="1:13" ht="14.25" customHeight="1">
      <c r="A3" s="2465" t="s">
        <v>236</v>
      </c>
      <c r="B3" s="2465"/>
      <c r="C3" s="133"/>
      <c r="E3" s="101"/>
      <c r="F3" s="102"/>
      <c r="G3" s="102"/>
      <c r="H3" s="103"/>
    </row>
    <row r="4" spans="1:13" ht="14.25" customHeight="1">
      <c r="A4" s="134" t="s">
        <v>237</v>
      </c>
      <c r="B4" s="135"/>
      <c r="C4" s="135"/>
      <c r="E4" s="102"/>
      <c r="F4" s="102"/>
      <c r="G4" s="102"/>
      <c r="H4" s="102"/>
    </row>
    <row r="5" spans="1:13" ht="14.25" customHeight="1">
      <c r="A5" s="134" t="s">
        <v>208</v>
      </c>
      <c r="B5" s="135"/>
      <c r="C5" s="135"/>
      <c r="E5" s="102"/>
      <c r="F5" s="134" t="s">
        <v>210</v>
      </c>
      <c r="G5" s="102"/>
      <c r="H5" s="102"/>
      <c r="K5" s="101"/>
      <c r="L5" s="102"/>
      <c r="M5" s="103"/>
    </row>
    <row r="6" spans="1:13" ht="14.25" customHeight="1">
      <c r="A6" s="134" t="s">
        <v>209</v>
      </c>
      <c r="B6" s="135"/>
      <c r="C6" s="135"/>
      <c r="E6" s="102"/>
      <c r="F6" s="134" t="s">
        <v>238</v>
      </c>
      <c r="G6" s="102"/>
      <c r="K6" s="102"/>
      <c r="L6" s="102"/>
      <c r="M6" s="102"/>
    </row>
    <row r="7" spans="1:13" ht="14.25" customHeight="1">
      <c r="A7" s="134"/>
      <c r="B7" s="135"/>
      <c r="C7" s="135"/>
      <c r="E7" s="102"/>
      <c r="F7" s="134"/>
      <c r="G7" s="102"/>
      <c r="K7" s="102"/>
      <c r="L7" s="102"/>
      <c r="M7" s="102"/>
    </row>
    <row r="8" spans="1:13" ht="14.25" customHeight="1">
      <c r="A8" s="134" t="s">
        <v>239</v>
      </c>
      <c r="B8" s="135"/>
      <c r="C8" s="135"/>
      <c r="E8" s="102"/>
      <c r="F8" s="134" t="s">
        <v>240</v>
      </c>
      <c r="G8" s="102"/>
    </row>
    <row r="9" spans="1:13" ht="14.25" customHeight="1">
      <c r="A9" s="135" t="s">
        <v>241</v>
      </c>
      <c r="B9" s="135"/>
      <c r="C9" s="135"/>
      <c r="E9" s="102"/>
      <c r="F9" s="134" t="s">
        <v>242</v>
      </c>
      <c r="G9" s="102"/>
    </row>
    <row r="10" spans="1:13" ht="14.25" customHeight="1">
      <c r="A10" s="134" t="s">
        <v>243</v>
      </c>
      <c r="B10" s="135"/>
      <c r="C10" s="135"/>
      <c r="E10" s="102"/>
      <c r="F10" s="134" t="s">
        <v>244</v>
      </c>
      <c r="G10" s="102"/>
    </row>
    <row r="11" spans="1:13" ht="14.25" customHeight="1">
      <c r="A11" s="102"/>
      <c r="E11" s="102"/>
      <c r="F11" s="134" t="s">
        <v>245</v>
      </c>
      <c r="G11" s="102"/>
    </row>
    <row r="12" spans="1:13" ht="14.25" customHeight="1">
      <c r="A12" s="102"/>
      <c r="E12" s="102"/>
      <c r="F12" s="134" t="s">
        <v>246</v>
      </c>
      <c r="G12" s="102"/>
    </row>
    <row r="13" spans="1:13" ht="14.25" customHeight="1">
      <c r="A13" s="102"/>
      <c r="E13" s="102"/>
      <c r="F13" s="134"/>
      <c r="G13" s="102"/>
    </row>
    <row r="14" spans="1:13" ht="14.25" customHeight="1">
      <c r="A14" s="102"/>
      <c r="E14" s="103"/>
      <c r="F14" s="136" t="s">
        <v>247</v>
      </c>
      <c r="G14" s="103"/>
    </row>
    <row r="15" spans="1:13" ht="14.25" customHeight="1">
      <c r="A15" s="102"/>
      <c r="E15" s="102"/>
      <c r="F15" s="134" t="s">
        <v>248</v>
      </c>
      <c r="G15" s="102"/>
    </row>
    <row r="16" spans="1:13" ht="14.25" customHeight="1">
      <c r="A16" s="102"/>
      <c r="E16" s="102"/>
      <c r="F16" s="134" t="s">
        <v>249</v>
      </c>
      <c r="G16" s="102"/>
    </row>
    <row r="17" spans="1:9" ht="16.5" customHeight="1">
      <c r="A17" s="102"/>
      <c r="E17" s="137"/>
    </row>
    <row r="18" spans="1:9">
      <c r="A18" s="2466" t="s">
        <v>250</v>
      </c>
      <c r="B18" s="2467"/>
      <c r="C18" s="2467"/>
      <c r="D18" s="2467"/>
      <c r="E18" s="2467"/>
      <c r="F18" s="2467"/>
      <c r="G18" s="2467"/>
      <c r="H18" s="2468"/>
      <c r="I18" s="138"/>
    </row>
    <row r="19" spans="1:9" ht="16.5" customHeight="1">
      <c r="A19" s="2469"/>
      <c r="B19" s="2470"/>
      <c r="C19" s="2470"/>
      <c r="D19" s="2470"/>
      <c r="E19" s="2470"/>
      <c r="F19" s="2470"/>
      <c r="G19" s="2470"/>
      <c r="H19" s="2471"/>
      <c r="I19" s="138"/>
    </row>
    <row r="20" spans="1:9" ht="30.75" customHeight="1">
      <c r="A20" s="139" t="s">
        <v>251</v>
      </c>
      <c r="B20" s="140" t="s">
        <v>252</v>
      </c>
      <c r="C20" s="140"/>
      <c r="D20" s="141"/>
      <c r="E20" s="140" t="s">
        <v>225</v>
      </c>
      <c r="F20" s="141" t="s">
        <v>170</v>
      </c>
      <c r="G20" s="140" t="s">
        <v>253</v>
      </c>
      <c r="H20" s="141" t="s">
        <v>254</v>
      </c>
    </row>
    <row r="21" spans="1:9" ht="19.5" customHeight="1">
      <c r="A21" s="102"/>
      <c r="B21" s="102" t="s">
        <v>255</v>
      </c>
      <c r="C21" s="102"/>
      <c r="D21" s="142"/>
      <c r="E21" s="103"/>
      <c r="F21" s="143"/>
      <c r="G21" s="102"/>
      <c r="H21" s="144"/>
    </row>
    <row r="22" spans="1:9" ht="19.5" customHeight="1">
      <c r="A22" s="145">
        <v>45467</v>
      </c>
      <c r="B22" s="102" t="s">
        <v>256</v>
      </c>
      <c r="C22" s="102"/>
      <c r="D22" s="102"/>
      <c r="E22" s="146">
        <v>1680</v>
      </c>
      <c r="F22" s="147">
        <v>1000</v>
      </c>
      <c r="G22" s="102" t="s">
        <v>257</v>
      </c>
      <c r="H22" s="148">
        <v>1680000</v>
      </c>
    </row>
    <row r="23" spans="1:9" ht="19.5" customHeight="1">
      <c r="A23" s="102"/>
      <c r="B23" s="149" t="s">
        <v>258</v>
      </c>
      <c r="C23" s="150"/>
      <c r="D23" s="102"/>
      <c r="E23" s="103"/>
      <c r="F23" s="143"/>
      <c r="G23" s="102"/>
      <c r="H23" s="148"/>
    </row>
    <row r="24" spans="1:9" ht="19.5" customHeight="1">
      <c r="A24" s="102"/>
      <c r="B24" s="102" t="s">
        <v>259</v>
      </c>
      <c r="C24" s="102"/>
      <c r="D24" s="102"/>
      <c r="E24" s="103"/>
      <c r="F24" s="143"/>
      <c r="G24" s="102"/>
      <c r="H24" s="148"/>
    </row>
    <row r="25" spans="1:9" ht="19.5" customHeight="1">
      <c r="A25" s="145">
        <v>45467</v>
      </c>
      <c r="B25" s="102" t="s">
        <v>260</v>
      </c>
      <c r="C25" s="102"/>
      <c r="D25" s="102"/>
      <c r="E25" s="146">
        <v>1100</v>
      </c>
      <c r="F25" s="147">
        <v>1000</v>
      </c>
      <c r="G25" s="102" t="s">
        <v>257</v>
      </c>
      <c r="H25" s="148">
        <v>1100000</v>
      </c>
    </row>
    <row r="26" spans="1:9" ht="19.5" customHeight="1">
      <c r="A26" s="102"/>
      <c r="B26" s="149" t="s">
        <v>258</v>
      </c>
      <c r="C26" s="150"/>
      <c r="D26" s="102"/>
      <c r="E26" s="103"/>
      <c r="F26" s="143"/>
      <c r="G26" s="102"/>
      <c r="H26" s="148"/>
    </row>
    <row r="27" spans="1:9" ht="19.5" customHeight="1">
      <c r="A27" s="102"/>
      <c r="B27" s="102" t="s">
        <v>259</v>
      </c>
      <c r="C27" s="102"/>
      <c r="D27" s="102"/>
      <c r="E27" s="103"/>
      <c r="F27" s="143"/>
      <c r="G27" s="102"/>
      <c r="H27" s="148"/>
    </row>
    <row r="28" spans="1:9">
      <c r="A28" s="145">
        <v>45467</v>
      </c>
      <c r="B28" s="102" t="s">
        <v>260</v>
      </c>
      <c r="C28" s="102"/>
      <c r="D28" s="102"/>
      <c r="E28" s="146">
        <v>1100</v>
      </c>
      <c r="F28" s="147">
        <v>1000</v>
      </c>
      <c r="G28" s="102" t="s">
        <v>257</v>
      </c>
      <c r="H28" s="148">
        <v>1100000</v>
      </c>
    </row>
    <row r="29" spans="1:9">
      <c r="A29" s="102"/>
      <c r="B29" s="149" t="s">
        <v>258</v>
      </c>
      <c r="C29" s="150"/>
      <c r="D29" s="102"/>
      <c r="E29" s="103"/>
      <c r="F29" s="143"/>
      <c r="G29" s="102"/>
      <c r="H29" s="148"/>
    </row>
    <row r="30" spans="1:9">
      <c r="A30" s="102"/>
      <c r="B30" s="102" t="s">
        <v>261</v>
      </c>
      <c r="C30" s="102"/>
      <c r="D30" s="102"/>
      <c r="E30" s="103"/>
      <c r="F30" s="143"/>
      <c r="G30" s="102"/>
      <c r="H30" s="148"/>
    </row>
    <row r="31" spans="1:9">
      <c r="A31" s="145">
        <v>45467</v>
      </c>
      <c r="B31" s="102" t="s">
        <v>262</v>
      </c>
      <c r="C31" s="102"/>
      <c r="D31" s="102"/>
      <c r="E31" s="103">
        <v>810</v>
      </c>
      <c r="F31" s="147">
        <v>1000</v>
      </c>
      <c r="G31" s="102" t="s">
        <v>257</v>
      </c>
      <c r="H31" s="148">
        <v>810000</v>
      </c>
    </row>
    <row r="32" spans="1:9">
      <c r="A32" s="102"/>
      <c r="B32" s="149" t="s">
        <v>258</v>
      </c>
      <c r="C32" s="150"/>
      <c r="D32" s="102"/>
      <c r="E32" s="103"/>
      <c r="F32" s="143"/>
      <c r="G32" s="102"/>
      <c r="H32" s="148"/>
    </row>
    <row r="33" spans="1:8">
      <c r="A33" s="102"/>
      <c r="B33" s="102" t="s">
        <v>263</v>
      </c>
      <c r="C33" s="102"/>
      <c r="D33" s="102"/>
      <c r="E33" s="103"/>
      <c r="F33" s="143"/>
      <c r="G33" s="102"/>
      <c r="H33" s="148"/>
    </row>
    <row r="34" spans="1:8">
      <c r="A34" s="145">
        <v>45467</v>
      </c>
      <c r="B34" s="102" t="s">
        <v>264</v>
      </c>
      <c r="C34" s="102"/>
      <c r="D34" s="102"/>
      <c r="E34" s="146">
        <v>1010</v>
      </c>
      <c r="F34" s="147">
        <v>1000</v>
      </c>
      <c r="G34" s="102" t="s">
        <v>257</v>
      </c>
      <c r="H34" s="148">
        <v>1010000</v>
      </c>
    </row>
    <row r="35" spans="1:8">
      <c r="A35" s="102"/>
      <c r="B35" s="149" t="s">
        <v>258</v>
      </c>
      <c r="C35" s="150"/>
      <c r="D35" s="102"/>
      <c r="E35" s="151"/>
      <c r="F35" s="152"/>
      <c r="G35" s="151"/>
      <c r="H35" s="151"/>
    </row>
    <row r="36" spans="1:8">
      <c r="A36" s="102"/>
      <c r="B36" s="150"/>
      <c r="C36" s="150"/>
      <c r="D36" s="102"/>
      <c r="E36" s="102" t="s">
        <v>219</v>
      </c>
      <c r="F36" s="102"/>
      <c r="G36" s="102"/>
      <c r="H36" s="147">
        <v>5700000</v>
      </c>
    </row>
    <row r="37" spans="1:8">
      <c r="A37" s="135" t="s">
        <v>265</v>
      </c>
      <c r="B37" s="135"/>
      <c r="C37" s="135"/>
      <c r="D37" s="135"/>
      <c r="E37" s="153" t="s">
        <v>266</v>
      </c>
      <c r="F37" s="153"/>
      <c r="G37" s="153"/>
      <c r="H37" s="154">
        <v>570000</v>
      </c>
    </row>
    <row r="38" spans="1:8" ht="16.5" customHeight="1">
      <c r="A38" s="155"/>
      <c r="B38" s="2472" t="s">
        <v>267</v>
      </c>
      <c r="C38" s="2473"/>
      <c r="E38" s="2474" t="s">
        <v>268</v>
      </c>
      <c r="F38" s="2474"/>
      <c r="G38" s="2474"/>
      <c r="H38" s="2474"/>
    </row>
    <row r="39" spans="1:8">
      <c r="A39" s="156">
        <v>0.1</v>
      </c>
      <c r="B39" s="2476" t="s">
        <v>269</v>
      </c>
      <c r="C39" s="2477"/>
      <c r="E39" s="2475"/>
      <c r="F39" s="2475"/>
      <c r="G39" s="2475"/>
      <c r="H39" s="2475"/>
    </row>
    <row r="40" spans="1:8" ht="31.5" customHeight="1" thickBot="1">
      <c r="A40" s="157" t="s">
        <v>270</v>
      </c>
      <c r="E40" s="158"/>
      <c r="H40" s="159"/>
    </row>
    <row r="41" spans="1:8" ht="15" customHeight="1" thickBot="1">
      <c r="A41" s="160"/>
      <c r="B41" s="161"/>
      <c r="C41" s="161"/>
      <c r="D41" s="161"/>
      <c r="E41" s="161"/>
      <c r="F41" s="161"/>
      <c r="G41" s="161"/>
      <c r="H41" s="162"/>
    </row>
    <row r="42" spans="1:8" ht="25.5" customHeight="1" thickBot="1">
      <c r="A42" s="163" t="s">
        <v>235</v>
      </c>
      <c r="B42" s="163"/>
      <c r="C42" s="163"/>
      <c r="D42" s="163"/>
      <c r="E42" s="163"/>
      <c r="F42" s="163"/>
      <c r="G42" s="163"/>
      <c r="H42" s="163"/>
    </row>
    <row r="43" spans="1:8" ht="14.25" customHeight="1" thickBot="1">
      <c r="A43" s="160"/>
      <c r="B43" s="161"/>
      <c r="C43" s="161"/>
      <c r="D43" s="161"/>
      <c r="E43" s="161"/>
      <c r="F43" s="161"/>
      <c r="G43" s="161"/>
      <c r="H43" s="162"/>
    </row>
  </sheetData>
  <mergeCells count="5">
    <mergeCell ref="A3:B3"/>
    <mergeCell ref="A18:H19"/>
    <mergeCell ref="B38:C38"/>
    <mergeCell ref="E38:H39"/>
    <mergeCell ref="B39:C39"/>
  </mergeCells>
  <phoneticPr fontId="27"/>
  <pageMargins left="0.25" right="0.25" top="0.75" bottom="0.75" header="0.3" footer="0.3"/>
  <pageSetup paperSize="9" scale="96" orientation="portrait" horizontalDpi="0" verticalDpi="0" r:id="rId1"/>
  <headerFooter>
    <oddFooter>&amp;C1/1</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B58E3-3D0A-4B8B-A597-D2695B255BCA}">
  <sheetPr codeName="Sheet28"/>
  <dimension ref="A1:M40"/>
  <sheetViews>
    <sheetView showGridLines="0" zoomScaleNormal="100" zoomScaleSheetLayoutView="100" workbookViewId="0">
      <selection activeCell="M12" sqref="M12"/>
    </sheetView>
  </sheetViews>
  <sheetFormatPr defaultRowHeight="13.5"/>
  <cols>
    <col min="1" max="1" width="20.6640625" style="54" customWidth="1"/>
    <col min="2" max="3" width="21" style="54" customWidth="1"/>
    <col min="4" max="4" width="6.33203125" style="54" customWidth="1"/>
    <col min="5" max="5" width="13.1640625" style="54" customWidth="1"/>
    <col min="6" max="6" width="9.1640625" style="54" customWidth="1"/>
    <col min="7" max="7" width="8.1640625" style="54" customWidth="1"/>
    <col min="8" max="8" width="15.5" style="54" customWidth="1"/>
    <col min="9" max="9" width="24.33203125" style="54" customWidth="1"/>
    <col min="10" max="16384" width="9.33203125" style="54"/>
  </cols>
  <sheetData>
    <row r="1" spans="1:13" ht="21">
      <c r="D1" s="100" t="s">
        <v>301</v>
      </c>
    </row>
    <row r="3" spans="1:13" ht="14.25" customHeight="1">
      <c r="A3" s="2465" t="s">
        <v>236</v>
      </c>
      <c r="B3" s="2465"/>
      <c r="C3" s="133"/>
      <c r="E3" s="101"/>
      <c r="F3" s="102"/>
      <c r="G3" s="102"/>
      <c r="H3" s="103"/>
    </row>
    <row r="4" spans="1:13" ht="14.25" customHeight="1">
      <c r="A4" s="134" t="s">
        <v>237</v>
      </c>
      <c r="B4" s="135"/>
      <c r="C4" s="135"/>
      <c r="E4" s="102"/>
      <c r="F4" s="102"/>
      <c r="G4" s="102"/>
      <c r="H4" s="102"/>
    </row>
    <row r="5" spans="1:13" ht="14.25" customHeight="1">
      <c r="A5" s="134" t="s">
        <v>208</v>
      </c>
      <c r="B5" s="135"/>
      <c r="C5" s="135"/>
      <c r="E5" s="102"/>
      <c r="F5" s="134" t="s">
        <v>210</v>
      </c>
      <c r="G5" s="102"/>
      <c r="H5" s="102"/>
      <c r="K5" s="101"/>
      <c r="L5" s="102"/>
      <c r="M5" s="103"/>
    </row>
    <row r="6" spans="1:13" ht="14.25" customHeight="1">
      <c r="A6" s="134" t="s">
        <v>209</v>
      </c>
      <c r="B6" s="135"/>
      <c r="C6" s="135"/>
      <c r="E6" s="102"/>
      <c r="F6" s="134" t="s">
        <v>238</v>
      </c>
      <c r="G6" s="102"/>
      <c r="K6" s="102"/>
      <c r="L6" s="102"/>
      <c r="M6" s="102"/>
    </row>
    <row r="7" spans="1:13" ht="14.25" customHeight="1">
      <c r="A7" s="134"/>
      <c r="B7" s="135"/>
      <c r="C7" s="135"/>
      <c r="E7" s="102"/>
      <c r="F7" s="134"/>
      <c r="G7" s="102"/>
      <c r="K7" s="102"/>
      <c r="L7" s="102"/>
      <c r="M7" s="102"/>
    </row>
    <row r="8" spans="1:13" ht="14.25" customHeight="1">
      <c r="A8" s="134" t="s">
        <v>239</v>
      </c>
      <c r="B8" s="135"/>
      <c r="C8" s="135"/>
      <c r="E8" s="102"/>
      <c r="F8" s="134" t="s">
        <v>240</v>
      </c>
      <c r="G8" s="102"/>
    </row>
    <row r="9" spans="1:13" ht="14.25" customHeight="1">
      <c r="A9" s="135" t="s">
        <v>241</v>
      </c>
      <c r="B9" s="135"/>
      <c r="C9" s="135"/>
      <c r="E9" s="102"/>
      <c r="F9" s="134" t="s">
        <v>242</v>
      </c>
      <c r="G9" s="102"/>
    </row>
    <row r="10" spans="1:13" ht="14.25" customHeight="1">
      <c r="A10" s="134" t="s">
        <v>243</v>
      </c>
      <c r="B10" s="135"/>
      <c r="C10" s="135"/>
      <c r="E10" s="102"/>
      <c r="F10" s="134" t="s">
        <v>244</v>
      </c>
      <c r="G10" s="102"/>
    </row>
    <row r="11" spans="1:13" ht="14.25" customHeight="1">
      <c r="A11" s="102"/>
      <c r="E11" s="102"/>
      <c r="F11" s="134" t="s">
        <v>245</v>
      </c>
      <c r="G11" s="102"/>
    </row>
    <row r="12" spans="1:13" ht="14.25" customHeight="1">
      <c r="A12" s="102"/>
      <c r="E12" s="102"/>
      <c r="F12" s="134" t="s">
        <v>246</v>
      </c>
      <c r="G12" s="102"/>
    </row>
    <row r="13" spans="1:13" ht="14.25" customHeight="1">
      <c r="A13" s="102"/>
      <c r="E13" s="102"/>
      <c r="F13" s="134"/>
      <c r="G13" s="102"/>
    </row>
    <row r="14" spans="1:13" ht="14.25" customHeight="1">
      <c r="A14" s="102"/>
      <c r="E14" s="103"/>
      <c r="F14" s="136" t="s">
        <v>302</v>
      </c>
      <c r="G14" s="103"/>
    </row>
    <row r="15" spans="1:13" ht="14.25" customHeight="1">
      <c r="A15" s="102"/>
      <c r="E15" s="102"/>
      <c r="F15" s="134" t="s">
        <v>303</v>
      </c>
      <c r="G15" s="102"/>
    </row>
    <row r="16" spans="1:13" ht="14.25" customHeight="1" thickBot="1">
      <c r="A16" s="102"/>
      <c r="E16" s="102"/>
      <c r="F16" s="134"/>
      <c r="G16" s="102"/>
    </row>
    <row r="17" spans="1:9" ht="14.25" thickTop="1">
      <c r="A17" s="2478" t="s">
        <v>304</v>
      </c>
      <c r="B17" s="2479"/>
      <c r="C17" s="2479"/>
      <c r="D17" s="2479"/>
      <c r="E17" s="2479"/>
      <c r="F17" s="2479"/>
      <c r="G17" s="2479"/>
      <c r="H17" s="2480"/>
      <c r="I17" s="202"/>
    </row>
    <row r="18" spans="1:9" ht="16.5" customHeight="1" thickBot="1">
      <c r="A18" s="2481"/>
      <c r="B18" s="2482"/>
      <c r="C18" s="2482"/>
      <c r="D18" s="2482"/>
      <c r="E18" s="2482"/>
      <c r="F18" s="2482"/>
      <c r="G18" s="2482"/>
      <c r="H18" s="2483"/>
    </row>
    <row r="19" spans="1:9" ht="30.75" customHeight="1" thickTop="1">
      <c r="A19" s="203" t="s">
        <v>305</v>
      </c>
      <c r="B19" s="203"/>
      <c r="C19" s="203"/>
      <c r="D19" s="204"/>
      <c r="E19" s="203" t="s">
        <v>225</v>
      </c>
      <c r="F19" s="204" t="s">
        <v>170</v>
      </c>
      <c r="G19" s="203" t="s">
        <v>253</v>
      </c>
      <c r="H19" s="204" t="s">
        <v>254</v>
      </c>
    </row>
    <row r="20" spans="1:9" ht="19.5" customHeight="1">
      <c r="A20" s="103" t="s">
        <v>255</v>
      </c>
      <c r="B20" s="103"/>
      <c r="C20" s="103" t="s">
        <v>306</v>
      </c>
      <c r="D20" s="142"/>
      <c r="E20" s="103"/>
      <c r="F20" s="143"/>
      <c r="G20" s="102"/>
      <c r="H20" s="144"/>
    </row>
    <row r="21" spans="1:9" ht="19.5" customHeight="1">
      <c r="A21" s="103" t="s">
        <v>307</v>
      </c>
      <c r="B21" s="103"/>
      <c r="C21" s="103"/>
      <c r="D21" s="102"/>
      <c r="E21" s="205">
        <v>1680</v>
      </c>
      <c r="F21" s="147">
        <v>1000</v>
      </c>
      <c r="G21" s="102" t="s">
        <v>257</v>
      </c>
      <c r="H21" s="148">
        <v>1680000</v>
      </c>
    </row>
    <row r="22" spans="1:9" ht="12.75" customHeight="1">
      <c r="A22" s="206"/>
      <c r="B22" s="206"/>
      <c r="C22" s="206"/>
      <c r="D22" s="102"/>
      <c r="E22" s="207"/>
      <c r="F22" s="143"/>
      <c r="G22" s="102"/>
      <c r="H22" s="148"/>
    </row>
    <row r="23" spans="1:9" ht="19.5" customHeight="1">
      <c r="A23" s="103" t="s">
        <v>259</v>
      </c>
      <c r="B23" s="103"/>
      <c r="C23" s="103" t="s">
        <v>306</v>
      </c>
      <c r="D23" s="102"/>
      <c r="E23" s="207"/>
      <c r="F23" s="143"/>
      <c r="G23" s="102"/>
      <c r="H23" s="148"/>
    </row>
    <row r="24" spans="1:9" ht="19.5" customHeight="1">
      <c r="A24" s="103" t="s">
        <v>308</v>
      </c>
      <c r="B24" s="103"/>
      <c r="C24" s="103"/>
      <c r="D24" s="102"/>
      <c r="E24" s="205">
        <v>1100</v>
      </c>
      <c r="F24" s="147">
        <v>1000</v>
      </c>
      <c r="G24" s="102" t="s">
        <v>257</v>
      </c>
      <c r="H24" s="148">
        <v>1100000</v>
      </c>
    </row>
    <row r="25" spans="1:9" ht="12.75" customHeight="1">
      <c r="A25" s="206"/>
      <c r="B25" s="206"/>
      <c r="C25" s="206"/>
      <c r="D25" s="102"/>
      <c r="E25" s="207"/>
      <c r="F25" s="143"/>
      <c r="G25" s="102"/>
      <c r="H25" s="148"/>
    </row>
    <row r="26" spans="1:9" ht="19.5" customHeight="1">
      <c r="A26" s="103" t="s">
        <v>259</v>
      </c>
      <c r="B26" s="103"/>
      <c r="C26" s="103" t="s">
        <v>306</v>
      </c>
      <c r="D26" s="102"/>
      <c r="E26" s="207"/>
      <c r="F26" s="143"/>
      <c r="G26" s="102"/>
      <c r="H26" s="148"/>
    </row>
    <row r="27" spans="1:9">
      <c r="A27" s="103" t="s">
        <v>308</v>
      </c>
      <c r="B27" s="103"/>
      <c r="C27" s="103"/>
      <c r="D27" s="102"/>
      <c r="E27" s="205">
        <v>1100</v>
      </c>
      <c r="F27" s="147">
        <v>1000</v>
      </c>
      <c r="G27" s="102" t="s">
        <v>257</v>
      </c>
      <c r="H27" s="148">
        <v>1100000</v>
      </c>
    </row>
    <row r="28" spans="1:9" ht="12.75" customHeight="1">
      <c r="A28" s="206"/>
      <c r="B28" s="206"/>
      <c r="C28" s="206"/>
      <c r="D28" s="102"/>
      <c r="E28" s="207"/>
      <c r="F28" s="143"/>
      <c r="G28" s="102"/>
      <c r="H28" s="148"/>
    </row>
    <row r="29" spans="1:9">
      <c r="A29" s="103" t="s">
        <v>261</v>
      </c>
      <c r="B29" s="103"/>
      <c r="C29" s="103" t="s">
        <v>306</v>
      </c>
      <c r="D29" s="102"/>
      <c r="E29" s="207"/>
      <c r="F29" s="143"/>
      <c r="G29" s="102"/>
      <c r="H29" s="148"/>
    </row>
    <row r="30" spans="1:9">
      <c r="A30" s="103" t="s">
        <v>309</v>
      </c>
      <c r="B30" s="103"/>
      <c r="C30" s="103"/>
      <c r="D30" s="102"/>
      <c r="E30" s="207">
        <v>810</v>
      </c>
      <c r="F30" s="147">
        <v>1000</v>
      </c>
      <c r="G30" s="102" t="s">
        <v>257</v>
      </c>
      <c r="H30" s="148">
        <v>810000</v>
      </c>
    </row>
    <row r="31" spans="1:9" ht="12.75" customHeight="1">
      <c r="A31" s="206"/>
      <c r="B31" s="206"/>
      <c r="C31" s="206"/>
      <c r="D31" s="102"/>
      <c r="E31" s="207"/>
      <c r="F31" s="143"/>
      <c r="G31" s="102"/>
      <c r="H31" s="148"/>
    </row>
    <row r="32" spans="1:9">
      <c r="A32" s="103" t="s">
        <v>263</v>
      </c>
      <c r="B32" s="103"/>
      <c r="C32" s="103" t="s">
        <v>306</v>
      </c>
      <c r="D32" s="102"/>
      <c r="E32" s="207"/>
      <c r="F32" s="143"/>
      <c r="G32" s="102"/>
      <c r="H32" s="148"/>
    </row>
    <row r="33" spans="1:8">
      <c r="A33" s="103" t="s">
        <v>310</v>
      </c>
      <c r="B33" s="103"/>
      <c r="C33" s="103"/>
      <c r="D33" s="102"/>
      <c r="E33" s="205">
        <v>1010</v>
      </c>
      <c r="F33" s="147">
        <v>1000</v>
      </c>
      <c r="G33" s="102" t="s">
        <v>257</v>
      </c>
      <c r="H33" s="148">
        <v>1010000</v>
      </c>
    </row>
    <row r="34" spans="1:8" ht="12.75" customHeight="1">
      <c r="A34" s="149"/>
      <c r="B34" s="149"/>
      <c r="C34" s="149"/>
      <c r="D34" s="102"/>
      <c r="E34" s="151"/>
      <c r="F34" s="152"/>
      <c r="G34" s="151"/>
      <c r="H34" s="151"/>
    </row>
    <row r="35" spans="1:8">
      <c r="A35" s="102"/>
      <c r="B35" s="150"/>
      <c r="C35" s="150"/>
      <c r="D35" s="102"/>
      <c r="E35" s="102" t="s">
        <v>219</v>
      </c>
      <c r="F35" s="102"/>
      <c r="G35" s="102"/>
      <c r="H35" s="147">
        <v>5700000</v>
      </c>
    </row>
    <row r="36" spans="1:8">
      <c r="A36" s="135" t="s">
        <v>265</v>
      </c>
      <c r="B36" s="135"/>
      <c r="C36" s="135"/>
      <c r="D36" s="135"/>
      <c r="E36" s="153" t="s">
        <v>266</v>
      </c>
      <c r="F36" s="153"/>
      <c r="G36" s="153"/>
      <c r="H36" s="154">
        <v>570000</v>
      </c>
    </row>
    <row r="37" spans="1:8" ht="16.5" customHeight="1">
      <c r="A37" s="155"/>
      <c r="B37" s="2472" t="s">
        <v>267</v>
      </c>
      <c r="C37" s="2473"/>
      <c r="E37" s="2484" t="s">
        <v>311</v>
      </c>
      <c r="F37" s="2474"/>
      <c r="G37" s="2474"/>
      <c r="H37" s="2474"/>
    </row>
    <row r="38" spans="1:8">
      <c r="A38" s="156">
        <v>0.1</v>
      </c>
      <c r="B38" s="2476" t="s">
        <v>269</v>
      </c>
      <c r="C38" s="2477"/>
      <c r="E38" s="2475"/>
      <c r="F38" s="2475"/>
      <c r="G38" s="2475"/>
      <c r="H38" s="2475"/>
    </row>
    <row r="39" spans="1:8" ht="25.5" customHeight="1" thickBot="1">
      <c r="A39" s="163" t="s">
        <v>235</v>
      </c>
      <c r="B39" s="163"/>
      <c r="C39" s="163"/>
      <c r="D39" s="163"/>
      <c r="E39" s="163"/>
      <c r="F39" s="163"/>
      <c r="G39" s="163"/>
      <c r="H39" s="163"/>
    </row>
    <row r="40" spans="1:8" ht="14.25" customHeight="1" thickBot="1">
      <c r="A40" s="208"/>
      <c r="B40" s="209"/>
      <c r="C40" s="209"/>
      <c r="D40" s="209"/>
      <c r="E40" s="209"/>
      <c r="F40" s="209"/>
      <c r="G40" s="209"/>
      <c r="H40" s="210"/>
    </row>
  </sheetData>
  <mergeCells count="5">
    <mergeCell ref="A3:B3"/>
    <mergeCell ref="A17:H18"/>
    <mergeCell ref="B37:C37"/>
    <mergeCell ref="E37:H38"/>
    <mergeCell ref="B38:C38"/>
  </mergeCells>
  <phoneticPr fontId="27"/>
  <pageMargins left="0.25" right="0.25" top="0.75" bottom="0.75" header="0.3" footer="0.3"/>
  <pageSetup paperSize="9" scale="94" orientation="portrait" horizontalDpi="0" verticalDpi="0" r:id="rId1"/>
  <headerFooter>
    <oddFooter>&amp;C1/1</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A6F28-097B-484B-9A06-4B0413AD3F6A}">
  <sheetPr codeName="Sheet29">
    <pageSetUpPr fitToPage="1"/>
  </sheetPr>
  <dimension ref="A1:S41"/>
  <sheetViews>
    <sheetView showGridLines="0" topLeftCell="A4" zoomScaleNormal="100" zoomScaleSheetLayoutView="100" workbookViewId="0">
      <selection activeCell="N3" sqref="N3"/>
    </sheetView>
  </sheetViews>
  <sheetFormatPr defaultRowHeight="13.5"/>
  <cols>
    <col min="1" max="1" width="1.83203125" style="660" customWidth="1"/>
    <col min="2" max="2" width="15.6640625" style="660" customWidth="1"/>
    <col min="3" max="4" width="16.6640625" style="660" customWidth="1"/>
    <col min="5" max="5" width="20.83203125" style="660" customWidth="1"/>
    <col min="6" max="6" width="10" style="660" customWidth="1"/>
    <col min="7" max="7" width="8.1640625" style="660" customWidth="1"/>
    <col min="8" max="8" width="14.83203125" style="660" customWidth="1"/>
    <col min="9" max="9" width="10" style="660" customWidth="1"/>
    <col min="10" max="10" width="20" style="660" customWidth="1"/>
    <col min="11" max="11" width="1.83203125" style="660" customWidth="1"/>
    <col min="12" max="12" width="5.33203125" style="660" customWidth="1"/>
    <col min="13" max="15" width="18.6640625" style="660" customWidth="1"/>
    <col min="16" max="16384" width="9.33203125" style="660"/>
  </cols>
  <sheetData>
    <row r="1" spans="1:19" ht="23.25" customHeight="1">
      <c r="A1" s="659"/>
      <c r="B1" s="659"/>
      <c r="C1" s="659"/>
      <c r="D1" s="659"/>
      <c r="E1" s="659"/>
      <c r="F1" s="659"/>
      <c r="G1" s="659"/>
      <c r="H1" s="659"/>
      <c r="I1" s="659"/>
      <c r="J1" s="659"/>
      <c r="K1" s="659"/>
    </row>
    <row r="2" spans="1:19" ht="26.25" thickBot="1">
      <c r="A2" s="659"/>
      <c r="B2" s="2486" t="s">
        <v>0</v>
      </c>
      <c r="C2" s="2486"/>
      <c r="D2" s="2486"/>
      <c r="E2" s="2486"/>
      <c r="F2" s="2486"/>
      <c r="G2" s="2486"/>
      <c r="H2" s="2486"/>
      <c r="I2" s="2486"/>
      <c r="J2" s="2486"/>
      <c r="K2" s="659"/>
      <c r="Q2" s="661" t="s">
        <v>275</v>
      </c>
      <c r="R2" s="661" t="s">
        <v>404</v>
      </c>
      <c r="S2" s="661" t="s">
        <v>405</v>
      </c>
    </row>
    <row r="3" spans="1:19" ht="15.75" customHeight="1">
      <c r="A3" s="659"/>
      <c r="B3" s="659"/>
      <c r="C3" s="659"/>
      <c r="D3" s="659"/>
      <c r="E3" s="659"/>
      <c r="F3" s="659"/>
      <c r="G3" s="659"/>
      <c r="H3" s="659"/>
      <c r="I3" s="659"/>
      <c r="J3" s="659"/>
      <c r="K3" s="659"/>
      <c r="Q3" s="661">
        <v>1</v>
      </c>
      <c r="R3" s="662">
        <v>1</v>
      </c>
      <c r="S3" s="661">
        <v>3</v>
      </c>
    </row>
    <row r="4" spans="1:19" ht="18" customHeight="1">
      <c r="A4" s="659"/>
      <c r="B4" s="2487" t="s">
        <v>998</v>
      </c>
      <c r="C4" s="2487"/>
      <c r="D4" s="2488" t="s">
        <v>192</v>
      </c>
      <c r="E4" s="663"/>
      <c r="F4" s="659"/>
      <c r="G4" s="664" t="s">
        <v>641</v>
      </c>
      <c r="I4" s="2489">
        <v>45108</v>
      </c>
      <c r="J4" s="2489"/>
      <c r="K4" s="659"/>
      <c r="Q4" s="475"/>
      <c r="R4" s="475"/>
      <c r="S4" s="661"/>
    </row>
    <row r="5" spans="1:19" ht="18" customHeight="1">
      <c r="A5" s="659"/>
      <c r="B5" s="2487"/>
      <c r="C5" s="2487"/>
      <c r="D5" s="2488"/>
      <c r="E5" s="663"/>
      <c r="F5" s="659"/>
      <c r="G5" s="665" t="s">
        <v>642</v>
      </c>
      <c r="I5" s="2485" t="s">
        <v>643</v>
      </c>
      <c r="J5" s="2485"/>
      <c r="K5" s="659"/>
      <c r="Q5" s="475"/>
      <c r="R5" s="667"/>
      <c r="S5" s="661"/>
    </row>
    <row r="6" spans="1:19">
      <c r="A6" s="659"/>
      <c r="B6" s="659" t="s">
        <v>989</v>
      </c>
      <c r="C6" s="659"/>
      <c r="D6" s="659"/>
      <c r="E6" s="659"/>
      <c r="F6" s="659"/>
      <c r="G6" s="665" t="s">
        <v>644</v>
      </c>
      <c r="I6" s="2485" t="s">
        <v>1010</v>
      </c>
      <c r="J6" s="2485"/>
      <c r="K6" s="659"/>
      <c r="Q6" s="475"/>
      <c r="R6" s="667"/>
      <c r="S6" s="661"/>
    </row>
    <row r="7" spans="1:19" ht="18.75" customHeight="1">
      <c r="A7" s="659"/>
      <c r="B7" s="2490" t="s">
        <v>999</v>
      </c>
      <c r="C7" s="2490"/>
      <c r="D7" s="2490"/>
      <c r="E7" s="2490"/>
      <c r="F7" s="659"/>
      <c r="K7" s="659"/>
      <c r="Q7" s="475"/>
      <c r="R7" s="668"/>
      <c r="S7" s="661"/>
    </row>
    <row r="8" spans="1:19" ht="18.75" customHeight="1">
      <c r="A8" s="659"/>
      <c r="B8" s="669" t="s">
        <v>354</v>
      </c>
      <c r="C8" s="670" t="s">
        <v>1000</v>
      </c>
      <c r="D8" s="670"/>
      <c r="E8" s="670"/>
      <c r="F8" s="659"/>
      <c r="G8" s="2491" t="s">
        <v>1003</v>
      </c>
      <c r="H8" s="2491"/>
      <c r="I8" s="2491"/>
      <c r="J8" s="2491"/>
      <c r="K8" s="659"/>
      <c r="Q8" s="475"/>
      <c r="R8" s="668"/>
      <c r="S8" s="661"/>
    </row>
    <row r="9" spans="1:19">
      <c r="A9" s="659"/>
      <c r="B9" s="669" t="s">
        <v>358</v>
      </c>
      <c r="C9" s="671" t="s">
        <v>1001</v>
      </c>
      <c r="D9" s="670"/>
      <c r="E9" s="670"/>
      <c r="F9" s="659"/>
      <c r="G9" s="2492" t="s">
        <v>569</v>
      </c>
      <c r="H9" s="2492"/>
      <c r="I9" s="2492"/>
      <c r="J9" s="2492"/>
      <c r="K9" s="659"/>
      <c r="Q9" s="475"/>
      <c r="R9" s="668"/>
      <c r="S9" s="661"/>
    </row>
    <row r="10" spans="1:19" ht="18.75" customHeight="1">
      <c r="A10" s="659"/>
      <c r="B10" s="659" t="s">
        <v>645</v>
      </c>
      <c r="C10" s="659"/>
      <c r="D10" s="659"/>
      <c r="E10" s="659"/>
      <c r="F10" s="659"/>
      <c r="G10" s="2493" t="s">
        <v>1012</v>
      </c>
      <c r="H10" s="2493"/>
      <c r="I10" s="2493"/>
      <c r="J10" s="2493"/>
      <c r="K10" s="659"/>
      <c r="Q10" s="475"/>
      <c r="R10" s="475"/>
      <c r="S10" s="661"/>
    </row>
    <row r="11" spans="1:19">
      <c r="A11" s="659"/>
      <c r="B11" s="659"/>
      <c r="C11" s="659"/>
      <c r="D11" s="659"/>
      <c r="E11" s="659"/>
      <c r="F11" s="659"/>
      <c r="G11" s="2493"/>
      <c r="H11" s="2493"/>
      <c r="I11" s="2493"/>
      <c r="J11" s="2493"/>
      <c r="K11" s="659"/>
      <c r="O11" s="659"/>
      <c r="P11" s="659"/>
      <c r="Q11" s="475"/>
      <c r="R11" s="475"/>
      <c r="S11" s="661"/>
    </row>
    <row r="12" spans="1:19">
      <c r="A12" s="659"/>
      <c r="B12" s="672" t="s">
        <v>646</v>
      </c>
      <c r="C12" s="2494" t="s">
        <v>647</v>
      </c>
      <c r="D12" s="2494"/>
      <c r="E12" s="2494"/>
      <c r="F12" s="659"/>
      <c r="G12" s="665" t="s">
        <v>354</v>
      </c>
      <c r="H12" s="665" t="s">
        <v>1009</v>
      </c>
      <c r="I12" s="2492"/>
      <c r="J12" s="2492"/>
      <c r="K12" s="659"/>
    </row>
    <row r="13" spans="1:19">
      <c r="A13" s="659"/>
      <c r="B13" s="659"/>
      <c r="C13" s="659"/>
      <c r="D13" s="659"/>
      <c r="E13" s="659"/>
      <c r="F13" s="659"/>
      <c r="G13" s="665" t="s">
        <v>648</v>
      </c>
      <c r="H13" s="665" t="s">
        <v>1013</v>
      </c>
      <c r="I13" s="2492"/>
      <c r="J13" s="2492"/>
      <c r="K13" s="659"/>
    </row>
    <row r="14" spans="1:19" ht="18.75" customHeight="1">
      <c r="A14" s="659"/>
      <c r="B14" s="2498" t="s">
        <v>649</v>
      </c>
      <c r="C14" s="2498"/>
      <c r="D14" s="2500">
        <f>J35</f>
        <v>1912900</v>
      </c>
      <c r="E14" s="2500"/>
      <c r="F14" s="659"/>
      <c r="G14" s="665" t="s">
        <v>650</v>
      </c>
      <c r="H14" s="665" t="s">
        <v>1014</v>
      </c>
      <c r="I14" s="670"/>
      <c r="J14" s="670"/>
      <c r="K14" s="659"/>
    </row>
    <row r="15" spans="1:19" ht="18.75" customHeight="1" thickBot="1">
      <c r="A15" s="659"/>
      <c r="B15" s="2499"/>
      <c r="C15" s="2499"/>
      <c r="D15" s="2501"/>
      <c r="E15" s="2501"/>
      <c r="F15" s="659"/>
      <c r="G15" s="674" t="s">
        <v>358</v>
      </c>
      <c r="H15" s="675" t="s">
        <v>1008</v>
      </c>
      <c r="I15" s="671"/>
      <c r="J15" s="671"/>
      <c r="K15" s="659"/>
    </row>
    <row r="16" spans="1:19" ht="18.75" customHeight="1">
      <c r="A16" s="659"/>
      <c r="B16" s="659"/>
      <c r="C16" s="659"/>
      <c r="D16" s="659"/>
      <c r="E16" s="659"/>
      <c r="F16" s="659"/>
      <c r="G16" s="659"/>
      <c r="H16" s="659"/>
      <c r="I16" s="659"/>
      <c r="J16" s="659"/>
      <c r="K16" s="659"/>
    </row>
    <row r="17" spans="1:15" ht="21.75" customHeight="1" thickBot="1">
      <c r="A17" s="659"/>
      <c r="B17" s="676" t="s">
        <v>651</v>
      </c>
      <c r="C17" s="2502" t="s">
        <v>652</v>
      </c>
      <c r="D17" s="2503"/>
      <c r="E17" s="2503"/>
      <c r="F17" s="676" t="s">
        <v>653</v>
      </c>
      <c r="G17" s="676" t="s">
        <v>654</v>
      </c>
      <c r="H17" s="676" t="s">
        <v>655</v>
      </c>
      <c r="I17" s="676" t="s">
        <v>656</v>
      </c>
      <c r="J17" s="676" t="s">
        <v>657</v>
      </c>
      <c r="K17" s="659"/>
      <c r="M17" s="677" t="s">
        <v>658</v>
      </c>
      <c r="N17" s="677" t="s">
        <v>659</v>
      </c>
      <c r="O17" s="677" t="s">
        <v>660</v>
      </c>
    </row>
    <row r="18" spans="1:15" ht="21.75" customHeight="1" thickTop="1">
      <c r="A18" s="659"/>
      <c r="B18" s="678">
        <v>45108</v>
      </c>
      <c r="C18" s="2504">
        <v>0</v>
      </c>
      <c r="D18" s="2504"/>
      <c r="E18" s="2504"/>
      <c r="F18" s="679">
        <v>500</v>
      </c>
      <c r="G18" s="680" t="s">
        <v>661</v>
      </c>
      <c r="H18" s="681">
        <v>1000</v>
      </c>
      <c r="I18" s="682">
        <v>0.1</v>
      </c>
      <c r="J18" s="681">
        <f>IF(F18&lt;&gt;"",F18*H18,"")</f>
        <v>500000</v>
      </c>
      <c r="K18" s="659"/>
      <c r="M18" s="683">
        <f>IF(I18="非課税",J18,0)</f>
        <v>0</v>
      </c>
      <c r="N18" s="683">
        <f>IF(I18=8%,J18,0)</f>
        <v>0</v>
      </c>
      <c r="O18" s="683">
        <f>IF(I18=10%,J18,0)</f>
        <v>500000</v>
      </c>
    </row>
    <row r="19" spans="1:15" ht="21.75" customHeight="1">
      <c r="A19" s="659"/>
      <c r="B19" s="684">
        <v>45109</v>
      </c>
      <c r="C19" s="2495" t="s">
        <v>662</v>
      </c>
      <c r="D19" s="2496"/>
      <c r="E19" s="2497"/>
      <c r="F19" s="685">
        <v>2</v>
      </c>
      <c r="G19" s="686" t="s">
        <v>661</v>
      </c>
      <c r="H19" s="687">
        <v>2000</v>
      </c>
      <c r="I19" s="688">
        <v>0.1</v>
      </c>
      <c r="J19" s="687">
        <f t="shared" ref="J19:J32" si="0">IF(F19&lt;&gt;"",F19*H19,"")</f>
        <v>4000</v>
      </c>
      <c r="K19" s="659"/>
      <c r="M19" s="689">
        <f t="shared" ref="M19:M32" si="1">IF(I19="非課税",J19,0)</f>
        <v>0</v>
      </c>
      <c r="N19" s="689">
        <f t="shared" ref="N19:N32" si="2">IF(I19=8%,J19,0)</f>
        <v>0</v>
      </c>
      <c r="O19" s="689">
        <f t="shared" ref="O19:O32" si="3">IF(I19=10%,J19,0)</f>
        <v>4000</v>
      </c>
    </row>
    <row r="20" spans="1:15" ht="21.75" customHeight="1">
      <c r="A20" s="659"/>
      <c r="B20" s="684">
        <v>45110</v>
      </c>
      <c r="C20" s="2495" t="s">
        <v>663</v>
      </c>
      <c r="D20" s="2496"/>
      <c r="E20" s="2497"/>
      <c r="F20" s="685">
        <v>3</v>
      </c>
      <c r="G20" s="686" t="s">
        <v>661</v>
      </c>
      <c r="H20" s="687">
        <v>3000</v>
      </c>
      <c r="I20" s="688">
        <v>0.1</v>
      </c>
      <c r="J20" s="687">
        <f t="shared" si="0"/>
        <v>9000</v>
      </c>
      <c r="K20" s="659"/>
      <c r="M20" s="689">
        <f t="shared" si="1"/>
        <v>0</v>
      </c>
      <c r="N20" s="689">
        <f t="shared" si="2"/>
        <v>0</v>
      </c>
      <c r="O20" s="689">
        <f t="shared" si="3"/>
        <v>9000</v>
      </c>
    </row>
    <row r="21" spans="1:15" ht="21.75" customHeight="1">
      <c r="A21" s="659"/>
      <c r="B21" s="684">
        <v>45111</v>
      </c>
      <c r="C21" s="2495" t="s">
        <v>664</v>
      </c>
      <c r="D21" s="2496"/>
      <c r="E21" s="2497"/>
      <c r="F21" s="685">
        <v>4</v>
      </c>
      <c r="G21" s="686" t="s">
        <v>661</v>
      </c>
      <c r="H21" s="687">
        <v>4000</v>
      </c>
      <c r="I21" s="688">
        <v>0.1</v>
      </c>
      <c r="J21" s="687">
        <f t="shared" si="0"/>
        <v>16000</v>
      </c>
      <c r="K21" s="659"/>
      <c r="M21" s="689">
        <f t="shared" si="1"/>
        <v>0</v>
      </c>
      <c r="N21" s="689">
        <f t="shared" si="2"/>
        <v>0</v>
      </c>
      <c r="O21" s="689">
        <f t="shared" si="3"/>
        <v>16000</v>
      </c>
    </row>
    <row r="22" spans="1:15" ht="21.75" customHeight="1">
      <c r="A22" s="659"/>
      <c r="B22" s="684">
        <v>45112</v>
      </c>
      <c r="C22" s="2495" t="s">
        <v>665</v>
      </c>
      <c r="D22" s="2496"/>
      <c r="E22" s="2497"/>
      <c r="F22" s="685">
        <v>5</v>
      </c>
      <c r="G22" s="686" t="s">
        <v>661</v>
      </c>
      <c r="H22" s="687">
        <v>5000</v>
      </c>
      <c r="I22" s="688">
        <v>0.1</v>
      </c>
      <c r="J22" s="687">
        <f t="shared" si="0"/>
        <v>25000</v>
      </c>
      <c r="K22" s="659"/>
      <c r="M22" s="689">
        <f t="shared" si="1"/>
        <v>0</v>
      </c>
      <c r="N22" s="689">
        <f t="shared" si="2"/>
        <v>0</v>
      </c>
      <c r="O22" s="689">
        <f t="shared" si="3"/>
        <v>25000</v>
      </c>
    </row>
    <row r="23" spans="1:15" ht="21.75" customHeight="1">
      <c r="A23" s="659"/>
      <c r="B23" s="684">
        <v>45113</v>
      </c>
      <c r="C23" s="2495" t="s">
        <v>666</v>
      </c>
      <c r="D23" s="2496"/>
      <c r="E23" s="2497"/>
      <c r="F23" s="685">
        <v>6</v>
      </c>
      <c r="G23" s="686" t="s">
        <v>661</v>
      </c>
      <c r="H23" s="687">
        <v>6000</v>
      </c>
      <c r="I23" s="688">
        <v>0.1</v>
      </c>
      <c r="J23" s="687">
        <f t="shared" si="0"/>
        <v>36000</v>
      </c>
      <c r="K23" s="659"/>
      <c r="M23" s="689">
        <f t="shared" si="1"/>
        <v>0</v>
      </c>
      <c r="N23" s="689">
        <f t="shared" si="2"/>
        <v>0</v>
      </c>
      <c r="O23" s="689">
        <f t="shared" si="3"/>
        <v>36000</v>
      </c>
    </row>
    <row r="24" spans="1:15" ht="21.75" customHeight="1">
      <c r="A24" s="659"/>
      <c r="B24" s="684">
        <v>45114</v>
      </c>
      <c r="C24" s="2495" t="s">
        <v>667</v>
      </c>
      <c r="D24" s="2496"/>
      <c r="E24" s="2497"/>
      <c r="F24" s="685">
        <v>7</v>
      </c>
      <c r="G24" s="686" t="s">
        <v>661</v>
      </c>
      <c r="H24" s="687">
        <v>7000</v>
      </c>
      <c r="I24" s="688">
        <v>0.1</v>
      </c>
      <c r="J24" s="687">
        <f t="shared" si="0"/>
        <v>49000</v>
      </c>
      <c r="K24" s="659"/>
      <c r="M24" s="689">
        <f t="shared" si="1"/>
        <v>0</v>
      </c>
      <c r="N24" s="689">
        <f t="shared" si="2"/>
        <v>0</v>
      </c>
      <c r="O24" s="689">
        <f t="shared" si="3"/>
        <v>49000</v>
      </c>
    </row>
    <row r="25" spans="1:15" ht="21.75" customHeight="1">
      <c r="A25" s="659"/>
      <c r="B25" s="684">
        <v>45115</v>
      </c>
      <c r="C25" s="2495" t="s">
        <v>668</v>
      </c>
      <c r="D25" s="2496"/>
      <c r="E25" s="2497"/>
      <c r="F25" s="685">
        <v>8</v>
      </c>
      <c r="G25" s="686" t="s">
        <v>661</v>
      </c>
      <c r="H25" s="687">
        <v>8000</v>
      </c>
      <c r="I25" s="688">
        <v>0.1</v>
      </c>
      <c r="J25" s="687">
        <f t="shared" si="0"/>
        <v>64000</v>
      </c>
      <c r="K25" s="659"/>
      <c r="M25" s="689">
        <f t="shared" si="1"/>
        <v>0</v>
      </c>
      <c r="N25" s="689">
        <f t="shared" si="2"/>
        <v>0</v>
      </c>
      <c r="O25" s="689">
        <f t="shared" si="3"/>
        <v>64000</v>
      </c>
    </row>
    <row r="26" spans="1:15" ht="21.75" customHeight="1">
      <c r="A26" s="659"/>
      <c r="B26" s="684">
        <v>45116</v>
      </c>
      <c r="C26" s="2495" t="s">
        <v>669</v>
      </c>
      <c r="D26" s="2496"/>
      <c r="E26" s="2497"/>
      <c r="F26" s="685">
        <v>9</v>
      </c>
      <c r="G26" s="686" t="s">
        <v>661</v>
      </c>
      <c r="H26" s="687">
        <v>9000</v>
      </c>
      <c r="I26" s="688">
        <v>0.1</v>
      </c>
      <c r="J26" s="687">
        <f t="shared" si="0"/>
        <v>81000</v>
      </c>
      <c r="K26" s="659"/>
      <c r="M26" s="689">
        <f t="shared" si="1"/>
        <v>0</v>
      </c>
      <c r="N26" s="689">
        <f t="shared" si="2"/>
        <v>0</v>
      </c>
      <c r="O26" s="689">
        <f t="shared" si="3"/>
        <v>81000</v>
      </c>
    </row>
    <row r="27" spans="1:15" ht="21.75" customHeight="1">
      <c r="A27" s="659"/>
      <c r="B27" s="684">
        <v>45117</v>
      </c>
      <c r="C27" s="2495" t="s">
        <v>670</v>
      </c>
      <c r="D27" s="2496"/>
      <c r="E27" s="2497"/>
      <c r="F27" s="685">
        <v>10</v>
      </c>
      <c r="G27" s="686" t="s">
        <v>661</v>
      </c>
      <c r="H27" s="687">
        <v>10000</v>
      </c>
      <c r="I27" s="688">
        <v>0.1</v>
      </c>
      <c r="J27" s="687">
        <f t="shared" si="0"/>
        <v>100000</v>
      </c>
      <c r="K27" s="659"/>
      <c r="M27" s="689">
        <f t="shared" si="1"/>
        <v>0</v>
      </c>
      <c r="N27" s="689">
        <f t="shared" si="2"/>
        <v>0</v>
      </c>
      <c r="O27" s="689">
        <f t="shared" si="3"/>
        <v>100000</v>
      </c>
    </row>
    <row r="28" spans="1:15" ht="21.75" customHeight="1">
      <c r="A28" s="659"/>
      <c r="B28" s="684">
        <v>45118</v>
      </c>
      <c r="C28" s="2495" t="s">
        <v>671</v>
      </c>
      <c r="D28" s="2496"/>
      <c r="E28" s="2497"/>
      <c r="F28" s="685">
        <v>11</v>
      </c>
      <c r="G28" s="686" t="s">
        <v>661</v>
      </c>
      <c r="H28" s="687">
        <v>11000</v>
      </c>
      <c r="I28" s="688">
        <v>0.1</v>
      </c>
      <c r="J28" s="687">
        <f t="shared" si="0"/>
        <v>121000</v>
      </c>
      <c r="K28" s="659"/>
      <c r="M28" s="689">
        <f t="shared" si="1"/>
        <v>0</v>
      </c>
      <c r="N28" s="689">
        <f t="shared" si="2"/>
        <v>0</v>
      </c>
      <c r="O28" s="689">
        <f t="shared" si="3"/>
        <v>121000</v>
      </c>
    </row>
    <row r="29" spans="1:15" ht="21.75" customHeight="1">
      <c r="A29" s="659"/>
      <c r="B29" s="684">
        <v>45119</v>
      </c>
      <c r="C29" s="2495" t="s">
        <v>672</v>
      </c>
      <c r="D29" s="2496"/>
      <c r="E29" s="2497"/>
      <c r="F29" s="685">
        <v>12</v>
      </c>
      <c r="G29" s="686" t="s">
        <v>661</v>
      </c>
      <c r="H29" s="687">
        <v>12000</v>
      </c>
      <c r="I29" s="688">
        <v>0.1</v>
      </c>
      <c r="J29" s="687">
        <f t="shared" si="0"/>
        <v>144000</v>
      </c>
      <c r="K29" s="659"/>
      <c r="M29" s="689">
        <f t="shared" si="1"/>
        <v>0</v>
      </c>
      <c r="N29" s="689">
        <f t="shared" si="2"/>
        <v>0</v>
      </c>
      <c r="O29" s="689">
        <f t="shared" si="3"/>
        <v>144000</v>
      </c>
    </row>
    <row r="30" spans="1:15" ht="21.75" customHeight="1">
      <c r="A30" s="659"/>
      <c r="B30" s="684">
        <v>45120</v>
      </c>
      <c r="C30" s="2495" t="s">
        <v>673</v>
      </c>
      <c r="D30" s="2496"/>
      <c r="E30" s="2497"/>
      <c r="F30" s="685">
        <v>13</v>
      </c>
      <c r="G30" s="686" t="s">
        <v>661</v>
      </c>
      <c r="H30" s="687">
        <v>13000</v>
      </c>
      <c r="I30" s="688">
        <v>0.1</v>
      </c>
      <c r="J30" s="687">
        <f t="shared" si="0"/>
        <v>169000</v>
      </c>
      <c r="K30" s="659"/>
      <c r="M30" s="689">
        <f t="shared" si="1"/>
        <v>0</v>
      </c>
      <c r="N30" s="689">
        <f t="shared" si="2"/>
        <v>0</v>
      </c>
      <c r="O30" s="689">
        <f t="shared" si="3"/>
        <v>169000</v>
      </c>
    </row>
    <row r="31" spans="1:15" ht="21.75" customHeight="1">
      <c r="A31" s="659"/>
      <c r="B31" s="684">
        <v>45121</v>
      </c>
      <c r="C31" s="2495" t="s">
        <v>674</v>
      </c>
      <c r="D31" s="2496"/>
      <c r="E31" s="2497"/>
      <c r="F31" s="685">
        <v>14</v>
      </c>
      <c r="G31" s="686" t="s">
        <v>661</v>
      </c>
      <c r="H31" s="687">
        <v>14000</v>
      </c>
      <c r="I31" s="688">
        <v>0.1</v>
      </c>
      <c r="J31" s="687">
        <f t="shared" si="0"/>
        <v>196000</v>
      </c>
      <c r="K31" s="659"/>
      <c r="M31" s="689">
        <f t="shared" si="1"/>
        <v>0</v>
      </c>
      <c r="N31" s="689">
        <f t="shared" si="2"/>
        <v>0</v>
      </c>
      <c r="O31" s="689">
        <f t="shared" si="3"/>
        <v>196000</v>
      </c>
    </row>
    <row r="32" spans="1:15" ht="21.75" customHeight="1">
      <c r="A32" s="659"/>
      <c r="B32" s="690">
        <v>45122</v>
      </c>
      <c r="C32" s="2508" t="s">
        <v>675</v>
      </c>
      <c r="D32" s="2508"/>
      <c r="E32" s="2508"/>
      <c r="F32" s="691">
        <v>15</v>
      </c>
      <c r="G32" s="692" t="s">
        <v>661</v>
      </c>
      <c r="H32" s="693">
        <v>15000</v>
      </c>
      <c r="I32" s="688">
        <v>0.1</v>
      </c>
      <c r="J32" s="693">
        <f t="shared" si="0"/>
        <v>225000</v>
      </c>
      <c r="K32" s="659"/>
      <c r="M32" s="689">
        <f t="shared" si="1"/>
        <v>0</v>
      </c>
      <c r="N32" s="689">
        <f t="shared" si="2"/>
        <v>0</v>
      </c>
      <c r="O32" s="689">
        <f t="shared" si="3"/>
        <v>225000</v>
      </c>
    </row>
    <row r="33" spans="1:11" ht="21.75" customHeight="1">
      <c r="A33" s="659"/>
      <c r="B33" s="671"/>
      <c r="C33" s="659"/>
      <c r="D33" s="659"/>
      <c r="E33" s="659"/>
      <c r="F33" s="659"/>
      <c r="G33" s="659"/>
      <c r="H33" s="2509" t="s">
        <v>676</v>
      </c>
      <c r="I33" s="2510"/>
      <c r="J33" s="694">
        <f>SUM(J18:J32)</f>
        <v>1739000</v>
      </c>
      <c r="K33" s="659"/>
    </row>
    <row r="34" spans="1:11" ht="21.75" customHeight="1">
      <c r="A34" s="659"/>
      <c r="B34" s="673" t="s">
        <v>677</v>
      </c>
      <c r="C34" s="673" t="s">
        <v>678</v>
      </c>
      <c r="D34" s="673" t="s">
        <v>679</v>
      </c>
      <c r="F34" s="659"/>
      <c r="G34" s="659"/>
      <c r="H34" s="2485" t="s">
        <v>680</v>
      </c>
      <c r="I34" s="2511"/>
      <c r="J34" s="694">
        <f>SUM(D35:D37)</f>
        <v>173900</v>
      </c>
      <c r="K34" s="659"/>
    </row>
    <row r="35" spans="1:11" ht="21.75" customHeight="1">
      <c r="A35" s="659"/>
      <c r="B35" s="695" t="s">
        <v>681</v>
      </c>
      <c r="C35" s="696">
        <f>SUM(O18:O32)</f>
        <v>1739000</v>
      </c>
      <c r="D35" s="696">
        <f>FLOOR(SUM(C35)*0.1,1)</f>
        <v>173900</v>
      </c>
      <c r="E35" s="659"/>
      <c r="F35" s="659"/>
      <c r="G35" s="659"/>
      <c r="H35" s="2485" t="s">
        <v>682</v>
      </c>
      <c r="I35" s="2511"/>
      <c r="J35" s="694">
        <f>SUM(J33:J34)</f>
        <v>1912900</v>
      </c>
      <c r="K35" s="659"/>
    </row>
    <row r="36" spans="1:11" ht="18" customHeight="1">
      <c r="A36" s="659"/>
      <c r="B36" s="697" t="s">
        <v>683</v>
      </c>
      <c r="C36" s="698">
        <f>SUM(N18:N32)</f>
        <v>0</v>
      </c>
      <c r="D36" s="698">
        <f>FLOOR(SUM(C36)*0.08,1)</f>
        <v>0</v>
      </c>
      <c r="E36" s="659"/>
      <c r="F36" s="659"/>
      <c r="G36" s="659"/>
      <c r="H36" s="666"/>
      <c r="I36" s="666"/>
      <c r="J36" s="699"/>
      <c r="K36" s="659"/>
    </row>
    <row r="37" spans="1:11" ht="18" customHeight="1">
      <c r="A37" s="659"/>
      <c r="B37" s="697" t="s">
        <v>684</v>
      </c>
      <c r="C37" s="698">
        <f>SUM(M18:M32)</f>
        <v>0</v>
      </c>
      <c r="D37" s="698">
        <f>FLOOR(SUM(C37)*0,1)</f>
        <v>0</v>
      </c>
      <c r="E37" s="659"/>
      <c r="F37" s="659"/>
      <c r="G37" s="659"/>
      <c r="H37" s="666"/>
      <c r="I37" s="666"/>
      <c r="J37" s="699"/>
      <c r="K37" s="659"/>
    </row>
    <row r="38" spans="1:11" ht="12" customHeight="1">
      <c r="A38" s="659"/>
      <c r="B38" s="659"/>
      <c r="C38" s="659"/>
      <c r="D38" s="659"/>
      <c r="E38" s="659"/>
      <c r="F38" s="659"/>
      <c r="G38" s="659"/>
      <c r="H38" s="659"/>
      <c r="I38" s="659"/>
      <c r="J38" s="659"/>
      <c r="K38" s="659"/>
    </row>
    <row r="39" spans="1:11" ht="23.25" customHeight="1">
      <c r="A39" s="659"/>
      <c r="B39" s="2512" t="s">
        <v>685</v>
      </c>
      <c r="C39" s="2513"/>
      <c r="D39" s="2513"/>
      <c r="E39" s="2513"/>
      <c r="F39" s="2513"/>
      <c r="G39" s="2513"/>
      <c r="H39" s="2513"/>
      <c r="I39" s="2513"/>
      <c r="J39" s="2514"/>
      <c r="K39" s="659"/>
    </row>
    <row r="40" spans="1:11" ht="105" customHeight="1">
      <c r="A40" s="659"/>
      <c r="B40" s="2505" t="s">
        <v>686</v>
      </c>
      <c r="C40" s="2506"/>
      <c r="D40" s="2506"/>
      <c r="E40" s="2506"/>
      <c r="F40" s="2506"/>
      <c r="G40" s="2506"/>
      <c r="H40" s="2506"/>
      <c r="I40" s="2506"/>
      <c r="J40" s="2507"/>
      <c r="K40" s="659"/>
    </row>
    <row r="41" spans="1:11" ht="7.5" customHeight="1">
      <c r="A41" s="659"/>
      <c r="B41" s="659"/>
      <c r="C41" s="659"/>
      <c r="D41" s="659"/>
      <c r="E41" s="659"/>
      <c r="F41" s="659"/>
      <c r="G41" s="659"/>
      <c r="H41" s="659"/>
      <c r="I41" s="659"/>
      <c r="J41" s="659"/>
      <c r="K41" s="659"/>
    </row>
  </sheetData>
  <mergeCells count="36">
    <mergeCell ref="B40:J40"/>
    <mergeCell ref="C26:E26"/>
    <mergeCell ref="C27:E27"/>
    <mergeCell ref="C28:E28"/>
    <mergeCell ref="C29:E29"/>
    <mergeCell ref="C30:E30"/>
    <mergeCell ref="C31:E31"/>
    <mergeCell ref="C32:E32"/>
    <mergeCell ref="H33:I33"/>
    <mergeCell ref="H34:I34"/>
    <mergeCell ref="H35:I35"/>
    <mergeCell ref="B39:J39"/>
    <mergeCell ref="C25:E25"/>
    <mergeCell ref="I13:J13"/>
    <mergeCell ref="B14:C15"/>
    <mergeCell ref="D14:E15"/>
    <mergeCell ref="C17:E17"/>
    <mergeCell ref="C18:E18"/>
    <mergeCell ref="C19:E19"/>
    <mergeCell ref="C20:E20"/>
    <mergeCell ref="C21:E21"/>
    <mergeCell ref="C22:E22"/>
    <mergeCell ref="C23:E23"/>
    <mergeCell ref="C24:E24"/>
    <mergeCell ref="B7:E7"/>
    <mergeCell ref="G8:J8"/>
    <mergeCell ref="G9:J9"/>
    <mergeCell ref="G10:J11"/>
    <mergeCell ref="C12:E12"/>
    <mergeCell ref="I12:J12"/>
    <mergeCell ref="I6:J6"/>
    <mergeCell ref="B2:J2"/>
    <mergeCell ref="B4:C5"/>
    <mergeCell ref="D4:D5"/>
    <mergeCell ref="I4:J4"/>
    <mergeCell ref="I5:J5"/>
  </mergeCells>
  <phoneticPr fontId="27"/>
  <printOptions horizontalCentered="1" verticalCentered="1"/>
  <pageMargins left="0.70866141732283472" right="0.70866141732283472" top="0.74803149606299213" bottom="0.74803149606299213" header="0.31496062992125984" footer="0.31496062992125984"/>
  <pageSetup paperSize="9" scale="71" fitToHeight="0"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AC92-E3A7-4ADB-8572-9B67B376E1A1}">
  <sheetPr codeName="Sheet30"/>
  <dimension ref="B1:U65"/>
  <sheetViews>
    <sheetView showGridLines="0" zoomScale="85" zoomScaleNormal="85" zoomScaleSheetLayoutView="85" zoomScalePageLayoutView="50" workbookViewId="0">
      <selection activeCell="X5" sqref="X5"/>
    </sheetView>
  </sheetViews>
  <sheetFormatPr defaultRowHeight="13.5"/>
  <cols>
    <col min="1" max="1" width="4.1640625" style="512" customWidth="1"/>
    <col min="2" max="2" width="19.6640625" style="514" customWidth="1"/>
    <col min="3" max="4" width="17.33203125" style="512" customWidth="1"/>
    <col min="5" max="7" width="9.5" style="512" customWidth="1"/>
    <col min="8" max="8" width="16.1640625" style="512" customWidth="1"/>
    <col min="9" max="9" width="16.5" style="512" customWidth="1"/>
    <col min="10" max="10" width="7.5" style="512" customWidth="1"/>
    <col min="11" max="11" width="12" style="512" customWidth="1"/>
    <col min="12" max="12" width="10.1640625" style="512" customWidth="1"/>
    <col min="13" max="13" width="15.5" style="512" customWidth="1"/>
    <col min="14" max="14" width="10.1640625" style="512" customWidth="1"/>
    <col min="15" max="15" width="16.1640625" style="512" customWidth="1"/>
    <col min="16" max="17" width="2.6640625" style="512" customWidth="1"/>
    <col min="18" max="16384" width="9.33203125" style="512"/>
  </cols>
  <sheetData>
    <row r="1" spans="2:21" ht="15.75" customHeight="1">
      <c r="B1" s="616"/>
      <c r="C1" s="616"/>
      <c r="D1" s="616"/>
      <c r="E1" s="616"/>
      <c r="F1" s="616"/>
      <c r="G1" s="616"/>
      <c r="H1" s="616"/>
      <c r="I1" s="616"/>
      <c r="K1" s="617" t="s">
        <v>628</v>
      </c>
      <c r="L1" s="618" t="s">
        <v>632</v>
      </c>
      <c r="M1" s="619"/>
      <c r="N1" s="617" t="s">
        <v>474</v>
      </c>
      <c r="O1" s="2515">
        <v>45308</v>
      </c>
      <c r="P1" s="2515"/>
      <c r="Q1" s="2515"/>
    </row>
    <row r="2" spans="2:21" ht="21" customHeight="1">
      <c r="B2" s="616"/>
      <c r="C2" s="616"/>
      <c r="D2" s="616"/>
      <c r="E2" s="616"/>
      <c r="F2" s="616"/>
      <c r="G2" s="616"/>
      <c r="H2" s="616"/>
      <c r="I2" s="616"/>
    </row>
    <row r="3" spans="2:21" ht="18" customHeight="1">
      <c r="B3" s="616"/>
      <c r="C3" s="616"/>
      <c r="D3" s="616"/>
      <c r="E3" s="616"/>
      <c r="F3" s="616"/>
      <c r="G3" s="616"/>
      <c r="H3" s="616"/>
      <c r="I3" s="616"/>
      <c r="T3" s="513" t="s">
        <v>96</v>
      </c>
      <c r="U3" s="513"/>
    </row>
    <row r="4" spans="2:21" ht="18" customHeight="1">
      <c r="H4" s="522"/>
      <c r="I4" s="515"/>
      <c r="K4" s="516" t="s">
        <v>595</v>
      </c>
      <c r="T4" s="517">
        <v>1</v>
      </c>
      <c r="U4" s="517">
        <v>34</v>
      </c>
    </row>
    <row r="5" spans="2:21" ht="18" customHeight="1">
      <c r="B5" s="518"/>
      <c r="C5" s="519"/>
      <c r="D5" s="519"/>
      <c r="E5" s="519"/>
      <c r="F5" s="519"/>
      <c r="G5" s="519"/>
      <c r="H5" s="522"/>
      <c r="I5" s="515"/>
      <c r="K5" s="520" t="s">
        <v>596</v>
      </c>
      <c r="L5" s="521"/>
      <c r="M5" s="521"/>
      <c r="T5" s="517">
        <v>2</v>
      </c>
      <c r="U5" s="517">
        <v>57</v>
      </c>
    </row>
    <row r="6" spans="2:21" ht="18" customHeight="1">
      <c r="B6" s="524" t="s">
        <v>281</v>
      </c>
      <c r="C6" s="519"/>
      <c r="D6" s="519"/>
      <c r="E6" s="519"/>
      <c r="F6" s="620"/>
      <c r="G6" s="620"/>
      <c r="H6" s="525"/>
      <c r="I6" s="525"/>
      <c r="K6" s="521" t="s">
        <v>633</v>
      </c>
      <c r="L6" s="521"/>
      <c r="M6" s="521"/>
      <c r="T6" s="517">
        <v>3</v>
      </c>
      <c r="U6" s="517">
        <v>80</v>
      </c>
    </row>
    <row r="7" spans="2:21" ht="18" customHeight="1">
      <c r="B7" s="519" t="s">
        <v>634</v>
      </c>
      <c r="C7" s="519"/>
      <c r="D7" s="519"/>
      <c r="E7" s="519"/>
      <c r="F7" s="519"/>
      <c r="G7" s="519"/>
      <c r="H7" s="525"/>
      <c r="I7" s="525"/>
      <c r="K7" s="521" t="s">
        <v>604</v>
      </c>
      <c r="L7" s="521"/>
      <c r="M7" s="521"/>
      <c r="T7" s="517">
        <v>4</v>
      </c>
      <c r="U7" s="517">
        <v>102</v>
      </c>
    </row>
    <row r="8" spans="2:21" ht="18" customHeight="1">
      <c r="B8" s="519"/>
      <c r="C8" s="519"/>
      <c r="D8" s="519"/>
      <c r="E8" s="519"/>
      <c r="F8" s="519"/>
      <c r="G8" s="519"/>
      <c r="H8" s="525"/>
      <c r="I8" s="525"/>
      <c r="K8" s="521" t="s">
        <v>605</v>
      </c>
      <c r="L8" s="521"/>
      <c r="M8" s="521"/>
      <c r="T8" s="517">
        <v>5</v>
      </c>
      <c r="U8" s="517">
        <v>122</v>
      </c>
    </row>
    <row r="9" spans="2:21" ht="18" customHeight="1">
      <c r="B9" s="519" t="s">
        <v>601</v>
      </c>
      <c r="C9" s="519"/>
      <c r="D9" s="519"/>
      <c r="E9" s="519"/>
      <c r="F9" s="519"/>
      <c r="G9" s="519"/>
      <c r="H9" s="525"/>
      <c r="I9" s="525"/>
      <c r="K9" s="521" t="s">
        <v>607</v>
      </c>
      <c r="L9" s="521"/>
      <c r="M9" s="521"/>
      <c r="T9" s="517">
        <v>6</v>
      </c>
      <c r="U9" s="517">
        <v>135</v>
      </c>
    </row>
    <row r="10" spans="2:21" ht="18" customHeight="1">
      <c r="B10" s="519" t="s">
        <v>635</v>
      </c>
      <c r="C10" s="519"/>
      <c r="D10" s="519"/>
      <c r="E10" s="519"/>
      <c r="F10" s="519"/>
      <c r="G10" s="519"/>
      <c r="H10" s="525"/>
      <c r="I10" s="525"/>
      <c r="K10" s="521"/>
      <c r="L10" s="521"/>
      <c r="M10" s="521"/>
      <c r="T10" s="517">
        <v>7</v>
      </c>
      <c r="U10" s="517">
        <v>146</v>
      </c>
    </row>
    <row r="11" spans="2:21" ht="18" customHeight="1">
      <c r="B11" s="519"/>
      <c r="C11" s="519"/>
      <c r="D11" s="519"/>
      <c r="E11" s="519"/>
      <c r="F11" s="519"/>
      <c r="G11" s="519"/>
      <c r="H11" s="526"/>
      <c r="I11" s="526"/>
      <c r="K11" s="527" t="s">
        <v>608</v>
      </c>
      <c r="L11" s="527"/>
      <c r="M11" s="527"/>
      <c r="T11" s="517">
        <v>8</v>
      </c>
      <c r="U11" s="517">
        <v>149</v>
      </c>
    </row>
    <row r="12" spans="2:21" ht="19.5" customHeight="1">
      <c r="B12" s="621" t="s">
        <v>636</v>
      </c>
      <c r="C12" s="622"/>
      <c r="D12" s="622"/>
      <c r="E12" s="622"/>
      <c r="F12" s="622"/>
      <c r="G12" s="622"/>
      <c r="H12" s="534"/>
      <c r="I12" s="529"/>
      <c r="K12" s="530"/>
      <c r="T12" s="517">
        <v>9</v>
      </c>
      <c r="U12" s="517">
        <v>160</v>
      </c>
    </row>
    <row r="13" spans="2:21" ht="19.5" customHeight="1">
      <c r="B13" s="623"/>
      <c r="C13" s="533"/>
      <c r="D13" s="533"/>
      <c r="E13" s="533"/>
      <c r="F13" s="533"/>
      <c r="G13" s="533"/>
      <c r="H13" s="534"/>
      <c r="I13" s="529"/>
      <c r="L13" s="522"/>
      <c r="O13" s="534"/>
      <c r="T13" s="517">
        <v>10</v>
      </c>
      <c r="U13" s="517">
        <v>176</v>
      </c>
    </row>
    <row r="14" spans="2:21" ht="19.5" customHeight="1">
      <c r="B14" s="520" t="s">
        <v>439</v>
      </c>
      <c r="C14" s="533"/>
      <c r="D14" s="533"/>
      <c r="E14" s="533"/>
      <c r="F14" s="533"/>
      <c r="G14" s="533"/>
      <c r="H14" s="533"/>
      <c r="T14" s="517">
        <v>11</v>
      </c>
      <c r="U14" s="517">
        <v>188</v>
      </c>
    </row>
    <row r="15" spans="2:21" ht="19.5" customHeight="1">
      <c r="B15" s="2516" t="s">
        <v>610</v>
      </c>
      <c r="C15" s="2517"/>
      <c r="D15" s="2517"/>
      <c r="E15" s="2517"/>
      <c r="F15" s="2520">
        <f>$M$58</f>
        <v>343626360.00000006</v>
      </c>
      <c r="G15" s="2521"/>
      <c r="H15" s="2521"/>
      <c r="I15" s="2522"/>
      <c r="T15" s="517">
        <v>12</v>
      </c>
      <c r="U15" s="517">
        <v>201</v>
      </c>
    </row>
    <row r="16" spans="2:21" ht="19.5" customHeight="1">
      <c r="B16" s="2518"/>
      <c r="C16" s="2519"/>
      <c r="D16" s="2519"/>
      <c r="E16" s="2519"/>
      <c r="F16" s="2523"/>
      <c r="G16" s="2524"/>
      <c r="H16" s="2524"/>
      <c r="I16" s="2525"/>
      <c r="K16" s="537"/>
      <c r="T16" s="517">
        <v>13</v>
      </c>
      <c r="U16" s="517">
        <v>213</v>
      </c>
    </row>
    <row r="17" spans="2:21" s="530" customFormat="1" ht="19.5" customHeight="1">
      <c r="B17" s="540"/>
      <c r="C17" s="540"/>
      <c r="D17" s="540"/>
      <c r="E17" s="540"/>
      <c r="F17" s="541"/>
      <c r="G17" s="541"/>
      <c r="H17" s="541"/>
      <c r="K17" s="515"/>
      <c r="O17" s="541"/>
      <c r="T17" s="517">
        <v>14</v>
      </c>
      <c r="U17" s="517">
        <v>251</v>
      </c>
    </row>
    <row r="18" spans="2:21" ht="19.5" customHeight="1">
      <c r="B18" s="2526" t="s">
        <v>611</v>
      </c>
      <c r="C18" s="2526"/>
      <c r="F18" s="514"/>
      <c r="G18" s="514"/>
      <c r="H18" s="514"/>
      <c r="O18" s="514"/>
      <c r="T18" s="517">
        <v>15</v>
      </c>
      <c r="U18" s="517">
        <v>256</v>
      </c>
    </row>
    <row r="19" spans="2:21" ht="19.5" customHeight="1">
      <c r="B19" s="2526"/>
      <c r="C19" s="2526"/>
      <c r="T19" s="517">
        <v>16</v>
      </c>
      <c r="U19" s="517">
        <v>262</v>
      </c>
    </row>
    <row r="20" spans="2:21" ht="22.5" customHeight="1">
      <c r="B20" s="624"/>
      <c r="C20" s="625"/>
      <c r="D20" s="625"/>
      <c r="E20" s="625"/>
      <c r="F20" s="625"/>
      <c r="G20" s="625"/>
      <c r="H20" s="625"/>
      <c r="I20" s="2527"/>
      <c r="J20" s="2528"/>
      <c r="K20" s="2529"/>
      <c r="L20" s="2529"/>
      <c r="M20" s="2530"/>
      <c r="N20" s="2531"/>
      <c r="O20" s="626"/>
      <c r="T20" s="517">
        <v>17</v>
      </c>
      <c r="U20" s="517">
        <v>266</v>
      </c>
    </row>
    <row r="21" spans="2:21" ht="29.1" customHeight="1" thickBot="1">
      <c r="B21" s="2536" t="s">
        <v>637</v>
      </c>
      <c r="C21" s="2537"/>
      <c r="D21" s="2537"/>
      <c r="E21" s="2537"/>
      <c r="F21" s="2537"/>
      <c r="G21" s="2537"/>
      <c r="H21" s="2537"/>
      <c r="I21" s="2538" t="s">
        <v>421</v>
      </c>
      <c r="J21" s="2539"/>
      <c r="K21" s="2540" t="s">
        <v>422</v>
      </c>
      <c r="L21" s="2540"/>
      <c r="M21" s="2541" t="s">
        <v>423</v>
      </c>
      <c r="N21" s="2542"/>
      <c r="O21" s="627" t="s">
        <v>617</v>
      </c>
      <c r="T21" s="517">
        <v>18</v>
      </c>
      <c r="U21" s="517">
        <v>283</v>
      </c>
    </row>
    <row r="22" spans="2:21" ht="16.5" customHeight="1" thickBot="1">
      <c r="B22" s="628" t="s">
        <v>618</v>
      </c>
      <c r="C22" s="2543" t="s">
        <v>899</v>
      </c>
      <c r="D22" s="2543"/>
      <c r="E22" s="2543" t="s">
        <v>103</v>
      </c>
      <c r="F22" s="2543"/>
      <c r="G22" s="2543"/>
      <c r="H22" s="2544"/>
      <c r="I22" s="629">
        <v>15000</v>
      </c>
      <c r="J22" s="630" t="s">
        <v>619</v>
      </c>
      <c r="K22" s="629"/>
      <c r="L22" s="631">
        <v>110.96000000000004</v>
      </c>
      <c r="M22" s="2534">
        <f>I22*L22</f>
        <v>1664400.0000000005</v>
      </c>
      <c r="N22" s="2535"/>
      <c r="O22" s="632" t="s">
        <v>620</v>
      </c>
      <c r="T22" s="517">
        <v>19</v>
      </c>
      <c r="U22" s="517">
        <v>289</v>
      </c>
    </row>
    <row r="23" spans="2:21" ht="16.5" customHeight="1" thickBot="1">
      <c r="B23" s="633" t="s">
        <v>618</v>
      </c>
      <c r="C23" s="2532" t="s">
        <v>899</v>
      </c>
      <c r="D23" s="2532"/>
      <c r="E23" s="2532" t="s">
        <v>104</v>
      </c>
      <c r="F23" s="2532"/>
      <c r="G23" s="2532"/>
      <c r="H23" s="2533"/>
      <c r="I23" s="634">
        <v>15000</v>
      </c>
      <c r="J23" s="630" t="s">
        <v>619</v>
      </c>
      <c r="K23" s="634"/>
      <c r="L23" s="631">
        <v>118.72000000000003</v>
      </c>
      <c r="M23" s="2534">
        <f t="shared" ref="M23:M54" si="0">I23*L23</f>
        <v>1780800.0000000005</v>
      </c>
      <c r="N23" s="2535"/>
      <c r="O23" s="635"/>
      <c r="T23" s="517">
        <v>20</v>
      </c>
      <c r="U23" s="517">
        <v>297</v>
      </c>
    </row>
    <row r="24" spans="2:21" ht="16.5" customHeight="1" thickBot="1">
      <c r="B24" s="633" t="s">
        <v>618</v>
      </c>
      <c r="C24" s="2532" t="s">
        <v>899</v>
      </c>
      <c r="D24" s="2532"/>
      <c r="E24" s="2532" t="s">
        <v>105</v>
      </c>
      <c r="F24" s="2532"/>
      <c r="G24" s="2532"/>
      <c r="H24" s="2533"/>
      <c r="I24" s="629">
        <v>15000</v>
      </c>
      <c r="J24" s="630" t="s">
        <v>619</v>
      </c>
      <c r="K24" s="634"/>
      <c r="L24" s="631">
        <v>122</v>
      </c>
      <c r="M24" s="2534">
        <f t="shared" si="0"/>
        <v>1830000</v>
      </c>
      <c r="N24" s="2535"/>
      <c r="O24" s="635" t="s">
        <v>620</v>
      </c>
      <c r="T24" s="517">
        <v>21</v>
      </c>
      <c r="U24" s="517">
        <v>298</v>
      </c>
    </row>
    <row r="25" spans="2:21" ht="16.5" customHeight="1" thickBot="1">
      <c r="B25" s="633" t="s">
        <v>618</v>
      </c>
      <c r="C25" s="2532" t="s">
        <v>899</v>
      </c>
      <c r="D25" s="2532"/>
      <c r="E25" s="2532" t="s">
        <v>106</v>
      </c>
      <c r="F25" s="2532"/>
      <c r="G25" s="2532"/>
      <c r="H25" s="2533"/>
      <c r="I25" s="634">
        <v>15000</v>
      </c>
      <c r="J25" s="630" t="s">
        <v>619</v>
      </c>
      <c r="K25" s="634"/>
      <c r="L25" s="631">
        <v>375.19999999999982</v>
      </c>
      <c r="M25" s="2534">
        <f t="shared" si="0"/>
        <v>5627999.9999999972</v>
      </c>
      <c r="N25" s="2535"/>
      <c r="O25" s="635" t="s">
        <v>620</v>
      </c>
      <c r="T25" s="517">
        <v>22</v>
      </c>
      <c r="U25" s="517">
        <v>307</v>
      </c>
    </row>
    <row r="26" spans="2:21" ht="16.5" customHeight="1" thickBot="1">
      <c r="B26" s="633" t="s">
        <v>618</v>
      </c>
      <c r="C26" s="2532" t="s">
        <v>899</v>
      </c>
      <c r="D26" s="2532"/>
      <c r="E26" s="2532" t="s">
        <v>107</v>
      </c>
      <c r="F26" s="2532"/>
      <c r="G26" s="2532"/>
      <c r="H26" s="2533"/>
      <c r="I26" s="629">
        <v>15000</v>
      </c>
      <c r="J26" s="630" t="s">
        <v>619</v>
      </c>
      <c r="K26" s="634"/>
      <c r="L26" s="631">
        <v>881.60000000000036</v>
      </c>
      <c r="M26" s="2534">
        <f t="shared" si="0"/>
        <v>13224000.000000006</v>
      </c>
      <c r="N26" s="2535"/>
      <c r="O26" s="635" t="s">
        <v>620</v>
      </c>
      <c r="T26" s="517">
        <v>23</v>
      </c>
      <c r="U26" s="517">
        <v>311</v>
      </c>
    </row>
    <row r="27" spans="2:21" ht="16.5" customHeight="1" thickBot="1">
      <c r="B27" s="633" t="s">
        <v>618</v>
      </c>
      <c r="C27" s="2532" t="s">
        <v>899</v>
      </c>
      <c r="D27" s="2532"/>
      <c r="E27" s="2532" t="s">
        <v>108</v>
      </c>
      <c r="F27" s="2532"/>
      <c r="G27" s="2532"/>
      <c r="H27" s="2533"/>
      <c r="I27" s="634">
        <v>15000</v>
      </c>
      <c r="J27" s="630" t="s">
        <v>619</v>
      </c>
      <c r="K27" s="634"/>
      <c r="L27" s="631">
        <v>3295.6000000000004</v>
      </c>
      <c r="M27" s="2534">
        <f t="shared" si="0"/>
        <v>49434000.000000007</v>
      </c>
      <c r="N27" s="2535"/>
      <c r="O27" s="635" t="s">
        <v>620</v>
      </c>
      <c r="T27" s="517">
        <v>24</v>
      </c>
      <c r="U27" s="517">
        <v>312</v>
      </c>
    </row>
    <row r="28" spans="2:21" ht="16.5" customHeight="1" thickBot="1">
      <c r="B28" s="633" t="s">
        <v>618</v>
      </c>
      <c r="C28" s="2532" t="s">
        <v>899</v>
      </c>
      <c r="D28" s="2532"/>
      <c r="E28" s="2532" t="s">
        <v>109</v>
      </c>
      <c r="F28" s="2532"/>
      <c r="G28" s="2532"/>
      <c r="H28" s="2533"/>
      <c r="I28" s="629">
        <v>15000</v>
      </c>
      <c r="J28" s="630" t="s">
        <v>619</v>
      </c>
      <c r="K28" s="634"/>
      <c r="L28" s="631">
        <v>1117.2000000000007</v>
      </c>
      <c r="M28" s="2534">
        <f t="shared" si="0"/>
        <v>16758000.000000011</v>
      </c>
      <c r="N28" s="2535"/>
      <c r="O28" s="635" t="s">
        <v>620</v>
      </c>
      <c r="T28" s="517">
        <v>25</v>
      </c>
      <c r="U28" s="517">
        <v>314</v>
      </c>
    </row>
    <row r="29" spans="2:21" ht="16.5" customHeight="1" thickBot="1">
      <c r="B29" s="633" t="s">
        <v>618</v>
      </c>
      <c r="C29" s="2532" t="s">
        <v>899</v>
      </c>
      <c r="D29" s="2532"/>
      <c r="E29" s="2532" t="s">
        <v>110</v>
      </c>
      <c r="F29" s="2532"/>
      <c r="G29" s="2532"/>
      <c r="H29" s="2533"/>
      <c r="I29" s="634">
        <v>15000</v>
      </c>
      <c r="J29" s="630" t="s">
        <v>619</v>
      </c>
      <c r="K29" s="634"/>
      <c r="L29" s="631">
        <v>-81.279999999999973</v>
      </c>
      <c r="M29" s="2534">
        <f t="shared" si="0"/>
        <v>-1219199.9999999995</v>
      </c>
      <c r="N29" s="2535"/>
      <c r="O29" s="635" t="s">
        <v>620</v>
      </c>
      <c r="T29" s="517">
        <v>26</v>
      </c>
      <c r="U29" s="517">
        <v>315</v>
      </c>
    </row>
    <row r="30" spans="2:21" ht="16.5" customHeight="1" thickBot="1">
      <c r="B30" s="633" t="s">
        <v>618</v>
      </c>
      <c r="C30" s="2532" t="s">
        <v>899</v>
      </c>
      <c r="D30" s="2532"/>
      <c r="E30" s="2532" t="s">
        <v>111</v>
      </c>
      <c r="F30" s="2532"/>
      <c r="G30" s="2532"/>
      <c r="H30" s="2533"/>
      <c r="I30" s="629">
        <v>15000</v>
      </c>
      <c r="J30" s="630" t="s">
        <v>619</v>
      </c>
      <c r="K30" s="634"/>
      <c r="L30" s="631">
        <v>333.12000000000012</v>
      </c>
      <c r="M30" s="2534">
        <f t="shared" si="0"/>
        <v>4996800.0000000019</v>
      </c>
      <c r="N30" s="2535"/>
      <c r="O30" s="635" t="s">
        <v>620</v>
      </c>
      <c r="T30" s="517">
        <v>27</v>
      </c>
      <c r="U30" s="517">
        <v>320</v>
      </c>
    </row>
    <row r="31" spans="2:21" ht="16.5" customHeight="1" thickBot="1">
      <c r="B31" s="633" t="s">
        <v>618</v>
      </c>
      <c r="C31" s="2532" t="s">
        <v>899</v>
      </c>
      <c r="D31" s="2532"/>
      <c r="E31" s="2532" t="s">
        <v>112</v>
      </c>
      <c r="F31" s="2532"/>
      <c r="G31" s="2532"/>
      <c r="H31" s="2533"/>
      <c r="I31" s="634">
        <v>15000</v>
      </c>
      <c r="J31" s="630" t="s">
        <v>619</v>
      </c>
      <c r="K31" s="634"/>
      <c r="L31" s="631">
        <v>591.92000000000007</v>
      </c>
      <c r="M31" s="2534">
        <f t="shared" si="0"/>
        <v>8878800.0000000019</v>
      </c>
      <c r="N31" s="2535"/>
      <c r="O31" s="635" t="s">
        <v>620</v>
      </c>
      <c r="T31" s="517">
        <v>28</v>
      </c>
      <c r="U31" s="517">
        <v>328</v>
      </c>
    </row>
    <row r="32" spans="2:21" ht="16.5" customHeight="1" thickBot="1">
      <c r="B32" s="633" t="s">
        <v>618</v>
      </c>
      <c r="C32" s="2532" t="s">
        <v>899</v>
      </c>
      <c r="D32" s="2532"/>
      <c r="E32" s="2532" t="s">
        <v>113</v>
      </c>
      <c r="F32" s="2532"/>
      <c r="G32" s="2532"/>
      <c r="H32" s="2533"/>
      <c r="I32" s="629">
        <v>15000</v>
      </c>
      <c r="J32" s="630" t="s">
        <v>619</v>
      </c>
      <c r="K32" s="634"/>
      <c r="L32" s="631">
        <v>990.64000000000033</v>
      </c>
      <c r="M32" s="2534">
        <f t="shared" si="0"/>
        <v>14859600.000000006</v>
      </c>
      <c r="N32" s="2535"/>
      <c r="O32" s="635" t="s">
        <v>620</v>
      </c>
      <c r="T32" s="517">
        <v>29</v>
      </c>
      <c r="U32" s="517">
        <v>335</v>
      </c>
    </row>
    <row r="33" spans="2:21" ht="16.5" customHeight="1" thickBot="1">
      <c r="B33" s="633" t="s">
        <v>618</v>
      </c>
      <c r="C33" s="2532" t="s">
        <v>899</v>
      </c>
      <c r="D33" s="2532"/>
      <c r="E33" s="2532" t="s">
        <v>114</v>
      </c>
      <c r="F33" s="2532"/>
      <c r="G33" s="2532"/>
      <c r="H33" s="2533"/>
      <c r="I33" s="634">
        <v>15000</v>
      </c>
      <c r="J33" s="630" t="s">
        <v>619</v>
      </c>
      <c r="K33" s="634"/>
      <c r="L33" s="631">
        <v>1726.7200000000003</v>
      </c>
      <c r="M33" s="2534">
        <f t="shared" si="0"/>
        <v>25900800.000000004</v>
      </c>
      <c r="N33" s="2535"/>
      <c r="O33" s="635" t="s">
        <v>620</v>
      </c>
      <c r="T33" s="517">
        <v>30</v>
      </c>
      <c r="U33" s="517">
        <v>341</v>
      </c>
    </row>
    <row r="34" spans="2:21" ht="16.5" customHeight="1" thickBot="1">
      <c r="B34" s="633" t="s">
        <v>618</v>
      </c>
      <c r="C34" s="2532" t="s">
        <v>899</v>
      </c>
      <c r="D34" s="2532"/>
      <c r="E34" s="2532" t="s">
        <v>115</v>
      </c>
      <c r="F34" s="2532"/>
      <c r="G34" s="2532"/>
      <c r="H34" s="2533"/>
      <c r="I34" s="629">
        <v>15000</v>
      </c>
      <c r="J34" s="630" t="s">
        <v>619</v>
      </c>
      <c r="K34" s="634"/>
      <c r="L34" s="631">
        <v>2382.6399999999994</v>
      </c>
      <c r="M34" s="2534">
        <f t="shared" si="0"/>
        <v>35739599.999999993</v>
      </c>
      <c r="N34" s="2535"/>
      <c r="O34" s="635" t="s">
        <v>620</v>
      </c>
      <c r="T34" s="517">
        <v>31</v>
      </c>
      <c r="U34" s="517">
        <v>344</v>
      </c>
    </row>
    <row r="35" spans="2:21" ht="16.5" customHeight="1" thickBot="1">
      <c r="B35" s="633" t="s">
        <v>618</v>
      </c>
      <c r="C35" s="2532">
        <v>0</v>
      </c>
      <c r="D35" s="2532"/>
      <c r="E35" s="2532" t="s">
        <v>116</v>
      </c>
      <c r="F35" s="2532"/>
      <c r="G35" s="2532"/>
      <c r="H35" s="2533"/>
      <c r="I35" s="634">
        <v>15000</v>
      </c>
      <c r="J35" s="630" t="s">
        <v>619</v>
      </c>
      <c r="K35" s="634"/>
      <c r="L35" s="631">
        <v>-170.16000000000008</v>
      </c>
      <c r="M35" s="2534">
        <f t="shared" si="0"/>
        <v>-2552400.0000000014</v>
      </c>
      <c r="N35" s="2535"/>
      <c r="O35" s="635" t="s">
        <v>620</v>
      </c>
      <c r="T35" s="517">
        <v>32</v>
      </c>
      <c r="U35" s="517">
        <v>354</v>
      </c>
    </row>
    <row r="36" spans="2:21" ht="16.5" customHeight="1" thickBot="1">
      <c r="B36" s="633" t="s">
        <v>618</v>
      </c>
      <c r="C36" s="2532">
        <v>0</v>
      </c>
      <c r="D36" s="2532"/>
      <c r="E36" s="2532" t="s">
        <v>117</v>
      </c>
      <c r="F36" s="2532"/>
      <c r="G36" s="2532"/>
      <c r="H36" s="2533"/>
      <c r="I36" s="629">
        <v>15000</v>
      </c>
      <c r="J36" s="630" t="s">
        <v>619</v>
      </c>
      <c r="K36" s="634"/>
      <c r="L36" s="631">
        <v>-8.4000000000000909</v>
      </c>
      <c r="M36" s="2534">
        <f t="shared" si="0"/>
        <v>-126000.00000000137</v>
      </c>
      <c r="N36" s="2535"/>
      <c r="O36" s="635" t="s">
        <v>620</v>
      </c>
      <c r="T36" s="517">
        <v>33</v>
      </c>
      <c r="U36" s="517">
        <v>362</v>
      </c>
    </row>
    <row r="37" spans="2:21" ht="16.5" customHeight="1" thickBot="1">
      <c r="B37" s="633" t="s">
        <v>618</v>
      </c>
      <c r="C37" s="2532">
        <v>0</v>
      </c>
      <c r="D37" s="2532"/>
      <c r="E37" s="2532" t="s">
        <v>118</v>
      </c>
      <c r="F37" s="2532"/>
      <c r="G37" s="2532"/>
      <c r="H37" s="2533"/>
      <c r="I37" s="634">
        <v>15000</v>
      </c>
      <c r="J37" s="630" t="s">
        <v>619</v>
      </c>
      <c r="K37" s="634"/>
      <c r="L37" s="631">
        <v>334.15999999999985</v>
      </c>
      <c r="M37" s="2534">
        <f t="shared" si="0"/>
        <v>5012399.9999999981</v>
      </c>
      <c r="N37" s="2535"/>
      <c r="O37" s="635" t="s">
        <v>620</v>
      </c>
      <c r="T37" s="517">
        <v>34</v>
      </c>
      <c r="U37" s="517"/>
    </row>
    <row r="38" spans="2:21" ht="16.5" customHeight="1" thickBot="1">
      <c r="B38" s="633" t="s">
        <v>618</v>
      </c>
      <c r="C38" s="2532">
        <v>0</v>
      </c>
      <c r="D38" s="2532"/>
      <c r="E38" s="2532" t="s">
        <v>119</v>
      </c>
      <c r="F38" s="2532"/>
      <c r="G38" s="2532"/>
      <c r="H38" s="2533"/>
      <c r="I38" s="629">
        <v>15000</v>
      </c>
      <c r="J38" s="630" t="s">
        <v>619</v>
      </c>
      <c r="K38" s="634"/>
      <c r="L38" s="631">
        <v>505.11999999999989</v>
      </c>
      <c r="M38" s="2534">
        <f t="shared" si="0"/>
        <v>7576799.9999999981</v>
      </c>
      <c r="N38" s="2535"/>
      <c r="O38" s="635"/>
      <c r="T38" s="517">
        <v>35</v>
      </c>
      <c r="U38" s="517"/>
    </row>
    <row r="39" spans="2:21" ht="16.5" customHeight="1" thickBot="1">
      <c r="B39" s="633" t="s">
        <v>618</v>
      </c>
      <c r="C39" s="2532">
        <v>0</v>
      </c>
      <c r="D39" s="2532"/>
      <c r="E39" s="2532" t="s">
        <v>120</v>
      </c>
      <c r="F39" s="2532"/>
      <c r="G39" s="2532"/>
      <c r="H39" s="2533"/>
      <c r="I39" s="634">
        <v>15000</v>
      </c>
      <c r="J39" s="630" t="s">
        <v>619</v>
      </c>
      <c r="K39" s="634"/>
      <c r="L39" s="631">
        <v>-59.039999999999964</v>
      </c>
      <c r="M39" s="2534">
        <f t="shared" si="0"/>
        <v>-885599.99999999942</v>
      </c>
      <c r="N39" s="2535"/>
      <c r="O39" s="635"/>
      <c r="T39" s="517"/>
      <c r="U39" s="517"/>
    </row>
    <row r="40" spans="2:21" ht="16.5" customHeight="1" thickBot="1">
      <c r="B40" s="633" t="s">
        <v>618</v>
      </c>
      <c r="C40" s="2532">
        <v>0</v>
      </c>
      <c r="D40" s="2532"/>
      <c r="E40" s="2532" t="s">
        <v>900</v>
      </c>
      <c r="F40" s="2532"/>
      <c r="G40" s="2532"/>
      <c r="H40" s="2533"/>
      <c r="I40" s="629">
        <v>15000</v>
      </c>
      <c r="J40" s="630" t="s">
        <v>619</v>
      </c>
      <c r="K40" s="634"/>
      <c r="L40" s="631">
        <v>16.480000000000018</v>
      </c>
      <c r="M40" s="2534">
        <f t="shared" si="0"/>
        <v>247200.00000000026</v>
      </c>
      <c r="N40" s="2535"/>
      <c r="O40" s="635"/>
      <c r="T40" s="517"/>
      <c r="U40" s="517"/>
    </row>
    <row r="41" spans="2:21" ht="16.5" customHeight="1" thickBot="1">
      <c r="B41" s="633" t="s">
        <v>618</v>
      </c>
      <c r="C41" s="2532">
        <v>0</v>
      </c>
      <c r="D41" s="2532"/>
      <c r="E41" s="2532" t="s">
        <v>121</v>
      </c>
      <c r="F41" s="2532"/>
      <c r="G41" s="2532"/>
      <c r="H41" s="2533"/>
      <c r="I41" s="634">
        <v>15000</v>
      </c>
      <c r="J41" s="630" t="s">
        <v>619</v>
      </c>
      <c r="K41" s="634"/>
      <c r="L41" s="631">
        <v>16.480000000000018</v>
      </c>
      <c r="M41" s="2534">
        <f t="shared" si="0"/>
        <v>247200.00000000026</v>
      </c>
      <c r="N41" s="2535"/>
      <c r="O41" s="635"/>
      <c r="T41" s="517"/>
      <c r="U41" s="517"/>
    </row>
    <row r="42" spans="2:21" ht="16.5" customHeight="1" thickBot="1">
      <c r="B42" s="633" t="s">
        <v>618</v>
      </c>
      <c r="C42" s="2532">
        <v>0</v>
      </c>
      <c r="D42" s="2532"/>
      <c r="E42" s="2532" t="s">
        <v>122</v>
      </c>
      <c r="F42" s="2532"/>
      <c r="G42" s="2532"/>
      <c r="H42" s="2533"/>
      <c r="I42" s="629">
        <v>15000</v>
      </c>
      <c r="J42" s="630" t="s">
        <v>619</v>
      </c>
      <c r="K42" s="634"/>
      <c r="L42" s="631">
        <v>-72.480000000000018</v>
      </c>
      <c r="M42" s="2534">
        <f t="shared" si="0"/>
        <v>-1087200.0000000002</v>
      </c>
      <c r="N42" s="2535"/>
      <c r="O42" s="635"/>
      <c r="T42" s="517"/>
      <c r="U42" s="517"/>
    </row>
    <row r="43" spans="2:21" ht="16.5" customHeight="1" thickBot="1">
      <c r="B43" s="633" t="s">
        <v>618</v>
      </c>
      <c r="C43" s="2532">
        <v>0</v>
      </c>
      <c r="D43" s="2532"/>
      <c r="E43" s="2532" t="s">
        <v>123</v>
      </c>
      <c r="F43" s="2532"/>
      <c r="G43" s="2532"/>
      <c r="H43" s="2533"/>
      <c r="I43" s="634">
        <v>15000</v>
      </c>
      <c r="J43" s="630" t="s">
        <v>619</v>
      </c>
      <c r="K43" s="634"/>
      <c r="L43" s="631">
        <v>2940.3199999999997</v>
      </c>
      <c r="M43" s="2534">
        <f t="shared" si="0"/>
        <v>44104799.999999993</v>
      </c>
      <c r="N43" s="2535"/>
      <c r="O43" s="635"/>
      <c r="T43" s="517"/>
      <c r="U43" s="517"/>
    </row>
    <row r="44" spans="2:21" ht="16.5" customHeight="1" thickBot="1">
      <c r="B44" s="633" t="s">
        <v>618</v>
      </c>
      <c r="C44" s="2532">
        <v>0</v>
      </c>
      <c r="D44" s="2532"/>
      <c r="E44" s="2532" t="s">
        <v>124</v>
      </c>
      <c r="F44" s="2532"/>
      <c r="G44" s="2532"/>
      <c r="H44" s="2533"/>
      <c r="I44" s="629">
        <v>15000</v>
      </c>
      <c r="J44" s="630" t="s">
        <v>619</v>
      </c>
      <c r="K44" s="634"/>
      <c r="L44" s="631">
        <v>138.39999999999964</v>
      </c>
      <c r="M44" s="2534">
        <f t="shared" si="0"/>
        <v>2075999.9999999946</v>
      </c>
      <c r="N44" s="2535"/>
      <c r="O44" s="635"/>
      <c r="T44" s="517"/>
      <c r="U44" s="517"/>
    </row>
    <row r="45" spans="2:21" ht="16.5" customHeight="1" thickBot="1">
      <c r="B45" s="633" t="s">
        <v>618</v>
      </c>
      <c r="C45" s="2532">
        <v>0</v>
      </c>
      <c r="D45" s="2532"/>
      <c r="E45" s="2532" t="s">
        <v>125</v>
      </c>
      <c r="F45" s="2532"/>
      <c r="G45" s="2532"/>
      <c r="H45" s="2533"/>
      <c r="I45" s="634">
        <v>15000</v>
      </c>
      <c r="J45" s="630" t="s">
        <v>619</v>
      </c>
      <c r="K45" s="634"/>
      <c r="L45" s="631">
        <v>1936.8799999999992</v>
      </c>
      <c r="M45" s="2534">
        <f t="shared" si="0"/>
        <v>29053199.999999989</v>
      </c>
      <c r="N45" s="2535"/>
      <c r="O45" s="635"/>
      <c r="T45" s="517"/>
      <c r="U45" s="517"/>
    </row>
    <row r="46" spans="2:21" ht="16.5" customHeight="1" thickBot="1">
      <c r="B46" s="633" t="s">
        <v>618</v>
      </c>
      <c r="C46" s="2532">
        <v>0</v>
      </c>
      <c r="D46" s="2532"/>
      <c r="E46" s="2532" t="s">
        <v>126</v>
      </c>
      <c r="F46" s="2532"/>
      <c r="G46" s="2532"/>
      <c r="H46" s="2533"/>
      <c r="I46" s="629">
        <v>15000</v>
      </c>
      <c r="J46" s="630" t="s">
        <v>619</v>
      </c>
      <c r="K46" s="634"/>
      <c r="L46" s="631">
        <v>923.1200000000008</v>
      </c>
      <c r="M46" s="2534">
        <f t="shared" si="0"/>
        <v>13846800.000000011</v>
      </c>
      <c r="N46" s="2535"/>
      <c r="O46" s="635"/>
      <c r="T46" s="517"/>
      <c r="U46" s="517"/>
    </row>
    <row r="47" spans="2:21" ht="16.5" customHeight="1" thickBot="1">
      <c r="B47" s="633" t="s">
        <v>618</v>
      </c>
      <c r="C47" s="2532">
        <v>0</v>
      </c>
      <c r="D47" s="2532"/>
      <c r="E47" s="2532" t="s">
        <v>127</v>
      </c>
      <c r="F47" s="2532"/>
      <c r="G47" s="2532"/>
      <c r="H47" s="2533"/>
      <c r="I47" s="634">
        <v>15000</v>
      </c>
      <c r="J47" s="630" t="s">
        <v>619</v>
      </c>
      <c r="K47" s="634"/>
      <c r="L47" s="631">
        <v>16.480000000000018</v>
      </c>
      <c r="M47" s="2534">
        <f t="shared" si="0"/>
        <v>247200.00000000026</v>
      </c>
      <c r="N47" s="2535"/>
      <c r="O47" s="635"/>
      <c r="T47" s="517"/>
      <c r="U47" s="517"/>
    </row>
    <row r="48" spans="2:21" ht="16.5" customHeight="1" thickBot="1">
      <c r="B48" s="633" t="s">
        <v>618</v>
      </c>
      <c r="C48" s="2532">
        <v>0</v>
      </c>
      <c r="D48" s="2532"/>
      <c r="E48" s="2532" t="s">
        <v>128</v>
      </c>
      <c r="F48" s="2532"/>
      <c r="G48" s="2532"/>
      <c r="H48" s="2533"/>
      <c r="I48" s="629">
        <v>15000</v>
      </c>
      <c r="J48" s="630" t="s">
        <v>619</v>
      </c>
      <c r="K48" s="634"/>
      <c r="L48" s="631">
        <v>162</v>
      </c>
      <c r="M48" s="2534">
        <f t="shared" si="0"/>
        <v>2430000</v>
      </c>
      <c r="N48" s="2535"/>
      <c r="O48" s="635"/>
      <c r="T48" s="517"/>
      <c r="U48" s="517"/>
    </row>
    <row r="49" spans="2:21" ht="16.5" customHeight="1" thickBot="1">
      <c r="B49" s="633" t="s">
        <v>618</v>
      </c>
      <c r="C49" s="2532">
        <v>0</v>
      </c>
      <c r="D49" s="2532"/>
      <c r="E49" s="2532" t="s">
        <v>129</v>
      </c>
      <c r="F49" s="2532"/>
      <c r="G49" s="2532"/>
      <c r="H49" s="2533"/>
      <c r="I49" s="634">
        <v>15000</v>
      </c>
      <c r="J49" s="630" t="s">
        <v>619</v>
      </c>
      <c r="K49" s="634"/>
      <c r="L49" s="631">
        <v>80.800000000000182</v>
      </c>
      <c r="M49" s="2534">
        <f t="shared" si="0"/>
        <v>1212000.0000000028</v>
      </c>
      <c r="N49" s="2535"/>
      <c r="O49" s="635"/>
      <c r="T49" s="517">
        <v>36</v>
      </c>
      <c r="U49" s="517">
        <v>391</v>
      </c>
    </row>
    <row r="50" spans="2:21" ht="16.5" customHeight="1" thickBot="1">
      <c r="B50" s="633" t="s">
        <v>618</v>
      </c>
      <c r="C50" s="2532">
        <v>0</v>
      </c>
      <c r="D50" s="2532"/>
      <c r="E50" s="2532" t="s">
        <v>130</v>
      </c>
      <c r="F50" s="2532"/>
      <c r="G50" s="2532"/>
      <c r="H50" s="2533"/>
      <c r="I50" s="629">
        <v>15000</v>
      </c>
      <c r="J50" s="630" t="s">
        <v>619</v>
      </c>
      <c r="K50" s="634"/>
      <c r="L50" s="631">
        <v>-97.199999999999818</v>
      </c>
      <c r="M50" s="2534">
        <f t="shared" si="0"/>
        <v>-1457999.9999999972</v>
      </c>
      <c r="N50" s="2535"/>
      <c r="O50" s="635"/>
      <c r="T50" s="517">
        <v>37</v>
      </c>
      <c r="U50" s="517">
        <v>394</v>
      </c>
    </row>
    <row r="51" spans="2:21" ht="16.5" customHeight="1" thickBot="1">
      <c r="B51" s="633" t="s">
        <v>618</v>
      </c>
      <c r="C51" s="2532">
        <v>0</v>
      </c>
      <c r="D51" s="2532"/>
      <c r="E51" s="2532" t="s">
        <v>131</v>
      </c>
      <c r="F51" s="2532"/>
      <c r="G51" s="2532"/>
      <c r="H51" s="2533"/>
      <c r="I51" s="634">
        <v>15000</v>
      </c>
      <c r="J51" s="630" t="s">
        <v>619</v>
      </c>
      <c r="K51" s="634"/>
      <c r="L51" s="631">
        <v>1399.8400000000001</v>
      </c>
      <c r="M51" s="2534">
        <f t="shared" si="0"/>
        <v>20997600.000000004</v>
      </c>
      <c r="N51" s="2535"/>
      <c r="O51" s="635" t="s">
        <v>620</v>
      </c>
      <c r="U51" s="512">
        <v>396</v>
      </c>
    </row>
    <row r="52" spans="2:21" ht="16.5" customHeight="1" thickBot="1">
      <c r="B52" s="633" t="s">
        <v>618</v>
      </c>
      <c r="C52" s="2532">
        <v>0</v>
      </c>
      <c r="D52" s="2532"/>
      <c r="E52" s="2532" t="s">
        <v>132</v>
      </c>
      <c r="F52" s="2532"/>
      <c r="G52" s="2532"/>
      <c r="H52" s="2533"/>
      <c r="I52" s="629">
        <v>15000</v>
      </c>
      <c r="J52" s="630" t="s">
        <v>619</v>
      </c>
      <c r="K52" s="634"/>
      <c r="L52" s="631">
        <v>132</v>
      </c>
      <c r="M52" s="2534">
        <f t="shared" si="0"/>
        <v>1980000</v>
      </c>
      <c r="N52" s="2535"/>
      <c r="O52" s="635" t="s">
        <v>620</v>
      </c>
      <c r="U52" s="512">
        <v>397</v>
      </c>
    </row>
    <row r="53" spans="2:21" ht="16.5" customHeight="1" thickBot="1">
      <c r="B53" s="633" t="s">
        <v>618</v>
      </c>
      <c r="C53" s="2532">
        <v>0</v>
      </c>
      <c r="D53" s="2532"/>
      <c r="E53" s="2532" t="s">
        <v>133</v>
      </c>
      <c r="F53" s="2532"/>
      <c r="G53" s="2532"/>
      <c r="H53" s="2533"/>
      <c r="I53" s="634">
        <v>15000</v>
      </c>
      <c r="J53" s="630" t="s">
        <v>619</v>
      </c>
      <c r="K53" s="634"/>
      <c r="L53" s="631">
        <v>315.2800000000002</v>
      </c>
      <c r="M53" s="2534">
        <f t="shared" si="0"/>
        <v>4729200.0000000028</v>
      </c>
      <c r="N53" s="2535"/>
      <c r="O53" s="635"/>
    </row>
    <row r="54" spans="2:21" ht="16.5" customHeight="1">
      <c r="B54" s="633" t="s">
        <v>618</v>
      </c>
      <c r="C54" s="2532">
        <v>0</v>
      </c>
      <c r="D54" s="2532"/>
      <c r="E54" s="2532" t="s">
        <v>134</v>
      </c>
      <c r="F54" s="2532"/>
      <c r="G54" s="2532"/>
      <c r="H54" s="2533"/>
      <c r="I54" s="629">
        <v>15000</v>
      </c>
      <c r="J54" s="630" t="s">
        <v>619</v>
      </c>
      <c r="K54" s="634"/>
      <c r="L54" s="631">
        <v>350.7199999999998</v>
      </c>
      <c r="M54" s="2534">
        <f t="shared" si="0"/>
        <v>5260799.9999999972</v>
      </c>
      <c r="N54" s="2535"/>
      <c r="O54" s="635"/>
    </row>
    <row r="55" spans="2:21" ht="16.5" customHeight="1" thickBot="1">
      <c r="B55" s="2545"/>
      <c r="C55" s="2546"/>
      <c r="D55" s="2546"/>
      <c r="E55" s="2546"/>
      <c r="F55" s="2546"/>
      <c r="G55" s="2546"/>
      <c r="H55" s="2547"/>
      <c r="I55" s="636"/>
      <c r="J55" s="637" t="s">
        <v>620</v>
      </c>
      <c r="K55" s="636"/>
      <c r="L55" s="638"/>
      <c r="M55" s="2548">
        <f t="shared" ref="M55" si="1">I55*K55</f>
        <v>0</v>
      </c>
      <c r="N55" s="2549"/>
      <c r="O55" s="639" t="s">
        <v>620</v>
      </c>
      <c r="U55" s="512">
        <v>399</v>
      </c>
    </row>
    <row r="56" spans="2:21" ht="16.5" customHeight="1">
      <c r="B56" s="640"/>
      <c r="C56" s="641"/>
      <c r="D56" s="641"/>
      <c r="E56" s="641"/>
      <c r="F56" s="641"/>
      <c r="G56" s="641"/>
      <c r="H56" s="641"/>
      <c r="I56" s="642"/>
      <c r="J56" s="643"/>
      <c r="K56" s="644"/>
      <c r="L56" s="644"/>
      <c r="M56" s="645"/>
      <c r="N56" s="646"/>
      <c r="O56" s="641"/>
      <c r="U56" s="512">
        <v>403</v>
      </c>
    </row>
    <row r="57" spans="2:21" ht="16.5" customHeight="1">
      <c r="B57" s="2550"/>
      <c r="C57" s="2550"/>
      <c r="D57" s="2550"/>
      <c r="E57" s="2550"/>
      <c r="F57" s="641"/>
      <c r="G57" s="641"/>
      <c r="H57" s="641"/>
      <c r="I57" s="2551" t="s">
        <v>638</v>
      </c>
      <c r="J57" s="2552"/>
      <c r="K57" s="647" t="s">
        <v>448</v>
      </c>
      <c r="L57" s="648">
        <v>10</v>
      </c>
      <c r="M57" s="2553" t="s">
        <v>639</v>
      </c>
      <c r="N57" s="2554"/>
      <c r="O57" s="641"/>
      <c r="U57" s="512">
        <v>404</v>
      </c>
    </row>
    <row r="58" spans="2:21" ht="16.5" customHeight="1" thickBot="1">
      <c r="B58" s="649"/>
      <c r="G58" s="650"/>
      <c r="H58" s="650"/>
      <c r="I58" s="2555">
        <f>SUM(M22:N55)</f>
        <v>312387600.00000006</v>
      </c>
      <c r="J58" s="2556"/>
      <c r="K58" s="2557">
        <f>INT(I58*L57/100)</f>
        <v>31238760</v>
      </c>
      <c r="L58" s="2557"/>
      <c r="M58" s="2558">
        <f>I58+K58</f>
        <v>343626360.00000006</v>
      </c>
      <c r="N58" s="2559"/>
      <c r="O58" s="650"/>
      <c r="U58" s="512">
        <v>408</v>
      </c>
    </row>
    <row r="59" spans="2:21" ht="16.5" customHeight="1">
      <c r="B59" s="651"/>
      <c r="G59" s="650"/>
      <c r="H59" s="650"/>
      <c r="I59" s="652"/>
      <c r="J59" s="652"/>
      <c r="K59" s="652"/>
      <c r="L59" s="652"/>
      <c r="M59" s="652"/>
      <c r="N59" s="652"/>
      <c r="O59" s="650"/>
      <c r="U59" s="512">
        <v>409</v>
      </c>
    </row>
    <row r="60" spans="2:21" ht="16.5" customHeight="1">
      <c r="B60" s="531" t="s">
        <v>435</v>
      </c>
      <c r="C60" s="653" t="s">
        <v>640</v>
      </c>
      <c r="D60" s="653"/>
      <c r="E60" s="653"/>
      <c r="F60" s="623"/>
      <c r="G60" s="653"/>
      <c r="H60" s="653"/>
      <c r="I60" s="654"/>
      <c r="J60" s="655"/>
      <c r="K60" s="655"/>
      <c r="L60" s="656"/>
      <c r="M60" s="657"/>
      <c r="N60" s="657"/>
      <c r="O60" s="653"/>
      <c r="U60" s="512">
        <v>412</v>
      </c>
    </row>
    <row r="61" spans="2:21" ht="16.5" customHeight="1">
      <c r="B61" s="623"/>
      <c r="C61" s="658"/>
      <c r="D61" s="623"/>
      <c r="E61" s="623"/>
      <c r="F61" s="623"/>
      <c r="G61" s="623"/>
      <c r="H61" s="623"/>
      <c r="I61" s="654"/>
      <c r="J61" s="655"/>
      <c r="K61" s="655"/>
      <c r="L61" s="656"/>
      <c r="M61" s="657"/>
      <c r="N61" s="657"/>
      <c r="O61" s="653"/>
    </row>
    <row r="62" spans="2:21" ht="16.5" customHeight="1">
      <c r="B62" s="623"/>
      <c r="C62" s="623"/>
      <c r="D62" s="623"/>
      <c r="E62" s="623"/>
      <c r="F62" s="623"/>
      <c r="G62" s="623"/>
      <c r="H62" s="623"/>
      <c r="I62" s="623"/>
      <c r="J62" s="623"/>
      <c r="K62" s="623"/>
      <c r="L62" s="623"/>
      <c r="M62" s="623"/>
      <c r="N62" s="623"/>
      <c r="O62" s="623"/>
    </row>
    <row r="63" spans="2:21" ht="16.5" customHeight="1"/>
    <row r="64" spans="2:21" s="514" customFormat="1" ht="16.5" customHeight="1">
      <c r="C64" s="512"/>
      <c r="D64" s="512"/>
      <c r="E64" s="512"/>
      <c r="F64" s="512"/>
      <c r="G64" s="512"/>
      <c r="H64" s="512"/>
      <c r="I64" s="512"/>
      <c r="J64" s="512"/>
      <c r="K64" s="512"/>
      <c r="L64" s="512"/>
      <c r="M64" s="512"/>
      <c r="N64" s="512"/>
      <c r="O64" s="512"/>
      <c r="P64" s="512"/>
      <c r="Q64" s="512"/>
      <c r="R64" s="512"/>
      <c r="S64" s="512"/>
      <c r="T64" s="512"/>
      <c r="U64" s="512"/>
    </row>
    <row r="65" spans="3:21" s="514" customFormat="1" ht="16.5" customHeight="1">
      <c r="C65" s="512"/>
      <c r="D65" s="512"/>
      <c r="E65" s="512"/>
      <c r="F65" s="512"/>
      <c r="G65" s="512"/>
      <c r="H65" s="512"/>
      <c r="I65" s="512"/>
      <c r="J65" s="512"/>
      <c r="K65" s="512"/>
      <c r="L65" s="512"/>
      <c r="M65" s="512"/>
      <c r="N65" s="512"/>
      <c r="O65" s="512"/>
      <c r="P65" s="512"/>
      <c r="Q65" s="512"/>
      <c r="R65" s="512"/>
      <c r="S65" s="512"/>
      <c r="T65" s="512"/>
      <c r="U65" s="512"/>
    </row>
  </sheetData>
  <mergeCells count="118">
    <mergeCell ref="B55:H55"/>
    <mergeCell ref="M55:N55"/>
    <mergeCell ref="B57:E57"/>
    <mergeCell ref="I57:J57"/>
    <mergeCell ref="M57:N57"/>
    <mergeCell ref="I58:J58"/>
    <mergeCell ref="K58:L58"/>
    <mergeCell ref="M58:N58"/>
    <mergeCell ref="C53:D53"/>
    <mergeCell ref="E53:H53"/>
    <mergeCell ref="M53:N53"/>
    <mergeCell ref="C54:D54"/>
    <mergeCell ref="E54:H54"/>
    <mergeCell ref="M54:N54"/>
    <mergeCell ref="C51:D51"/>
    <mergeCell ref="E51:H51"/>
    <mergeCell ref="M51:N51"/>
    <mergeCell ref="C52:D52"/>
    <mergeCell ref="E52:H52"/>
    <mergeCell ref="M52:N52"/>
    <mergeCell ref="C49:D49"/>
    <mergeCell ref="E49:H49"/>
    <mergeCell ref="M49:N49"/>
    <mergeCell ref="C50:D50"/>
    <mergeCell ref="E50:H50"/>
    <mergeCell ref="M50:N50"/>
    <mergeCell ref="C47:D47"/>
    <mergeCell ref="E47:H47"/>
    <mergeCell ref="M47:N47"/>
    <mergeCell ref="C48:D48"/>
    <mergeCell ref="E48:H48"/>
    <mergeCell ref="M48:N48"/>
    <mergeCell ref="C45:D45"/>
    <mergeCell ref="E45:H45"/>
    <mergeCell ref="M45:N45"/>
    <mergeCell ref="C46:D46"/>
    <mergeCell ref="E46:H46"/>
    <mergeCell ref="M46:N46"/>
    <mergeCell ref="C43:D43"/>
    <mergeCell ref="E43:H43"/>
    <mergeCell ref="M43:N43"/>
    <mergeCell ref="C44:D44"/>
    <mergeCell ref="E44:H44"/>
    <mergeCell ref="M44:N44"/>
    <mergeCell ref="C41:D41"/>
    <mergeCell ref="E41:H41"/>
    <mergeCell ref="M41:N41"/>
    <mergeCell ref="C42:D42"/>
    <mergeCell ref="E42:H42"/>
    <mergeCell ref="M42:N42"/>
    <mergeCell ref="C39:D39"/>
    <mergeCell ref="E39:H39"/>
    <mergeCell ref="M39:N39"/>
    <mergeCell ref="C40:D40"/>
    <mergeCell ref="E40:H40"/>
    <mergeCell ref="M40:N40"/>
    <mergeCell ref="C37:D37"/>
    <mergeCell ref="E37:H37"/>
    <mergeCell ref="M37:N37"/>
    <mergeCell ref="C38:D38"/>
    <mergeCell ref="E38:H38"/>
    <mergeCell ref="M38:N38"/>
    <mergeCell ref="C35:D35"/>
    <mergeCell ref="E35:H35"/>
    <mergeCell ref="M35:N35"/>
    <mergeCell ref="C36:D36"/>
    <mergeCell ref="E36:H36"/>
    <mergeCell ref="M36:N36"/>
    <mergeCell ref="C33:D33"/>
    <mergeCell ref="E33:H33"/>
    <mergeCell ref="M33:N33"/>
    <mergeCell ref="C34:D34"/>
    <mergeCell ref="E34:H34"/>
    <mergeCell ref="M34:N34"/>
    <mergeCell ref="C31:D31"/>
    <mergeCell ref="E31:H31"/>
    <mergeCell ref="M31:N31"/>
    <mergeCell ref="C32:D32"/>
    <mergeCell ref="E32:H32"/>
    <mergeCell ref="M32:N32"/>
    <mergeCell ref="C29:D29"/>
    <mergeCell ref="E29:H29"/>
    <mergeCell ref="M29:N29"/>
    <mergeCell ref="C30:D30"/>
    <mergeCell ref="E30:H30"/>
    <mergeCell ref="M30:N30"/>
    <mergeCell ref="C27:D27"/>
    <mergeCell ref="E27:H27"/>
    <mergeCell ref="M27:N27"/>
    <mergeCell ref="C28:D28"/>
    <mergeCell ref="E28:H28"/>
    <mergeCell ref="M28:N28"/>
    <mergeCell ref="C25:D25"/>
    <mergeCell ref="E25:H25"/>
    <mergeCell ref="M25:N25"/>
    <mergeCell ref="C26:D26"/>
    <mergeCell ref="E26:H26"/>
    <mergeCell ref="M26:N26"/>
    <mergeCell ref="C24:D24"/>
    <mergeCell ref="E24:H24"/>
    <mergeCell ref="M24:N24"/>
    <mergeCell ref="B21:H21"/>
    <mergeCell ref="I21:J21"/>
    <mergeCell ref="K21:L21"/>
    <mergeCell ref="M21:N21"/>
    <mergeCell ref="C22:D22"/>
    <mergeCell ref="E22:H22"/>
    <mergeCell ref="M22:N22"/>
    <mergeCell ref="O1:Q1"/>
    <mergeCell ref="B15:E16"/>
    <mergeCell ref="F15:I16"/>
    <mergeCell ref="B18:C19"/>
    <mergeCell ref="I20:J20"/>
    <mergeCell ref="K20:L20"/>
    <mergeCell ref="M20:N20"/>
    <mergeCell ref="C23:D23"/>
    <mergeCell ref="E23:H23"/>
    <mergeCell ref="M23:N23"/>
  </mergeCells>
  <phoneticPr fontId="27"/>
  <printOptions horizontalCentered="1" verticalCentered="1"/>
  <pageMargins left="0.70866141732283472" right="0.70866141732283472" top="0.74803149606299213" bottom="0.74803149606299213" header="0.31496062992125984" footer="0.31496062992125984"/>
  <pageSetup paperSize="9" scale="49" orientation="portrait" cellComments="atEnd" errors="blank" r:id="rId1"/>
  <headerFooter>
    <oddFooter>&amp;P / &amp;N ページ</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DECA5-B8FF-4BB4-8B46-663FF2C3F5AB}">
  <sheetPr codeName="Sheet31"/>
  <dimension ref="A1:S43"/>
  <sheetViews>
    <sheetView zoomScaleNormal="100" workbookViewId="0">
      <selection activeCell="P3" sqref="P3"/>
    </sheetView>
  </sheetViews>
  <sheetFormatPr defaultColWidth="6.5" defaultRowHeight="13.5" customHeight="1"/>
  <cols>
    <col min="1" max="1" width="3.5" style="54" customWidth="1"/>
    <col min="2" max="2" width="12.6640625" style="54" customWidth="1"/>
    <col min="3" max="3" width="13.83203125" style="54" customWidth="1"/>
    <col min="4" max="4" width="10.1640625" style="54" customWidth="1"/>
    <col min="5" max="5" width="11.5" style="54" customWidth="1"/>
    <col min="6" max="6" width="14.33203125" style="54" customWidth="1"/>
    <col min="7" max="7" width="10" style="54" customWidth="1"/>
    <col min="8" max="8" width="8.6640625" style="54" customWidth="1"/>
    <col min="9" max="11" width="11.33203125" style="54" customWidth="1"/>
    <col min="12" max="12" width="8.83203125" style="54" customWidth="1"/>
    <col min="13" max="19" width="11.5" style="54" customWidth="1"/>
    <col min="20" max="16384" width="6.5" style="54"/>
  </cols>
  <sheetData>
    <row r="1" spans="1:19" ht="26.25" customHeight="1">
      <c r="A1" s="396" t="s">
        <v>271</v>
      </c>
      <c r="B1" s="397"/>
      <c r="C1" s="397"/>
      <c r="D1" s="397"/>
      <c r="E1" s="397"/>
      <c r="F1" s="397"/>
      <c r="G1" s="397"/>
      <c r="H1" s="397"/>
      <c r="I1" s="397"/>
      <c r="J1" s="397"/>
      <c r="K1" s="397"/>
      <c r="L1" s="397"/>
      <c r="M1" s="397"/>
      <c r="N1" s="397"/>
      <c r="O1" s="397"/>
      <c r="P1" s="397"/>
      <c r="Q1" s="397"/>
      <c r="R1" s="397"/>
      <c r="S1" s="397"/>
    </row>
    <row r="3" spans="1:19" ht="27" customHeight="1">
      <c r="A3" s="2560" t="s">
        <v>483</v>
      </c>
      <c r="B3" s="2560"/>
      <c r="C3" s="2560"/>
      <c r="D3" s="2560"/>
      <c r="E3" s="2560"/>
      <c r="F3" s="2560"/>
      <c r="G3" s="2560"/>
      <c r="H3" s="2560"/>
      <c r="I3" s="2560"/>
      <c r="J3" s="2560"/>
      <c r="K3" s="2560"/>
      <c r="L3" s="398"/>
      <c r="M3" s="99"/>
      <c r="N3" s="99"/>
      <c r="O3" s="99"/>
      <c r="P3" s="99"/>
      <c r="Q3" s="99"/>
      <c r="R3" s="99"/>
      <c r="S3" s="99"/>
    </row>
    <row r="4" spans="1:19" ht="14.25" customHeight="1">
      <c r="A4" s="398"/>
      <c r="B4" s="398"/>
      <c r="C4" s="398"/>
      <c r="D4" s="398"/>
      <c r="E4" s="398"/>
      <c r="F4" s="399"/>
      <c r="G4" s="399"/>
      <c r="H4" s="399"/>
      <c r="I4" s="398"/>
      <c r="J4" s="398"/>
      <c r="K4" s="398"/>
      <c r="L4" s="398"/>
      <c r="M4" s="99"/>
      <c r="N4" s="99"/>
      <c r="O4" s="99"/>
      <c r="P4" s="99"/>
      <c r="Q4" s="99"/>
      <c r="R4" s="99"/>
      <c r="S4" s="99"/>
    </row>
    <row r="5" spans="1:19" ht="14.25" customHeight="1">
      <c r="H5" s="126" t="s">
        <v>484</v>
      </c>
      <c r="I5" s="126"/>
      <c r="J5" s="2561">
        <v>1088677090</v>
      </c>
      <c r="K5" s="2561"/>
      <c r="L5" s="400"/>
    </row>
    <row r="6" spans="1:19" ht="22.5" customHeight="1">
      <c r="B6" s="401" t="s">
        <v>485</v>
      </c>
      <c r="H6" s="123" t="s">
        <v>486</v>
      </c>
      <c r="I6" s="123"/>
      <c r="J6" s="2562">
        <v>45514</v>
      </c>
      <c r="K6" s="2562"/>
      <c r="L6" s="402"/>
    </row>
    <row r="7" spans="1:19" ht="13.5" customHeight="1">
      <c r="B7" s="126"/>
      <c r="C7" s="126"/>
      <c r="D7" s="126"/>
      <c r="E7" s="126"/>
      <c r="F7" s="126"/>
      <c r="H7" s="123" t="s">
        <v>487</v>
      </c>
      <c r="I7" s="123"/>
      <c r="J7" s="2562">
        <v>45826</v>
      </c>
      <c r="K7" s="2562"/>
      <c r="L7" s="402"/>
    </row>
    <row r="9" spans="1:19" ht="18.75">
      <c r="B9" s="403" t="s">
        <v>488</v>
      </c>
      <c r="C9" s="126"/>
      <c r="D9" s="404" t="s">
        <v>489</v>
      </c>
      <c r="H9" s="232"/>
    </row>
    <row r="10" spans="1:19">
      <c r="B10" s="405" t="s">
        <v>490</v>
      </c>
      <c r="C10" s="126"/>
      <c r="D10" s="126"/>
      <c r="E10" s="126"/>
      <c r="F10" s="126"/>
      <c r="G10" s="126"/>
      <c r="H10" s="126"/>
      <c r="I10" s="126"/>
      <c r="J10" s="126"/>
      <c r="K10" s="126"/>
    </row>
    <row r="11" spans="1:19" ht="10.5" customHeight="1"/>
    <row r="12" spans="1:19" ht="13.5" customHeight="1">
      <c r="B12" s="54" t="s">
        <v>491</v>
      </c>
    </row>
    <row r="13" spans="1:19" ht="13.5" customHeight="1">
      <c r="B13" s="126" t="s">
        <v>492</v>
      </c>
      <c r="C13" s="126"/>
      <c r="D13" s="126"/>
      <c r="E13" s="126"/>
      <c r="F13" s="406">
        <v>90420</v>
      </c>
      <c r="G13" s="407"/>
      <c r="H13" s="54" t="s">
        <v>493</v>
      </c>
    </row>
    <row r="14" spans="1:19" ht="13.5" customHeight="1">
      <c r="B14" s="123" t="s">
        <v>494</v>
      </c>
      <c r="C14" s="123"/>
      <c r="D14" s="123"/>
      <c r="E14" s="123"/>
      <c r="F14" s="408">
        <v>90420</v>
      </c>
      <c r="G14" s="407"/>
      <c r="H14" s="54" t="s">
        <v>495</v>
      </c>
    </row>
    <row r="15" spans="1:19" ht="13.5" customHeight="1">
      <c r="B15" s="123" t="s">
        <v>496</v>
      </c>
      <c r="C15" s="123"/>
      <c r="D15" s="123"/>
      <c r="E15" s="123"/>
      <c r="F15" s="408">
        <v>90420</v>
      </c>
      <c r="G15" s="407"/>
      <c r="H15" s="409" t="s">
        <v>497</v>
      </c>
      <c r="K15" s="409"/>
      <c r="L15" s="409"/>
    </row>
    <row r="16" spans="1:19" ht="13.5" customHeight="1">
      <c r="B16" s="123"/>
      <c r="C16" s="123"/>
      <c r="D16" s="410" t="s">
        <v>498</v>
      </c>
      <c r="E16" s="123"/>
      <c r="F16" s="303"/>
      <c r="G16" s="234"/>
      <c r="H16" s="409"/>
      <c r="K16" s="409"/>
      <c r="L16" s="409"/>
    </row>
    <row r="17" spans="2:11" ht="13.5" customHeight="1">
      <c r="B17" s="123" t="s">
        <v>499</v>
      </c>
      <c r="C17" s="123"/>
      <c r="D17" s="123"/>
      <c r="E17" s="123"/>
      <c r="F17" s="408">
        <v>0</v>
      </c>
      <c r="G17" s="407"/>
      <c r="H17" s="54" t="s">
        <v>500</v>
      </c>
    </row>
    <row r="18" spans="2:11" ht="13.5" customHeight="1">
      <c r="B18" s="123"/>
      <c r="C18" s="123"/>
      <c r="D18" s="410" t="s">
        <v>501</v>
      </c>
      <c r="E18" s="123"/>
      <c r="F18" s="303"/>
      <c r="G18" s="234"/>
    </row>
    <row r="19" spans="2:11" ht="13.5" customHeight="1">
      <c r="F19" s="163"/>
      <c r="G19" s="163"/>
    </row>
    <row r="20" spans="2:11" ht="13.5" customHeight="1">
      <c r="B20" s="54" t="s">
        <v>502</v>
      </c>
      <c r="F20" s="163"/>
      <c r="G20" s="163"/>
    </row>
    <row r="21" spans="2:11" ht="13.5" customHeight="1">
      <c r="B21" s="126" t="s">
        <v>503</v>
      </c>
      <c r="C21" s="126"/>
      <c r="D21" s="411" t="s">
        <v>375</v>
      </c>
      <c r="E21" s="126"/>
      <c r="F21" s="406">
        <v>90420</v>
      </c>
      <c r="G21" s="407"/>
    </row>
    <row r="22" spans="2:11" ht="13.5" customHeight="1">
      <c r="B22" s="123"/>
      <c r="C22" s="123"/>
      <c r="D22" s="303" t="s">
        <v>504</v>
      </c>
      <c r="E22" s="123"/>
      <c r="F22" s="408">
        <v>90420</v>
      </c>
      <c r="G22" s="407"/>
    </row>
    <row r="23" spans="2:11" ht="13.5" customHeight="1">
      <c r="B23" s="123"/>
      <c r="C23" s="123"/>
      <c r="D23" s="303" t="s">
        <v>505</v>
      </c>
      <c r="E23" s="123"/>
      <c r="F23" s="408">
        <v>0</v>
      </c>
      <c r="G23" s="407"/>
    </row>
    <row r="24" spans="2:11" ht="13.5" customHeight="1">
      <c r="B24" s="123"/>
      <c r="C24" s="123"/>
      <c r="D24" s="410" t="s">
        <v>498</v>
      </c>
      <c r="E24" s="410"/>
      <c r="F24" s="123"/>
    </row>
    <row r="26" spans="2:11" ht="13.5" customHeight="1">
      <c r="B26" s="54" t="s">
        <v>506</v>
      </c>
      <c r="F26" s="407">
        <v>90420</v>
      </c>
      <c r="G26" s="407"/>
    </row>
    <row r="27" spans="2:11" ht="13.5" customHeight="1">
      <c r="D27" s="163" t="s">
        <v>498</v>
      </c>
    </row>
    <row r="31" spans="2:11" ht="13.5" customHeight="1">
      <c r="B31" s="54" t="s">
        <v>507</v>
      </c>
      <c r="K31" s="234" t="s">
        <v>508</v>
      </c>
    </row>
    <row r="32" spans="2:11" ht="13.5" customHeight="1">
      <c r="B32" s="412"/>
      <c r="C32" s="413"/>
      <c r="D32" s="413"/>
      <c r="E32" s="2563" t="s">
        <v>198</v>
      </c>
      <c r="F32" s="414"/>
      <c r="G32" s="414"/>
      <c r="H32" s="414"/>
      <c r="I32" s="415" t="s">
        <v>509</v>
      </c>
      <c r="J32" s="416" t="s">
        <v>510</v>
      </c>
      <c r="K32" s="416" t="s">
        <v>511</v>
      </c>
    </row>
    <row r="33" spans="2:11" ht="12.75" customHeight="1">
      <c r="B33" s="417"/>
      <c r="C33" s="418"/>
      <c r="D33" s="418"/>
      <c r="E33" s="2564"/>
      <c r="F33" s="419"/>
      <c r="G33" s="419"/>
      <c r="H33" s="419"/>
      <c r="I33" s="420" t="s">
        <v>512</v>
      </c>
      <c r="J33" s="421" t="s">
        <v>513</v>
      </c>
      <c r="K33" s="421" t="s">
        <v>514</v>
      </c>
    </row>
    <row r="34" spans="2:11" ht="23.25" customHeight="1">
      <c r="B34" s="422" t="s">
        <v>515</v>
      </c>
      <c r="C34" s="423"/>
      <c r="D34" s="423"/>
      <c r="E34" s="423"/>
      <c r="F34" s="423"/>
      <c r="G34" s="423"/>
      <c r="H34" s="424"/>
      <c r="I34" s="425">
        <v>0.1</v>
      </c>
      <c r="J34" s="115">
        <v>1</v>
      </c>
      <c r="K34" s="426">
        <v>84150</v>
      </c>
    </row>
    <row r="35" spans="2:11" ht="23.25" customHeight="1">
      <c r="B35" s="427" t="s">
        <v>516</v>
      </c>
      <c r="C35" s="123"/>
      <c r="D35" s="123"/>
      <c r="E35" s="123"/>
      <c r="F35" s="123"/>
      <c r="G35" s="123"/>
      <c r="H35" s="233"/>
      <c r="I35" s="425">
        <v>0.1</v>
      </c>
      <c r="J35" s="112">
        <v>1</v>
      </c>
      <c r="K35" s="426">
        <v>1100</v>
      </c>
    </row>
    <row r="36" spans="2:11" ht="23.25" customHeight="1">
      <c r="B36" s="427"/>
      <c r="C36" s="123"/>
      <c r="D36" s="123"/>
      <c r="E36" s="123"/>
      <c r="F36" s="123"/>
      <c r="G36" s="123"/>
      <c r="H36" s="233"/>
      <c r="I36" s="425"/>
      <c r="J36" s="112"/>
      <c r="K36" s="426"/>
    </row>
    <row r="37" spans="2:11" ht="23.25" customHeight="1">
      <c r="B37" s="427"/>
      <c r="C37" s="123"/>
      <c r="D37" s="123"/>
      <c r="E37" s="123"/>
      <c r="F37" s="123"/>
      <c r="G37" s="123"/>
      <c r="H37" s="233"/>
      <c r="I37" s="425"/>
      <c r="J37" s="112"/>
      <c r="K37" s="426"/>
    </row>
    <row r="38" spans="2:11" ht="23.25" customHeight="1">
      <c r="B38" s="427"/>
      <c r="C38" s="123"/>
      <c r="D38" s="123"/>
      <c r="E38" s="123"/>
      <c r="F38" s="123"/>
      <c r="G38" s="123"/>
      <c r="H38" s="233"/>
      <c r="I38" s="425"/>
      <c r="J38" s="112"/>
      <c r="K38" s="426"/>
    </row>
    <row r="39" spans="2:11" ht="23.25" customHeight="1">
      <c r="B39" s="427"/>
      <c r="C39" s="123"/>
      <c r="D39" s="123"/>
      <c r="E39" s="123"/>
      <c r="F39" s="123"/>
      <c r="G39" s="123"/>
      <c r="H39" s="233"/>
      <c r="I39" s="425"/>
      <c r="J39" s="112"/>
      <c r="K39" s="426"/>
    </row>
    <row r="40" spans="2:11" ht="23.25" customHeight="1">
      <c r="B40" s="427"/>
      <c r="C40" s="123"/>
      <c r="D40" s="123"/>
      <c r="E40" s="123"/>
      <c r="F40" s="123"/>
      <c r="G40" s="123"/>
      <c r="H40" s="233"/>
      <c r="I40" s="425"/>
      <c r="J40" s="112"/>
      <c r="K40" s="426"/>
    </row>
    <row r="41" spans="2:11" ht="23.25" customHeight="1">
      <c r="B41" s="427"/>
      <c r="C41" s="123"/>
      <c r="D41" s="123"/>
      <c r="E41" s="123"/>
      <c r="F41" s="123"/>
      <c r="G41" s="123"/>
      <c r="H41" s="233"/>
      <c r="I41" s="425"/>
      <c r="J41" s="112"/>
      <c r="K41" s="426"/>
    </row>
    <row r="42" spans="2:11" ht="23.25" customHeight="1">
      <c r="B42" s="427"/>
      <c r="C42" s="123"/>
      <c r="D42" s="123"/>
      <c r="E42" s="123"/>
      <c r="F42" s="123"/>
      <c r="G42" s="123"/>
      <c r="H42" s="233"/>
      <c r="I42" s="425"/>
      <c r="J42" s="112"/>
      <c r="K42" s="426"/>
    </row>
    <row r="43" spans="2:11" ht="23.25" customHeight="1">
      <c r="B43" s="422" t="s">
        <v>517</v>
      </c>
      <c r="C43" s="123"/>
      <c r="D43" s="123"/>
      <c r="E43" s="123"/>
      <c r="F43" s="123"/>
      <c r="G43" s="123"/>
      <c r="H43" s="233"/>
      <c r="I43" s="425">
        <v>0.1</v>
      </c>
      <c r="J43" s="112">
        <v>1</v>
      </c>
      <c r="K43" s="426">
        <v>5170</v>
      </c>
    </row>
  </sheetData>
  <mergeCells count="5">
    <mergeCell ref="A3:K3"/>
    <mergeCell ref="J5:K5"/>
    <mergeCell ref="J6:K6"/>
    <mergeCell ref="J7:K7"/>
    <mergeCell ref="E32:E33"/>
  </mergeCells>
  <phoneticPr fontId="27"/>
  <pageMargins left="0.25" right="0.25" top="0.75" bottom="0.75" header="0.3" footer="0.3"/>
  <pageSetup paperSize="9" orientation="portrait" horizontalDpi="0" verticalDpi="0"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E658-9B74-4B42-AB34-0C66EC7EFC52}">
  <sheetPr codeName="Sheet32"/>
  <dimension ref="A1:M72"/>
  <sheetViews>
    <sheetView showGridLines="0" zoomScale="130" zoomScaleNormal="130" workbookViewId="0">
      <selection activeCell="M6" sqref="M6"/>
    </sheetView>
  </sheetViews>
  <sheetFormatPr defaultColWidth="12" defaultRowHeight="12"/>
  <cols>
    <col min="1" max="1" width="4.33203125" style="33" customWidth="1"/>
    <col min="2" max="2" width="14.83203125" style="33" customWidth="1"/>
    <col min="3" max="3" width="31.5" style="33" customWidth="1"/>
    <col min="4" max="4" width="15.83203125" style="33" customWidth="1"/>
    <col min="5" max="5" width="8.33203125" style="33" customWidth="1"/>
    <col min="6" max="6" width="10.1640625" style="33" customWidth="1"/>
    <col min="7" max="7" width="35.83203125" style="33" customWidth="1"/>
    <col min="8" max="8" width="12" style="33"/>
    <col min="9" max="9" width="16.6640625" style="33" customWidth="1"/>
    <col min="10" max="16384" width="12" style="33"/>
  </cols>
  <sheetData>
    <row r="1" spans="2:13">
      <c r="G1" s="34" t="s">
        <v>61</v>
      </c>
    </row>
    <row r="2" spans="2:13">
      <c r="G2" s="35" t="s">
        <v>62</v>
      </c>
    </row>
    <row r="3" spans="2:13" ht="12" customHeight="1">
      <c r="B3" s="36"/>
      <c r="C3" s="36"/>
      <c r="D3" s="36"/>
      <c r="E3" s="36"/>
      <c r="J3" s="37" t="s">
        <v>63</v>
      </c>
      <c r="K3" s="37"/>
    </row>
    <row r="4" spans="2:13" ht="24">
      <c r="B4" s="38" t="s">
        <v>64</v>
      </c>
      <c r="C4" s="38"/>
      <c r="D4" s="38"/>
      <c r="E4" s="36"/>
      <c r="F4" s="36"/>
      <c r="J4" s="37">
        <v>1</v>
      </c>
      <c r="K4" s="39">
        <v>34</v>
      </c>
    </row>
    <row r="5" spans="2:13" ht="18.75">
      <c r="E5" s="40"/>
      <c r="F5" s="40"/>
      <c r="J5" s="37">
        <v>2</v>
      </c>
      <c r="K5" s="37">
        <v>57</v>
      </c>
    </row>
    <row r="6" spans="2:13">
      <c r="J6" s="37">
        <v>3</v>
      </c>
      <c r="K6" s="39">
        <v>80</v>
      </c>
    </row>
    <row r="7" spans="2:13">
      <c r="B7" s="41"/>
      <c r="C7" s="41" t="s">
        <v>65</v>
      </c>
      <c r="D7" s="41"/>
      <c r="E7" s="41" t="s">
        <v>66</v>
      </c>
      <c r="J7" s="37">
        <v>4</v>
      </c>
      <c r="K7" s="37">
        <v>102</v>
      </c>
    </row>
    <row r="8" spans="2:13">
      <c r="G8" s="42" t="s">
        <v>67</v>
      </c>
      <c r="J8" s="37">
        <v>5</v>
      </c>
      <c r="K8" s="37">
        <v>122</v>
      </c>
    </row>
    <row r="9" spans="2:13">
      <c r="G9" s="43" t="s">
        <v>68</v>
      </c>
      <c r="J9" s="37">
        <v>6</v>
      </c>
      <c r="K9" s="37">
        <v>135</v>
      </c>
    </row>
    <row r="10" spans="2:13" ht="13.5">
      <c r="B10" s="44" t="s">
        <v>69</v>
      </c>
      <c r="C10" s="45" t="s">
        <v>70</v>
      </c>
      <c r="D10" s="45"/>
      <c r="E10" s="45"/>
      <c r="F10" s="46"/>
      <c r="G10" s="47" t="s">
        <v>71</v>
      </c>
      <c r="J10" s="37">
        <v>7</v>
      </c>
      <c r="K10" s="37">
        <v>146</v>
      </c>
    </row>
    <row r="11" spans="2:13" ht="13.5">
      <c r="B11" s="44" t="s">
        <v>72</v>
      </c>
      <c r="C11" s="45" t="s">
        <v>73</v>
      </c>
      <c r="D11" s="45"/>
      <c r="E11" s="45"/>
      <c r="F11" s="46"/>
      <c r="G11" s="47" t="s">
        <v>74</v>
      </c>
      <c r="J11" s="37">
        <v>8</v>
      </c>
      <c r="K11" s="37">
        <v>149</v>
      </c>
    </row>
    <row r="12" spans="2:13">
      <c r="B12" s="48" t="s">
        <v>75</v>
      </c>
      <c r="C12" s="49" t="s">
        <v>76</v>
      </c>
      <c r="D12" s="49"/>
      <c r="E12" s="49"/>
      <c r="F12" s="46"/>
      <c r="G12" s="50" t="s">
        <v>77</v>
      </c>
      <c r="J12" s="37">
        <v>9</v>
      </c>
      <c r="K12" s="37">
        <v>160</v>
      </c>
    </row>
    <row r="13" spans="2:13">
      <c r="B13" s="48" t="s">
        <v>78</v>
      </c>
      <c r="C13" s="49" t="s">
        <v>79</v>
      </c>
      <c r="D13" s="49"/>
      <c r="E13" s="49"/>
      <c r="F13" s="46"/>
      <c r="G13" s="50" t="s">
        <v>80</v>
      </c>
      <c r="J13" s="37">
        <v>10</v>
      </c>
      <c r="K13" s="37">
        <v>176</v>
      </c>
    </row>
    <row r="14" spans="2:13">
      <c r="B14" s="51" t="s">
        <v>81</v>
      </c>
      <c r="C14" s="49" t="s">
        <v>82</v>
      </c>
      <c r="D14" s="49"/>
      <c r="E14" s="49"/>
      <c r="F14" s="46"/>
      <c r="G14" s="46" t="s">
        <v>83</v>
      </c>
      <c r="J14" s="37">
        <v>11</v>
      </c>
      <c r="K14" s="37">
        <v>188</v>
      </c>
    </row>
    <row r="15" spans="2:13" ht="13.5">
      <c r="B15" s="51" t="s">
        <v>84</v>
      </c>
      <c r="C15" s="52" t="s">
        <v>85</v>
      </c>
      <c r="D15" s="53"/>
      <c r="E15" s="49"/>
      <c r="F15" s="46"/>
      <c r="G15" s="46" t="s">
        <v>86</v>
      </c>
      <c r="J15" s="37">
        <v>12</v>
      </c>
      <c r="K15" s="37">
        <v>201</v>
      </c>
      <c r="M15" s="54"/>
    </row>
    <row r="16" spans="2:13">
      <c r="B16" s="51" t="s">
        <v>87</v>
      </c>
      <c r="C16" s="55" t="s">
        <v>88</v>
      </c>
      <c r="D16" s="55"/>
      <c r="E16" s="55"/>
      <c r="F16" s="46"/>
      <c r="G16" s="46" t="s">
        <v>89</v>
      </c>
      <c r="J16" s="37">
        <v>13</v>
      </c>
      <c r="K16" s="37">
        <v>213</v>
      </c>
    </row>
    <row r="17" spans="1:11">
      <c r="B17" s="51" t="s">
        <v>90</v>
      </c>
      <c r="C17" s="55" t="s">
        <v>91</v>
      </c>
      <c r="D17" s="55"/>
      <c r="E17" s="55"/>
      <c r="F17" s="46"/>
      <c r="G17" s="46" t="s">
        <v>92</v>
      </c>
      <c r="J17" s="37">
        <v>14</v>
      </c>
      <c r="K17" s="37">
        <v>251</v>
      </c>
    </row>
    <row r="18" spans="1:11">
      <c r="J18" s="37">
        <v>15</v>
      </c>
      <c r="K18" s="37">
        <v>256</v>
      </c>
    </row>
    <row r="19" spans="1:11">
      <c r="B19" s="33" t="s">
        <v>93</v>
      </c>
      <c r="J19" s="37">
        <v>16</v>
      </c>
      <c r="K19" s="39">
        <v>262</v>
      </c>
    </row>
    <row r="20" spans="1:11">
      <c r="J20" s="37">
        <v>17</v>
      </c>
      <c r="K20" s="37">
        <v>266</v>
      </c>
    </row>
    <row r="21" spans="1:11" ht="14.25" customHeight="1">
      <c r="B21" s="41" t="s">
        <v>94</v>
      </c>
      <c r="C21" s="56">
        <f>G70</f>
        <v>396000000</v>
      </c>
      <c r="D21" s="56"/>
      <c r="E21" s="57" t="s">
        <v>95</v>
      </c>
      <c r="J21" s="37">
        <v>18</v>
      </c>
      <c r="K21" s="37">
        <v>283</v>
      </c>
    </row>
    <row r="22" spans="1:11">
      <c r="J22" s="37">
        <v>19</v>
      </c>
      <c r="K22" s="37">
        <v>289</v>
      </c>
    </row>
    <row r="23" spans="1:11">
      <c r="A23" s="58" t="s">
        <v>96</v>
      </c>
      <c r="B23" s="59" t="s">
        <v>97</v>
      </c>
      <c r="C23" s="60" t="s">
        <v>98</v>
      </c>
      <c r="D23" s="60" t="s">
        <v>99</v>
      </c>
      <c r="E23" s="60" t="s">
        <v>100</v>
      </c>
      <c r="F23" s="60" t="s">
        <v>101</v>
      </c>
      <c r="G23" s="60" t="s">
        <v>94</v>
      </c>
      <c r="J23" s="37">
        <v>20</v>
      </c>
      <c r="K23" s="37">
        <v>297</v>
      </c>
    </row>
    <row r="24" spans="1:11">
      <c r="A24" s="37">
        <v>1</v>
      </c>
      <c r="B24" s="61" t="s">
        <v>102</v>
      </c>
      <c r="C24" s="62" t="s">
        <v>901</v>
      </c>
      <c r="D24" s="62" t="s">
        <v>1015</v>
      </c>
      <c r="E24" s="63">
        <v>50000</v>
      </c>
      <c r="F24" s="63">
        <v>350</v>
      </c>
      <c r="G24" s="63">
        <f>E24*F24</f>
        <v>17500000</v>
      </c>
      <c r="I24" s="33" t="s">
        <v>103</v>
      </c>
      <c r="J24" s="37">
        <v>21</v>
      </c>
      <c r="K24" s="37">
        <v>298</v>
      </c>
    </row>
    <row r="25" spans="1:11">
      <c r="A25" s="37">
        <v>2</v>
      </c>
      <c r="B25" s="61" t="s">
        <v>102</v>
      </c>
      <c r="C25" s="62" t="s">
        <v>903</v>
      </c>
      <c r="D25" s="62" t="s">
        <v>902</v>
      </c>
      <c r="E25" s="63">
        <v>50000</v>
      </c>
      <c r="F25" s="63">
        <v>450</v>
      </c>
      <c r="G25" s="63">
        <f t="shared" ref="G25:G67" si="0">E25*F25</f>
        <v>22500000</v>
      </c>
      <c r="I25" s="33" t="s">
        <v>104</v>
      </c>
      <c r="J25" s="37">
        <v>22</v>
      </c>
      <c r="K25" s="37">
        <v>307</v>
      </c>
    </row>
    <row r="26" spans="1:11">
      <c r="A26" s="37">
        <v>3</v>
      </c>
      <c r="B26" s="61" t="s">
        <v>102</v>
      </c>
      <c r="C26" s="62" t="s">
        <v>905</v>
      </c>
      <c r="D26" s="62" t="s">
        <v>904</v>
      </c>
      <c r="E26" s="63">
        <v>50000</v>
      </c>
      <c r="F26" s="63">
        <v>250</v>
      </c>
      <c r="G26" s="63">
        <f t="shared" si="0"/>
        <v>12500000</v>
      </c>
      <c r="I26" s="64" t="s">
        <v>105</v>
      </c>
      <c r="J26" s="37">
        <v>23</v>
      </c>
      <c r="K26" s="37">
        <v>311</v>
      </c>
    </row>
    <row r="27" spans="1:11">
      <c r="A27" s="37">
        <v>4</v>
      </c>
      <c r="B27" s="61" t="s">
        <v>102</v>
      </c>
      <c r="C27" s="62" t="s">
        <v>907</v>
      </c>
      <c r="D27" s="62" t="s">
        <v>906</v>
      </c>
      <c r="E27" s="63">
        <v>50000</v>
      </c>
      <c r="F27" s="63">
        <v>250</v>
      </c>
      <c r="G27" s="63">
        <f t="shared" si="0"/>
        <v>12500000</v>
      </c>
      <c r="I27" s="33" t="s">
        <v>106</v>
      </c>
      <c r="J27" s="37">
        <v>24</v>
      </c>
      <c r="K27" s="37">
        <v>312</v>
      </c>
    </row>
    <row r="28" spans="1:11">
      <c r="A28" s="37">
        <v>5</v>
      </c>
      <c r="B28" s="61" t="s">
        <v>102</v>
      </c>
      <c r="C28" s="62" t="s">
        <v>909</v>
      </c>
      <c r="D28" s="62" t="s">
        <v>908</v>
      </c>
      <c r="E28" s="63">
        <v>50000</v>
      </c>
      <c r="F28" s="63">
        <v>200</v>
      </c>
      <c r="G28" s="63">
        <f t="shared" si="0"/>
        <v>10000000</v>
      </c>
      <c r="I28" s="33" t="s">
        <v>107</v>
      </c>
      <c r="J28" s="37">
        <v>25</v>
      </c>
      <c r="K28" s="37">
        <v>314</v>
      </c>
    </row>
    <row r="29" spans="1:11">
      <c r="A29" s="37">
        <v>6</v>
      </c>
      <c r="B29" s="61" t="s">
        <v>102</v>
      </c>
      <c r="C29" s="62" t="s">
        <v>911</v>
      </c>
      <c r="D29" s="62" t="s">
        <v>910</v>
      </c>
      <c r="E29" s="63">
        <v>50000</v>
      </c>
      <c r="F29" s="63">
        <v>150</v>
      </c>
      <c r="G29" s="63">
        <f t="shared" si="0"/>
        <v>7500000</v>
      </c>
      <c r="I29" s="33" t="s">
        <v>108</v>
      </c>
      <c r="J29" s="37">
        <v>26</v>
      </c>
      <c r="K29" s="37">
        <v>315</v>
      </c>
    </row>
    <row r="30" spans="1:11">
      <c r="A30" s="37">
        <v>7</v>
      </c>
      <c r="B30" s="61" t="s">
        <v>102</v>
      </c>
      <c r="C30" s="62" t="s">
        <v>913</v>
      </c>
      <c r="D30" s="62" t="s">
        <v>912</v>
      </c>
      <c r="E30" s="63">
        <v>50000</v>
      </c>
      <c r="F30" s="63">
        <v>100</v>
      </c>
      <c r="G30" s="63">
        <f t="shared" si="0"/>
        <v>5000000</v>
      </c>
      <c r="I30" s="33" t="s">
        <v>109</v>
      </c>
      <c r="J30" s="37">
        <v>27</v>
      </c>
      <c r="K30" s="37">
        <v>320</v>
      </c>
    </row>
    <row r="31" spans="1:11">
      <c r="A31" s="37">
        <v>8</v>
      </c>
      <c r="B31" s="61" t="s">
        <v>102</v>
      </c>
      <c r="C31" s="62" t="s">
        <v>915</v>
      </c>
      <c r="D31" s="62" t="s">
        <v>914</v>
      </c>
      <c r="E31" s="63">
        <v>50000</v>
      </c>
      <c r="F31" s="63">
        <v>50</v>
      </c>
      <c r="G31" s="63">
        <f t="shared" si="0"/>
        <v>2500000</v>
      </c>
      <c r="I31" s="33" t="s">
        <v>110</v>
      </c>
      <c r="J31" s="37">
        <v>28</v>
      </c>
      <c r="K31" s="37">
        <v>328</v>
      </c>
    </row>
    <row r="32" spans="1:11">
      <c r="A32" s="37">
        <v>9</v>
      </c>
      <c r="B32" s="61" t="s">
        <v>102</v>
      </c>
      <c r="C32" s="62" t="s">
        <v>917</v>
      </c>
      <c r="D32" s="62" t="s">
        <v>916</v>
      </c>
      <c r="E32" s="63">
        <v>50000</v>
      </c>
      <c r="F32" s="63">
        <v>150</v>
      </c>
      <c r="G32" s="63">
        <f t="shared" si="0"/>
        <v>7500000</v>
      </c>
      <c r="I32" s="33" t="s">
        <v>111</v>
      </c>
      <c r="J32" s="37">
        <v>29</v>
      </c>
      <c r="K32" s="37">
        <v>335</v>
      </c>
    </row>
    <row r="33" spans="1:11">
      <c r="A33" s="37">
        <v>10</v>
      </c>
      <c r="B33" s="61" t="s">
        <v>102</v>
      </c>
      <c r="C33" s="62" t="s">
        <v>919</v>
      </c>
      <c r="D33" s="62" t="s">
        <v>918</v>
      </c>
      <c r="E33" s="63">
        <v>50000</v>
      </c>
      <c r="F33" s="63">
        <v>150</v>
      </c>
      <c r="G33" s="63">
        <f t="shared" si="0"/>
        <v>7500000</v>
      </c>
      <c r="I33" s="33" t="s">
        <v>112</v>
      </c>
      <c r="J33" s="37">
        <v>30</v>
      </c>
      <c r="K33" s="37">
        <v>341</v>
      </c>
    </row>
    <row r="34" spans="1:11">
      <c r="A34" s="37">
        <v>11</v>
      </c>
      <c r="B34" s="61" t="s">
        <v>102</v>
      </c>
      <c r="C34" s="62" t="s">
        <v>921</v>
      </c>
      <c r="D34" s="62" t="s">
        <v>920</v>
      </c>
      <c r="E34" s="63">
        <v>50000</v>
      </c>
      <c r="F34" s="63">
        <v>150</v>
      </c>
      <c r="G34" s="63">
        <f t="shared" si="0"/>
        <v>7500000</v>
      </c>
      <c r="I34" s="33" t="s">
        <v>113</v>
      </c>
      <c r="J34" s="37">
        <v>31</v>
      </c>
      <c r="K34" s="37">
        <v>344</v>
      </c>
    </row>
    <row r="35" spans="1:11">
      <c r="A35" s="37">
        <v>12</v>
      </c>
      <c r="B35" s="61" t="s">
        <v>102</v>
      </c>
      <c r="C35" s="62" t="s">
        <v>923</v>
      </c>
      <c r="D35" s="62" t="s">
        <v>922</v>
      </c>
      <c r="E35" s="63">
        <v>50000</v>
      </c>
      <c r="F35" s="63">
        <v>150</v>
      </c>
      <c r="G35" s="63">
        <f t="shared" si="0"/>
        <v>7500000</v>
      </c>
      <c r="I35" s="33" t="s">
        <v>114</v>
      </c>
      <c r="J35" s="37">
        <v>32</v>
      </c>
      <c r="K35" s="37">
        <v>354</v>
      </c>
    </row>
    <row r="36" spans="1:11">
      <c r="A36" s="37">
        <v>13</v>
      </c>
      <c r="B36" s="61" t="s">
        <v>102</v>
      </c>
      <c r="C36" s="62" t="s">
        <v>925</v>
      </c>
      <c r="D36" s="62" t="s">
        <v>924</v>
      </c>
      <c r="E36" s="63">
        <v>50000</v>
      </c>
      <c r="F36" s="63">
        <v>150</v>
      </c>
      <c r="G36" s="63">
        <f t="shared" si="0"/>
        <v>7500000</v>
      </c>
      <c r="I36" s="33" t="s">
        <v>115</v>
      </c>
      <c r="J36" s="37">
        <v>33</v>
      </c>
      <c r="K36" s="37">
        <v>362</v>
      </c>
    </row>
    <row r="37" spans="1:11">
      <c r="A37" s="37">
        <v>14</v>
      </c>
      <c r="B37" s="61" t="s">
        <v>102</v>
      </c>
      <c r="C37" s="62" t="s">
        <v>927</v>
      </c>
      <c r="D37" s="62" t="s">
        <v>926</v>
      </c>
      <c r="E37" s="63">
        <v>50000</v>
      </c>
      <c r="F37" s="63">
        <v>150</v>
      </c>
      <c r="G37" s="63">
        <f t="shared" si="0"/>
        <v>7500000</v>
      </c>
      <c r="I37" s="33" t="s">
        <v>116</v>
      </c>
      <c r="J37" s="37">
        <v>34</v>
      </c>
      <c r="K37" s="37">
        <v>374</v>
      </c>
    </row>
    <row r="38" spans="1:11">
      <c r="A38" s="37">
        <v>15</v>
      </c>
      <c r="B38" s="61" t="s">
        <v>102</v>
      </c>
      <c r="C38" s="62" t="s">
        <v>929</v>
      </c>
      <c r="D38" s="62" t="s">
        <v>928</v>
      </c>
      <c r="E38" s="63">
        <v>50000</v>
      </c>
      <c r="F38" s="63">
        <v>150</v>
      </c>
      <c r="G38" s="63">
        <f t="shared" si="0"/>
        <v>7500000</v>
      </c>
      <c r="I38" s="33" t="s">
        <v>117</v>
      </c>
      <c r="J38" s="37">
        <v>35</v>
      </c>
      <c r="K38" s="37">
        <v>389</v>
      </c>
    </row>
    <row r="39" spans="1:11">
      <c r="A39" s="37">
        <v>16</v>
      </c>
      <c r="B39" s="61" t="s">
        <v>102</v>
      </c>
      <c r="C39" s="62" t="s">
        <v>562</v>
      </c>
      <c r="D39" s="62" t="s">
        <v>930</v>
      </c>
      <c r="E39" s="63">
        <v>50000</v>
      </c>
      <c r="F39" s="63">
        <v>150</v>
      </c>
      <c r="G39" s="63">
        <f t="shared" si="0"/>
        <v>7500000</v>
      </c>
      <c r="I39" s="64" t="s">
        <v>118</v>
      </c>
      <c r="J39" s="37">
        <v>36</v>
      </c>
      <c r="K39" s="37">
        <v>391</v>
      </c>
    </row>
    <row r="40" spans="1:11">
      <c r="A40" s="37">
        <v>17</v>
      </c>
      <c r="B40" s="61" t="s">
        <v>102</v>
      </c>
      <c r="C40" s="62" t="s">
        <v>932</v>
      </c>
      <c r="D40" s="62" t="s">
        <v>931</v>
      </c>
      <c r="E40" s="63">
        <v>50000</v>
      </c>
      <c r="F40" s="63">
        <v>150</v>
      </c>
      <c r="G40" s="63">
        <f t="shared" si="0"/>
        <v>7500000</v>
      </c>
      <c r="I40" s="33" t="s">
        <v>119</v>
      </c>
      <c r="J40" s="37">
        <v>37</v>
      </c>
      <c r="K40" s="37">
        <v>394</v>
      </c>
    </row>
    <row r="41" spans="1:11">
      <c r="A41" s="37">
        <v>18</v>
      </c>
      <c r="B41" s="61" t="s">
        <v>102</v>
      </c>
      <c r="C41" s="62" t="s">
        <v>934</v>
      </c>
      <c r="D41" s="62" t="s">
        <v>933</v>
      </c>
      <c r="E41" s="63">
        <v>50000</v>
      </c>
      <c r="F41" s="63">
        <v>150</v>
      </c>
      <c r="G41" s="63">
        <f t="shared" si="0"/>
        <v>7500000</v>
      </c>
      <c r="I41" s="33" t="s">
        <v>120</v>
      </c>
      <c r="J41" s="37">
        <v>38</v>
      </c>
      <c r="K41" s="37">
        <v>396</v>
      </c>
    </row>
    <row r="42" spans="1:11">
      <c r="A42" s="37">
        <v>19</v>
      </c>
      <c r="B42" s="61" t="s">
        <v>102</v>
      </c>
      <c r="C42" s="62" t="s">
        <v>936</v>
      </c>
      <c r="D42" s="62" t="s">
        <v>935</v>
      </c>
      <c r="E42" s="63">
        <v>50000</v>
      </c>
      <c r="F42" s="63">
        <v>150</v>
      </c>
      <c r="G42" s="63">
        <f t="shared" si="0"/>
        <v>7500000</v>
      </c>
      <c r="I42" s="33" t="s">
        <v>121</v>
      </c>
      <c r="J42" s="37">
        <v>39</v>
      </c>
      <c r="K42" s="37">
        <v>397</v>
      </c>
    </row>
    <row r="43" spans="1:11">
      <c r="A43" s="37">
        <v>20</v>
      </c>
      <c r="B43" s="61" t="s">
        <v>102</v>
      </c>
      <c r="C43" s="62" t="s">
        <v>936</v>
      </c>
      <c r="D43" s="62" t="s">
        <v>935</v>
      </c>
      <c r="E43" s="63">
        <v>50000</v>
      </c>
      <c r="F43" s="63">
        <v>150</v>
      </c>
      <c r="G43" s="63">
        <f t="shared" si="0"/>
        <v>7500000</v>
      </c>
      <c r="I43" s="33" t="s">
        <v>121</v>
      </c>
      <c r="J43" s="37">
        <v>40</v>
      </c>
      <c r="K43" s="37">
        <v>399</v>
      </c>
    </row>
    <row r="44" spans="1:11">
      <c r="A44" s="37">
        <v>21</v>
      </c>
      <c r="B44" s="61" t="s">
        <v>102</v>
      </c>
      <c r="C44" s="62" t="s">
        <v>938</v>
      </c>
      <c r="D44" s="62" t="s">
        <v>937</v>
      </c>
      <c r="E44" s="63">
        <v>50000</v>
      </c>
      <c r="F44" s="63">
        <v>150</v>
      </c>
      <c r="G44" s="63">
        <f t="shared" si="0"/>
        <v>7500000</v>
      </c>
      <c r="I44" s="33" t="s">
        <v>122</v>
      </c>
      <c r="J44" s="37">
        <v>41</v>
      </c>
      <c r="K44" s="37">
        <v>404</v>
      </c>
    </row>
    <row r="45" spans="1:11">
      <c r="A45" s="37">
        <v>22</v>
      </c>
      <c r="B45" s="61" t="s">
        <v>102</v>
      </c>
      <c r="C45" s="62" t="s">
        <v>940</v>
      </c>
      <c r="D45" s="62" t="s">
        <v>939</v>
      </c>
      <c r="E45" s="63">
        <v>50000</v>
      </c>
      <c r="F45" s="63">
        <v>150</v>
      </c>
      <c r="G45" s="63">
        <f t="shared" si="0"/>
        <v>7500000</v>
      </c>
      <c r="I45" s="33" t="s">
        <v>123</v>
      </c>
      <c r="J45" s="37">
        <v>42</v>
      </c>
      <c r="K45" s="37">
        <v>409</v>
      </c>
    </row>
    <row r="46" spans="1:11">
      <c r="A46" s="37">
        <v>23</v>
      </c>
      <c r="B46" s="61" t="s">
        <v>102</v>
      </c>
      <c r="C46" s="62" t="s">
        <v>941</v>
      </c>
      <c r="D46" s="62" t="s">
        <v>939</v>
      </c>
      <c r="E46" s="63">
        <v>50000</v>
      </c>
      <c r="F46" s="63">
        <v>150</v>
      </c>
      <c r="G46" s="63">
        <f t="shared" si="0"/>
        <v>7500000</v>
      </c>
      <c r="I46" s="33" t="s">
        <v>124</v>
      </c>
      <c r="J46" s="37">
        <v>43</v>
      </c>
      <c r="K46" s="37">
        <v>412</v>
      </c>
    </row>
    <row r="47" spans="1:11">
      <c r="A47" s="37">
        <v>24</v>
      </c>
      <c r="B47" s="61" t="s">
        <v>102</v>
      </c>
      <c r="C47" s="62" t="s">
        <v>943</v>
      </c>
      <c r="D47" s="62" t="s">
        <v>942</v>
      </c>
      <c r="E47" s="63">
        <v>50000</v>
      </c>
      <c r="F47" s="63">
        <v>150</v>
      </c>
      <c r="G47" s="63">
        <f t="shared" si="0"/>
        <v>7500000</v>
      </c>
      <c r="I47" s="33" t="s">
        <v>125</v>
      </c>
      <c r="J47" s="37">
        <v>44</v>
      </c>
      <c r="K47" s="37">
        <v>242</v>
      </c>
    </row>
    <row r="48" spans="1:11">
      <c r="A48" s="37">
        <v>25</v>
      </c>
      <c r="B48" s="61" t="s">
        <v>102</v>
      </c>
      <c r="C48" s="62" t="s">
        <v>945</v>
      </c>
      <c r="D48" s="62" t="s">
        <v>944</v>
      </c>
      <c r="E48" s="63">
        <v>50000</v>
      </c>
      <c r="F48" s="63">
        <v>150</v>
      </c>
      <c r="G48" s="63">
        <f t="shared" si="0"/>
        <v>7500000</v>
      </c>
      <c r="I48" s="33" t="s">
        <v>126</v>
      </c>
      <c r="J48" s="37">
        <v>45</v>
      </c>
      <c r="K48" s="37"/>
    </row>
    <row r="49" spans="1:11">
      <c r="A49" s="37">
        <v>26</v>
      </c>
      <c r="B49" s="61" t="s">
        <v>102</v>
      </c>
      <c r="C49" s="62" t="s">
        <v>947</v>
      </c>
      <c r="D49" s="62" t="s">
        <v>946</v>
      </c>
      <c r="E49" s="63">
        <v>50000</v>
      </c>
      <c r="F49" s="63">
        <v>150</v>
      </c>
      <c r="G49" s="63">
        <f t="shared" si="0"/>
        <v>7500000</v>
      </c>
      <c r="I49" s="33" t="s">
        <v>127</v>
      </c>
      <c r="J49" s="37"/>
      <c r="K49" s="37"/>
    </row>
    <row r="50" spans="1:11">
      <c r="A50" s="37">
        <v>27</v>
      </c>
      <c r="B50" s="61" t="s">
        <v>102</v>
      </c>
      <c r="C50" s="62" t="s">
        <v>948</v>
      </c>
      <c r="D50" s="62" t="s">
        <v>893</v>
      </c>
      <c r="E50" s="63">
        <v>50000</v>
      </c>
      <c r="F50" s="63">
        <v>150</v>
      </c>
      <c r="G50" s="63">
        <f t="shared" si="0"/>
        <v>7500000</v>
      </c>
      <c r="I50" s="33" t="s">
        <v>128</v>
      </c>
      <c r="J50" s="37"/>
      <c r="K50" s="37"/>
    </row>
    <row r="51" spans="1:11">
      <c r="A51" s="37">
        <v>28</v>
      </c>
      <c r="B51" s="61" t="s">
        <v>102</v>
      </c>
      <c r="C51" s="62" t="s">
        <v>949</v>
      </c>
      <c r="D51" s="62" t="s">
        <v>895</v>
      </c>
      <c r="E51" s="63">
        <v>50000</v>
      </c>
      <c r="F51" s="63">
        <v>150</v>
      </c>
      <c r="G51" s="63">
        <f t="shared" si="0"/>
        <v>7500000</v>
      </c>
      <c r="I51" s="33" t="s">
        <v>129</v>
      </c>
      <c r="J51" s="37"/>
      <c r="K51" s="37"/>
    </row>
    <row r="52" spans="1:11">
      <c r="A52" s="37">
        <v>29</v>
      </c>
      <c r="B52" s="61" t="s">
        <v>102</v>
      </c>
      <c r="C52" s="62" t="s">
        <v>950</v>
      </c>
      <c r="D52" s="62" t="s">
        <v>897</v>
      </c>
      <c r="E52" s="63">
        <v>50000</v>
      </c>
      <c r="F52" s="63">
        <v>150</v>
      </c>
      <c r="G52" s="63">
        <f t="shared" si="0"/>
        <v>7500000</v>
      </c>
      <c r="I52" s="33" t="s">
        <v>130</v>
      </c>
      <c r="J52" s="37"/>
      <c r="K52" s="37"/>
    </row>
    <row r="53" spans="1:11">
      <c r="A53" s="37">
        <v>30</v>
      </c>
      <c r="B53" s="61" t="s">
        <v>102</v>
      </c>
      <c r="C53" s="62" t="s">
        <v>952</v>
      </c>
      <c r="D53" s="62" t="s">
        <v>951</v>
      </c>
      <c r="E53" s="63">
        <v>50000</v>
      </c>
      <c r="F53" s="63">
        <v>150</v>
      </c>
      <c r="G53" s="63">
        <f t="shared" si="0"/>
        <v>7500000</v>
      </c>
      <c r="I53" s="33" t="s">
        <v>131</v>
      </c>
      <c r="J53" s="37"/>
      <c r="K53" s="37"/>
    </row>
    <row r="54" spans="1:11">
      <c r="A54" s="37">
        <v>31</v>
      </c>
      <c r="B54" s="61" t="s">
        <v>102</v>
      </c>
      <c r="C54" s="62" t="s">
        <v>954</v>
      </c>
      <c r="D54" s="62" t="s">
        <v>953</v>
      </c>
      <c r="E54" s="63">
        <v>50000</v>
      </c>
      <c r="F54" s="63">
        <v>150</v>
      </c>
      <c r="G54" s="63">
        <f t="shared" si="0"/>
        <v>7500000</v>
      </c>
      <c r="I54" s="33" t="s">
        <v>132</v>
      </c>
      <c r="J54" s="37"/>
      <c r="K54" s="37"/>
    </row>
    <row r="55" spans="1:11">
      <c r="A55" s="37">
        <v>32</v>
      </c>
      <c r="B55" s="61" t="s">
        <v>102</v>
      </c>
      <c r="C55" s="62" t="s">
        <v>956</v>
      </c>
      <c r="D55" s="62" t="s">
        <v>955</v>
      </c>
      <c r="E55" s="63">
        <v>50000</v>
      </c>
      <c r="F55" s="63">
        <v>150</v>
      </c>
      <c r="G55" s="63">
        <f t="shared" si="0"/>
        <v>7500000</v>
      </c>
      <c r="I55" s="33" t="s">
        <v>133</v>
      </c>
      <c r="J55" s="37"/>
      <c r="K55" s="37"/>
    </row>
    <row r="56" spans="1:11">
      <c r="A56" s="37">
        <v>33</v>
      </c>
      <c r="B56" s="61" t="s">
        <v>102</v>
      </c>
      <c r="C56" s="62" t="s">
        <v>958</v>
      </c>
      <c r="D56" s="62" t="s">
        <v>957</v>
      </c>
      <c r="E56" s="63">
        <v>50000</v>
      </c>
      <c r="F56" s="63">
        <v>150</v>
      </c>
      <c r="G56" s="63">
        <f t="shared" si="0"/>
        <v>7500000</v>
      </c>
      <c r="I56" s="33" t="s">
        <v>134</v>
      </c>
      <c r="J56" s="37"/>
      <c r="K56" s="37"/>
    </row>
    <row r="57" spans="1:11">
      <c r="A57" s="37">
        <v>34</v>
      </c>
      <c r="B57" s="61" t="s">
        <v>102</v>
      </c>
      <c r="C57" s="62" t="s">
        <v>960</v>
      </c>
      <c r="D57" s="62" t="s">
        <v>959</v>
      </c>
      <c r="E57" s="63">
        <v>50000</v>
      </c>
      <c r="F57" s="63">
        <v>150</v>
      </c>
      <c r="G57" s="63">
        <f t="shared" si="0"/>
        <v>7500000</v>
      </c>
      <c r="I57" s="33" t="s">
        <v>135</v>
      </c>
      <c r="J57" s="37"/>
      <c r="K57" s="37"/>
    </row>
    <row r="58" spans="1:11">
      <c r="A58" s="37">
        <v>35</v>
      </c>
      <c r="B58" s="61" t="s">
        <v>102</v>
      </c>
      <c r="C58" s="62" t="s">
        <v>962</v>
      </c>
      <c r="D58" s="62" t="s">
        <v>961</v>
      </c>
      <c r="E58" s="63">
        <v>50000</v>
      </c>
      <c r="F58" s="63">
        <v>150</v>
      </c>
      <c r="G58" s="63">
        <f t="shared" si="0"/>
        <v>7500000</v>
      </c>
      <c r="I58" s="33" t="s">
        <v>136</v>
      </c>
      <c r="J58" s="37"/>
      <c r="K58" s="37"/>
    </row>
    <row r="59" spans="1:11">
      <c r="A59" s="37">
        <v>36</v>
      </c>
      <c r="B59" s="61" t="s">
        <v>102</v>
      </c>
      <c r="C59" s="62" t="s">
        <v>1016</v>
      </c>
      <c r="D59" s="62" t="s">
        <v>1017</v>
      </c>
      <c r="E59" s="63">
        <v>50000</v>
      </c>
      <c r="F59" s="63">
        <v>150</v>
      </c>
      <c r="G59" s="63">
        <f t="shared" si="0"/>
        <v>7500000</v>
      </c>
      <c r="I59" s="33" t="s">
        <v>137</v>
      </c>
      <c r="J59" s="37"/>
      <c r="K59" s="37"/>
    </row>
    <row r="60" spans="1:11">
      <c r="A60" s="37">
        <v>37</v>
      </c>
      <c r="B60" s="61" t="s">
        <v>102</v>
      </c>
      <c r="C60" s="62" t="s">
        <v>1018</v>
      </c>
      <c r="D60" s="62" t="s">
        <v>1019</v>
      </c>
      <c r="E60" s="63">
        <v>50000</v>
      </c>
      <c r="F60" s="63">
        <v>150</v>
      </c>
      <c r="G60" s="63">
        <f t="shared" si="0"/>
        <v>7500000</v>
      </c>
      <c r="I60" s="33" t="s">
        <v>138</v>
      </c>
      <c r="J60" s="37"/>
      <c r="K60" s="37"/>
    </row>
    <row r="61" spans="1:11">
      <c r="A61" s="37">
        <v>38</v>
      </c>
      <c r="B61" s="61" t="s">
        <v>102</v>
      </c>
      <c r="C61" s="62" t="s">
        <v>1018</v>
      </c>
      <c r="D61" s="62" t="s">
        <v>1020</v>
      </c>
      <c r="E61" s="63">
        <v>50000</v>
      </c>
      <c r="F61" s="63">
        <v>150</v>
      </c>
      <c r="G61" s="63">
        <f t="shared" si="0"/>
        <v>7500000</v>
      </c>
      <c r="I61" s="33" t="s">
        <v>139</v>
      </c>
      <c r="J61" s="37"/>
      <c r="K61" s="37"/>
    </row>
    <row r="62" spans="1:11">
      <c r="A62" s="37">
        <v>39</v>
      </c>
      <c r="B62" s="61" t="s">
        <v>102</v>
      </c>
      <c r="C62" s="62" t="s">
        <v>1018</v>
      </c>
      <c r="D62" s="62" t="s">
        <v>1021</v>
      </c>
      <c r="E62" s="63">
        <v>50000</v>
      </c>
      <c r="F62" s="63">
        <v>150</v>
      </c>
      <c r="G62" s="63">
        <f t="shared" si="0"/>
        <v>7500000</v>
      </c>
      <c r="I62" s="33" t="s">
        <v>140</v>
      </c>
      <c r="J62" s="37"/>
      <c r="K62" s="37"/>
    </row>
    <row r="63" spans="1:11">
      <c r="A63" s="37">
        <v>40</v>
      </c>
      <c r="B63" s="61" t="s">
        <v>102</v>
      </c>
      <c r="C63" s="62" t="s">
        <v>1022</v>
      </c>
      <c r="D63" s="62" t="s">
        <v>1023</v>
      </c>
      <c r="E63" s="63">
        <v>50000</v>
      </c>
      <c r="F63" s="63">
        <v>150</v>
      </c>
      <c r="G63" s="63">
        <f t="shared" si="0"/>
        <v>7500000</v>
      </c>
      <c r="I63" s="33" t="s">
        <v>141</v>
      </c>
      <c r="J63" s="37"/>
      <c r="K63" s="37"/>
    </row>
    <row r="64" spans="1:11">
      <c r="A64" s="37">
        <v>41</v>
      </c>
      <c r="B64" s="61" t="s">
        <v>102</v>
      </c>
      <c r="C64" s="62" t="s">
        <v>1024</v>
      </c>
      <c r="D64" s="62" t="s">
        <v>1025</v>
      </c>
      <c r="E64" s="63">
        <v>50000</v>
      </c>
      <c r="F64" s="63">
        <v>150</v>
      </c>
      <c r="G64" s="63">
        <f t="shared" si="0"/>
        <v>7500000</v>
      </c>
      <c r="I64" s="33" t="s">
        <v>142</v>
      </c>
      <c r="J64" s="37"/>
      <c r="K64" s="37"/>
    </row>
    <row r="65" spans="1:11">
      <c r="A65" s="37">
        <v>42</v>
      </c>
      <c r="B65" s="61" t="s">
        <v>102</v>
      </c>
      <c r="C65" s="62" t="s">
        <v>1026</v>
      </c>
      <c r="D65" s="62" t="s">
        <v>1027</v>
      </c>
      <c r="E65" s="63">
        <v>50000</v>
      </c>
      <c r="F65" s="63">
        <v>150</v>
      </c>
      <c r="G65" s="63">
        <f t="shared" si="0"/>
        <v>7500000</v>
      </c>
      <c r="I65" s="33" t="s">
        <v>143</v>
      </c>
      <c r="J65" s="37"/>
      <c r="K65" s="37"/>
    </row>
    <row r="66" spans="1:11">
      <c r="A66" s="37">
        <v>43</v>
      </c>
      <c r="B66" s="61" t="s">
        <v>102</v>
      </c>
      <c r="C66" s="62" t="s">
        <v>1028</v>
      </c>
      <c r="D66" s="62" t="s">
        <v>1029</v>
      </c>
      <c r="E66" s="63">
        <v>50000</v>
      </c>
      <c r="F66" s="63">
        <v>150</v>
      </c>
      <c r="G66" s="63">
        <f t="shared" si="0"/>
        <v>7500000</v>
      </c>
      <c r="I66" s="33" t="s">
        <v>144</v>
      </c>
      <c r="J66" s="37"/>
      <c r="K66" s="37"/>
    </row>
    <row r="67" spans="1:11">
      <c r="A67" s="37">
        <v>44</v>
      </c>
      <c r="B67" s="61" t="s">
        <v>102</v>
      </c>
      <c r="C67" s="62" t="s">
        <v>964</v>
      </c>
      <c r="D67" s="62" t="s">
        <v>963</v>
      </c>
      <c r="E67" s="63">
        <v>50000</v>
      </c>
      <c r="F67" s="63">
        <v>150</v>
      </c>
      <c r="G67" s="63">
        <f t="shared" si="0"/>
        <v>7500000</v>
      </c>
      <c r="I67" s="64" t="s">
        <v>145</v>
      </c>
      <c r="J67" s="37"/>
      <c r="K67" s="37"/>
    </row>
    <row r="68" spans="1:11">
      <c r="A68" s="63"/>
      <c r="B68" s="65"/>
      <c r="C68" s="65"/>
      <c r="D68" s="65"/>
      <c r="E68" s="66"/>
      <c r="F68" s="67" t="s">
        <v>146</v>
      </c>
      <c r="G68" s="68">
        <f>SUM(G24:G67)</f>
        <v>360000000</v>
      </c>
    </row>
    <row r="69" spans="1:11">
      <c r="A69" s="69"/>
      <c r="B69" s="70"/>
      <c r="C69" s="70"/>
      <c r="D69" s="70"/>
      <c r="E69" s="71"/>
      <c r="F69" s="72" t="s">
        <v>147</v>
      </c>
      <c r="G69" s="73">
        <f>G68*0.1</f>
        <v>36000000</v>
      </c>
    </row>
    <row r="70" spans="1:11" ht="12" customHeight="1">
      <c r="A70" s="69"/>
      <c r="B70" s="70"/>
      <c r="C70" s="70"/>
      <c r="D70" s="70"/>
      <c r="E70" s="71"/>
      <c r="F70" s="72" t="s">
        <v>148</v>
      </c>
      <c r="G70" s="74">
        <f>SUM(G68:G69)</f>
        <v>396000000</v>
      </c>
    </row>
    <row r="71" spans="1:11" ht="20.100000000000001" customHeight="1">
      <c r="A71" s="63"/>
      <c r="B71" s="75" t="s">
        <v>149</v>
      </c>
      <c r="C71" s="75" t="s">
        <v>150</v>
      </c>
      <c r="D71" s="75"/>
      <c r="E71" s="75"/>
      <c r="F71" s="75"/>
      <c r="G71" s="76"/>
    </row>
    <row r="72" spans="1:11">
      <c r="A72" s="77"/>
      <c r="B72" s="78"/>
      <c r="C72" s="78" t="s">
        <v>151</v>
      </c>
      <c r="D72" s="78" t="s">
        <v>152</v>
      </c>
      <c r="E72" s="78"/>
      <c r="F72" s="78"/>
      <c r="G72" s="79"/>
    </row>
  </sheetData>
  <phoneticPr fontId="27"/>
  <hyperlinks>
    <hyperlink ref="C15" r:id="rId1" xr:uid="{3A116E92-839D-4816-ABD3-E4C4BC9EAD89}"/>
    <hyperlink ref="G11" r:id="rId2" xr:uid="{FD499C38-177E-4822-A2A1-2C5794A28278}"/>
  </hyperlinks>
  <printOptions horizontalCentered="1" verticalCentered="1"/>
  <pageMargins left="0.70866141732283472" right="0.70866141732283472" top="0.74803149606299213" bottom="0.74803149606299213" header="0.31496062992125984" footer="0.31496062992125984"/>
  <pageSetup paperSize="9" orientation="portrait" r:id="rId3"/>
  <drawing r:id="rId4"/>
  <tableParts count="1">
    <tablePart r:id="rId5"/>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BE60-54AD-4519-BEB5-E77C1D5632AB}">
  <sheetPr codeName="Sheet33"/>
  <dimension ref="A2:K50"/>
  <sheetViews>
    <sheetView zoomScale="120" zoomScaleNormal="120" workbookViewId="0">
      <selection activeCell="N5" sqref="N5"/>
    </sheetView>
  </sheetViews>
  <sheetFormatPr defaultRowHeight="12"/>
  <cols>
    <col min="1" max="1" width="9.5" style="1" customWidth="1"/>
    <col min="2" max="2" width="7.1640625" style="1" customWidth="1"/>
    <col min="3" max="3" width="7" style="1" customWidth="1"/>
    <col min="4" max="4" width="7.83203125" style="1" customWidth="1"/>
    <col min="5" max="5" width="9.5" style="1" customWidth="1"/>
    <col min="6" max="6" width="12.33203125" style="1" customWidth="1"/>
    <col min="7" max="7" width="7.1640625" style="1" customWidth="1"/>
    <col min="8" max="8" width="5.83203125" style="1" customWidth="1"/>
    <col min="9" max="9" width="7.1640625" style="1" customWidth="1"/>
    <col min="10" max="10" width="5.6640625" style="1" customWidth="1"/>
    <col min="11" max="11" width="18.6640625" style="1" customWidth="1"/>
    <col min="12" max="12" width="15.6640625" style="1" customWidth="1"/>
    <col min="13" max="13" width="10.83203125" style="1" customWidth="1"/>
    <col min="14" max="16384" width="9.33203125" style="1"/>
  </cols>
  <sheetData>
    <row r="2" spans="1:11" ht="42.75" customHeight="1">
      <c r="A2" s="2571" t="s">
        <v>0</v>
      </c>
      <c r="B2" s="2571"/>
      <c r="C2" s="2571"/>
      <c r="D2" s="2571"/>
      <c r="E2" s="2571"/>
      <c r="F2" s="2571"/>
      <c r="G2" s="2571"/>
      <c r="H2" s="2571"/>
      <c r="I2" s="2571"/>
      <c r="J2" s="2571"/>
      <c r="K2" s="2571"/>
    </row>
    <row r="4" spans="1:11" ht="19.5" customHeight="1">
      <c r="A4" s="2" t="s">
        <v>1</v>
      </c>
      <c r="H4" s="3" t="s">
        <v>5</v>
      </c>
      <c r="K4" s="4">
        <v>45589</v>
      </c>
    </row>
    <row r="5" spans="1:11">
      <c r="A5" s="5" t="s">
        <v>8</v>
      </c>
      <c r="H5" s="5" t="s">
        <v>6</v>
      </c>
      <c r="K5" s="6" t="s">
        <v>9</v>
      </c>
    </row>
    <row r="6" spans="1:11">
      <c r="A6" s="5" t="s">
        <v>2</v>
      </c>
      <c r="H6" s="5" t="s">
        <v>7</v>
      </c>
      <c r="K6" s="7" t="s">
        <v>10</v>
      </c>
    </row>
    <row r="7" spans="1:11">
      <c r="A7" s="5" t="s">
        <v>3</v>
      </c>
    </row>
    <row r="8" spans="1:11">
      <c r="A8" s="5" t="s">
        <v>4</v>
      </c>
    </row>
    <row r="9" spans="1:11" ht="8.25" customHeight="1"/>
    <row r="10" spans="1:11" ht="13.5">
      <c r="A10" s="3" t="s">
        <v>11</v>
      </c>
      <c r="H10" s="9" t="s">
        <v>13</v>
      </c>
    </row>
    <row r="11" spans="1:11">
      <c r="A11" s="5" t="s">
        <v>12</v>
      </c>
    </row>
    <row r="12" spans="1:11">
      <c r="H12" s="10" t="s">
        <v>14</v>
      </c>
    </row>
    <row r="13" spans="1:11">
      <c r="H13" s="10" t="s">
        <v>15</v>
      </c>
    </row>
    <row r="14" spans="1:11">
      <c r="H14" s="10" t="s">
        <v>16</v>
      </c>
    </row>
    <row r="15" spans="1:11">
      <c r="H15" s="11" t="s">
        <v>43</v>
      </c>
    </row>
    <row r="16" spans="1:11">
      <c r="H16" s="12" t="s">
        <v>17</v>
      </c>
    </row>
    <row r="17" spans="1:11">
      <c r="A17" s="1" t="s">
        <v>19</v>
      </c>
      <c r="H17" s="10" t="s">
        <v>18</v>
      </c>
    </row>
    <row r="18" spans="1:11" ht="13.5">
      <c r="A18" s="9" t="s">
        <v>20</v>
      </c>
      <c r="C18" s="9" t="s">
        <v>21</v>
      </c>
      <c r="D18" s="9"/>
      <c r="H18" s="10" t="s">
        <v>44</v>
      </c>
    </row>
    <row r="19" spans="1:11" ht="5.25" customHeight="1">
      <c r="A19" s="9"/>
      <c r="C19" s="9"/>
      <c r="D19" s="9"/>
      <c r="H19" s="10"/>
    </row>
    <row r="20" spans="1:11" ht="16.5" customHeight="1">
      <c r="A20" s="2567" t="s">
        <v>22</v>
      </c>
      <c r="B20" s="2568"/>
      <c r="C20" s="2567" t="s">
        <v>23</v>
      </c>
      <c r="D20" s="2568"/>
      <c r="E20" s="2567" t="s">
        <v>24</v>
      </c>
      <c r="F20" s="2568"/>
    </row>
    <row r="21" spans="1:11" ht="27.75" customHeight="1">
      <c r="A21" s="2578">
        <f>K44</f>
        <v>335888000</v>
      </c>
      <c r="B21" s="2579"/>
      <c r="C21" s="2578">
        <f>K45</f>
        <v>33588800</v>
      </c>
      <c r="D21" s="2579"/>
      <c r="E21" s="2580">
        <f>C21+A21</f>
        <v>369476800</v>
      </c>
      <c r="F21" s="2581"/>
    </row>
    <row r="22" spans="1:11" ht="6.75" customHeight="1"/>
    <row r="23" spans="1:11" ht="16.5" customHeight="1">
      <c r="A23" s="2567" t="s">
        <v>25</v>
      </c>
      <c r="B23" s="2568"/>
      <c r="C23" s="2567" t="s">
        <v>26</v>
      </c>
      <c r="D23" s="2572"/>
      <c r="E23" s="2572"/>
      <c r="F23" s="2568"/>
    </row>
    <row r="24" spans="1:11" ht="33.75" customHeight="1">
      <c r="A24" s="2573"/>
      <c r="B24" s="2574"/>
      <c r="C24" s="2575" t="s">
        <v>45</v>
      </c>
      <c r="D24" s="2576"/>
      <c r="E24" s="2576"/>
      <c r="F24" s="2577"/>
    </row>
    <row r="25" spans="1:11" ht="18.75" customHeight="1"/>
    <row r="26" spans="1:11">
      <c r="A26" s="2567" t="s">
        <v>28</v>
      </c>
      <c r="B26" s="2572"/>
      <c r="C26" s="2572"/>
      <c r="D26" s="2572"/>
      <c r="E26" s="2572"/>
      <c r="F26" s="2568"/>
      <c r="G26" s="2567" t="s">
        <v>29</v>
      </c>
      <c r="H26" s="2568"/>
      <c r="I26" s="2567" t="s">
        <v>30</v>
      </c>
      <c r="J26" s="2568"/>
      <c r="K26" s="13" t="s">
        <v>31</v>
      </c>
    </row>
    <row r="27" spans="1:11" ht="14.25" customHeight="1">
      <c r="A27" s="14" t="s">
        <v>46</v>
      </c>
      <c r="B27" s="15"/>
      <c r="C27" s="15"/>
      <c r="D27" s="15"/>
      <c r="E27" s="15"/>
      <c r="F27" s="16"/>
      <c r="G27" s="2565">
        <v>3500</v>
      </c>
      <c r="H27" s="2566"/>
      <c r="I27" s="2569">
        <v>5998</v>
      </c>
      <c r="J27" s="2570"/>
      <c r="K27" s="17">
        <f t="shared" ref="K27:K42" si="0">I27*G27</f>
        <v>20993000</v>
      </c>
    </row>
    <row r="28" spans="1:11" ht="14.25" customHeight="1">
      <c r="A28" s="14" t="s">
        <v>47</v>
      </c>
      <c r="B28" s="15"/>
      <c r="C28" s="15"/>
      <c r="D28" s="15"/>
      <c r="E28" s="15"/>
      <c r="F28" s="16"/>
      <c r="G28" s="2565">
        <v>3500</v>
      </c>
      <c r="H28" s="2566"/>
      <c r="I28" s="2569">
        <v>5998</v>
      </c>
      <c r="J28" s="2570"/>
      <c r="K28" s="17">
        <f t="shared" si="0"/>
        <v>20993000</v>
      </c>
    </row>
    <row r="29" spans="1:11" ht="14.25" customHeight="1">
      <c r="A29" s="14" t="s">
        <v>48</v>
      </c>
      <c r="B29" s="15"/>
      <c r="C29" s="15"/>
      <c r="D29" s="15"/>
      <c r="E29" s="15"/>
      <c r="F29" s="16"/>
      <c r="G29" s="2565">
        <v>3500</v>
      </c>
      <c r="H29" s="2566"/>
      <c r="I29" s="2569">
        <v>5998</v>
      </c>
      <c r="J29" s="2570"/>
      <c r="K29" s="17">
        <f t="shared" si="0"/>
        <v>20993000</v>
      </c>
    </row>
    <row r="30" spans="1:11" ht="14.25" customHeight="1">
      <c r="A30" s="14" t="s">
        <v>49</v>
      </c>
      <c r="B30" s="15"/>
      <c r="C30" s="15"/>
      <c r="D30" s="15"/>
      <c r="E30" s="15"/>
      <c r="F30" s="16"/>
      <c r="G30" s="2565">
        <v>3500</v>
      </c>
      <c r="H30" s="2566"/>
      <c r="I30" s="2569">
        <v>5998</v>
      </c>
      <c r="J30" s="2570"/>
      <c r="K30" s="17">
        <f t="shared" si="0"/>
        <v>20993000</v>
      </c>
    </row>
    <row r="31" spans="1:11" ht="14.25" customHeight="1">
      <c r="A31" s="14" t="s">
        <v>50</v>
      </c>
      <c r="B31" s="15"/>
      <c r="C31" s="15"/>
      <c r="D31" s="15"/>
      <c r="E31" s="15"/>
      <c r="F31" s="16"/>
      <c r="G31" s="2565">
        <v>3500</v>
      </c>
      <c r="H31" s="2566"/>
      <c r="I31" s="2569">
        <v>5998</v>
      </c>
      <c r="J31" s="2570"/>
      <c r="K31" s="17">
        <f t="shared" si="0"/>
        <v>20993000</v>
      </c>
    </row>
    <row r="32" spans="1:11" ht="14.25" customHeight="1">
      <c r="A32" s="14" t="s">
        <v>51</v>
      </c>
      <c r="B32" s="15"/>
      <c r="C32" s="15"/>
      <c r="D32" s="15"/>
      <c r="E32" s="15"/>
      <c r="F32" s="16"/>
      <c r="G32" s="2565">
        <v>3500</v>
      </c>
      <c r="H32" s="2566"/>
      <c r="I32" s="2569">
        <v>5998</v>
      </c>
      <c r="J32" s="2570"/>
      <c r="K32" s="17">
        <f t="shared" si="0"/>
        <v>20993000</v>
      </c>
    </row>
    <row r="33" spans="1:11" ht="14.25" customHeight="1">
      <c r="A33" s="14" t="s">
        <v>52</v>
      </c>
      <c r="B33" s="15"/>
      <c r="C33" s="15"/>
      <c r="D33" s="15"/>
      <c r="E33" s="15"/>
      <c r="F33" s="16"/>
      <c r="G33" s="2565">
        <v>3500</v>
      </c>
      <c r="H33" s="2566"/>
      <c r="I33" s="2569">
        <v>5998</v>
      </c>
      <c r="J33" s="2570"/>
      <c r="K33" s="17">
        <f t="shared" si="0"/>
        <v>20993000</v>
      </c>
    </row>
    <row r="34" spans="1:11" ht="14.25" customHeight="1">
      <c r="A34" s="14" t="s">
        <v>48</v>
      </c>
      <c r="B34" s="15"/>
      <c r="C34" s="15"/>
      <c r="D34" s="15"/>
      <c r="E34" s="15"/>
      <c r="F34" s="16"/>
      <c r="G34" s="2565">
        <v>3500</v>
      </c>
      <c r="H34" s="2566"/>
      <c r="I34" s="2569">
        <v>5998</v>
      </c>
      <c r="J34" s="2570"/>
      <c r="K34" s="17">
        <f t="shared" si="0"/>
        <v>20993000</v>
      </c>
    </row>
    <row r="35" spans="1:11" ht="14.25" customHeight="1">
      <c r="A35" s="14" t="s">
        <v>53</v>
      </c>
      <c r="B35" s="15"/>
      <c r="C35" s="15"/>
      <c r="D35" s="15"/>
      <c r="E35" s="15"/>
      <c r="F35" s="16"/>
      <c r="G35" s="2565">
        <v>3500</v>
      </c>
      <c r="H35" s="2566"/>
      <c r="I35" s="2569">
        <v>5998</v>
      </c>
      <c r="J35" s="2570"/>
      <c r="K35" s="17">
        <f t="shared" si="0"/>
        <v>20993000</v>
      </c>
    </row>
    <row r="36" spans="1:11" ht="14.25" customHeight="1">
      <c r="A36" s="14" t="s">
        <v>54</v>
      </c>
      <c r="B36" s="15"/>
      <c r="C36" s="15"/>
      <c r="D36" s="15"/>
      <c r="E36" s="15"/>
      <c r="F36" s="16"/>
      <c r="G36" s="2565">
        <v>3500</v>
      </c>
      <c r="H36" s="2566"/>
      <c r="I36" s="2569">
        <v>5998</v>
      </c>
      <c r="J36" s="2570"/>
      <c r="K36" s="17">
        <f t="shared" si="0"/>
        <v>20993000</v>
      </c>
    </row>
    <row r="37" spans="1:11" ht="14.25" customHeight="1">
      <c r="A37" s="14" t="s">
        <v>55</v>
      </c>
      <c r="B37" s="15"/>
      <c r="C37" s="15"/>
      <c r="D37" s="15"/>
      <c r="E37" s="15"/>
      <c r="F37" s="16"/>
      <c r="G37" s="2565">
        <v>3500</v>
      </c>
      <c r="H37" s="2566"/>
      <c r="I37" s="2569">
        <v>5998</v>
      </c>
      <c r="J37" s="2570"/>
      <c r="K37" s="17">
        <f t="shared" si="0"/>
        <v>20993000</v>
      </c>
    </row>
    <row r="38" spans="1:11" ht="14.25" customHeight="1">
      <c r="A38" s="14" t="s">
        <v>56</v>
      </c>
      <c r="B38" s="15"/>
      <c r="C38" s="15"/>
      <c r="D38" s="15"/>
      <c r="E38" s="15"/>
      <c r="F38" s="16"/>
      <c r="G38" s="2565">
        <v>3500</v>
      </c>
      <c r="H38" s="2566"/>
      <c r="I38" s="2569">
        <v>5998</v>
      </c>
      <c r="J38" s="2570"/>
      <c r="K38" s="17">
        <f t="shared" si="0"/>
        <v>20993000</v>
      </c>
    </row>
    <row r="39" spans="1:11" ht="14.25" customHeight="1">
      <c r="A39" s="14" t="s">
        <v>57</v>
      </c>
      <c r="B39" s="15"/>
      <c r="C39" s="15"/>
      <c r="D39" s="15"/>
      <c r="E39" s="15"/>
      <c r="F39" s="16"/>
      <c r="G39" s="2565">
        <v>3500</v>
      </c>
      <c r="H39" s="2566"/>
      <c r="I39" s="2569">
        <v>5998</v>
      </c>
      <c r="J39" s="2570"/>
      <c r="K39" s="17">
        <f t="shared" si="0"/>
        <v>20993000</v>
      </c>
    </row>
    <row r="40" spans="1:11" ht="14.25" customHeight="1">
      <c r="A40" s="14" t="s">
        <v>58</v>
      </c>
      <c r="B40" s="15"/>
      <c r="C40" s="15"/>
      <c r="D40" s="15"/>
      <c r="E40" s="15"/>
      <c r="F40" s="16"/>
      <c r="G40" s="2565">
        <v>3500</v>
      </c>
      <c r="H40" s="2566"/>
      <c r="I40" s="2569">
        <v>5998</v>
      </c>
      <c r="J40" s="2570"/>
      <c r="K40" s="17">
        <f t="shared" si="0"/>
        <v>20993000</v>
      </c>
    </row>
    <row r="41" spans="1:11" ht="14.25" customHeight="1">
      <c r="A41" s="14" t="s">
        <v>59</v>
      </c>
      <c r="B41" s="15"/>
      <c r="C41" s="15"/>
      <c r="D41" s="15"/>
      <c r="E41" s="15"/>
      <c r="F41" s="16"/>
      <c r="G41" s="2565">
        <v>3500</v>
      </c>
      <c r="H41" s="2566"/>
      <c r="I41" s="2569">
        <v>5998</v>
      </c>
      <c r="J41" s="2570"/>
      <c r="K41" s="17">
        <f t="shared" si="0"/>
        <v>20993000</v>
      </c>
    </row>
    <row r="42" spans="1:11" ht="14.25" customHeight="1">
      <c r="A42" s="14" t="s">
        <v>60</v>
      </c>
      <c r="B42" s="15"/>
      <c r="C42" s="15"/>
      <c r="D42" s="15"/>
      <c r="E42" s="15"/>
      <c r="F42" s="16"/>
      <c r="G42" s="2582">
        <v>3500</v>
      </c>
      <c r="H42" s="2583"/>
      <c r="I42" s="2584">
        <v>5998</v>
      </c>
      <c r="J42" s="2585"/>
      <c r="K42" s="17">
        <f t="shared" si="0"/>
        <v>20993000</v>
      </c>
    </row>
    <row r="44" spans="1:11">
      <c r="G44" s="18" t="s">
        <v>32</v>
      </c>
      <c r="H44" s="19" t="s">
        <v>33</v>
      </c>
      <c r="I44" s="19"/>
      <c r="J44" s="19"/>
      <c r="K44" s="20">
        <f>SUM(K27:K42)</f>
        <v>335888000</v>
      </c>
    </row>
    <row r="45" spans="1:11">
      <c r="G45" s="21"/>
      <c r="H45" s="22" t="s">
        <v>34</v>
      </c>
      <c r="I45" s="22"/>
      <c r="J45" s="22"/>
      <c r="K45" s="23">
        <f>K44*0.1</f>
        <v>33588800</v>
      </c>
    </row>
    <row r="46" spans="1:11" ht="8.25" customHeight="1"/>
    <row r="47" spans="1:11">
      <c r="A47" s="32" t="s">
        <v>27</v>
      </c>
      <c r="B47" s="25"/>
      <c r="C47" s="25"/>
      <c r="D47" s="25"/>
      <c r="E47" s="25"/>
      <c r="F47" s="25"/>
      <c r="G47" s="25"/>
      <c r="H47" s="25"/>
      <c r="I47" s="25"/>
      <c r="J47" s="25"/>
      <c r="K47" s="26"/>
    </row>
    <row r="48" spans="1:11">
      <c r="A48" s="27"/>
      <c r="K48" s="28"/>
    </row>
    <row r="49" spans="1:11">
      <c r="A49" s="27"/>
      <c r="K49" s="28"/>
    </row>
    <row r="50" spans="1:11">
      <c r="A50" s="29"/>
      <c r="B50" s="30"/>
      <c r="C50" s="30"/>
      <c r="D50" s="30"/>
      <c r="E50" s="30"/>
      <c r="F50" s="30"/>
      <c r="G50" s="30"/>
      <c r="H50" s="30"/>
      <c r="I50" s="30"/>
      <c r="J50" s="30"/>
      <c r="K50" s="31"/>
    </row>
  </sheetData>
  <mergeCells count="46">
    <mergeCell ref="G41:H41"/>
    <mergeCell ref="G42:H42"/>
    <mergeCell ref="I27:J27"/>
    <mergeCell ref="I28:J28"/>
    <mergeCell ref="I29:J29"/>
    <mergeCell ref="I40:J40"/>
    <mergeCell ref="I41:J41"/>
    <mergeCell ref="I42:J42"/>
    <mergeCell ref="I33:J33"/>
    <mergeCell ref="I34:J34"/>
    <mergeCell ref="I35:J35"/>
    <mergeCell ref="I36:J36"/>
    <mergeCell ref="I37:J37"/>
    <mergeCell ref="I38:J38"/>
    <mergeCell ref="I32:J32"/>
    <mergeCell ref="G35:H35"/>
    <mergeCell ref="A2:K2"/>
    <mergeCell ref="I39:J39"/>
    <mergeCell ref="G37:H37"/>
    <mergeCell ref="G38:H38"/>
    <mergeCell ref="G39:H39"/>
    <mergeCell ref="A23:B23"/>
    <mergeCell ref="C23:F23"/>
    <mergeCell ref="A24:B24"/>
    <mergeCell ref="C24:F24"/>
    <mergeCell ref="A26:F26"/>
    <mergeCell ref="A20:B20"/>
    <mergeCell ref="C20:D20"/>
    <mergeCell ref="E20:F20"/>
    <mergeCell ref="A21:B21"/>
    <mergeCell ref="C21:D21"/>
    <mergeCell ref="E21:F21"/>
    <mergeCell ref="G40:H40"/>
    <mergeCell ref="I26:J26"/>
    <mergeCell ref="G27:H27"/>
    <mergeCell ref="G28:H28"/>
    <mergeCell ref="G29:H29"/>
    <mergeCell ref="G30:H30"/>
    <mergeCell ref="G31:H31"/>
    <mergeCell ref="G32:H32"/>
    <mergeCell ref="G33:H33"/>
    <mergeCell ref="G34:H34"/>
    <mergeCell ref="G26:H26"/>
    <mergeCell ref="I30:J30"/>
    <mergeCell ref="I31:J31"/>
    <mergeCell ref="G36:H36"/>
  </mergeCells>
  <phoneticPr fontId="27"/>
  <pageMargins left="0.7" right="0.7" top="0.75" bottom="0.75" header="0.3" footer="0.3"/>
  <pageSetup paperSize="9" orientation="portrait" horizontalDpi="0" verticalDpi="0"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467B-465E-47B1-A7E5-8D2815B176AD}">
  <sheetPr codeName="Sheet34"/>
  <dimension ref="A2:K48"/>
  <sheetViews>
    <sheetView zoomScale="120" zoomScaleNormal="120" workbookViewId="0">
      <selection activeCell="N12" sqref="N12"/>
    </sheetView>
  </sheetViews>
  <sheetFormatPr defaultRowHeight="12"/>
  <cols>
    <col min="1" max="1" width="9.5" style="1" customWidth="1"/>
    <col min="2" max="2" width="7.1640625" style="1" customWidth="1"/>
    <col min="3" max="3" width="7" style="1" customWidth="1"/>
    <col min="4" max="4" width="6" style="1" customWidth="1"/>
    <col min="5" max="5" width="9.5" style="1" customWidth="1"/>
    <col min="6" max="6" width="14" style="1" customWidth="1"/>
    <col min="7" max="7" width="7.1640625" style="1" customWidth="1"/>
    <col min="8" max="8" width="5.83203125" style="1" customWidth="1"/>
    <col min="9" max="9" width="7.1640625" style="1" customWidth="1"/>
    <col min="10" max="10" width="5.6640625" style="1" customWidth="1"/>
    <col min="11" max="11" width="18.6640625" style="1" customWidth="1"/>
    <col min="12" max="12" width="15.6640625" style="1" customWidth="1"/>
    <col min="13" max="13" width="10.83203125" style="1" customWidth="1"/>
    <col min="14" max="16384" width="9.33203125" style="1"/>
  </cols>
  <sheetData>
    <row r="2" spans="1:11" ht="42.75" customHeight="1">
      <c r="A2" s="2571" t="s">
        <v>35</v>
      </c>
      <c r="B2" s="2571"/>
      <c r="C2" s="2571"/>
      <c r="D2" s="2571"/>
      <c r="E2" s="2571"/>
      <c r="F2" s="2571"/>
      <c r="G2" s="2571"/>
      <c r="H2" s="2571"/>
      <c r="I2" s="2571"/>
      <c r="J2" s="2571"/>
      <c r="K2" s="2571"/>
    </row>
    <row r="4" spans="1:11" ht="19.5" customHeight="1">
      <c r="A4" s="2" t="s">
        <v>1</v>
      </c>
      <c r="H4" s="3" t="s">
        <v>37</v>
      </c>
      <c r="K4" s="4">
        <v>45629</v>
      </c>
    </row>
    <row r="5" spans="1:11" ht="12" customHeight="1">
      <c r="A5" s="5" t="s">
        <v>36</v>
      </c>
      <c r="H5" s="5" t="s">
        <v>38</v>
      </c>
      <c r="K5" s="6">
        <v>51515</v>
      </c>
    </row>
    <row r="6" spans="1:11" ht="12" customHeight="1">
      <c r="A6" s="5" t="s">
        <v>12</v>
      </c>
      <c r="H6" s="5" t="s">
        <v>7</v>
      </c>
      <c r="K6" s="7" t="s">
        <v>10</v>
      </c>
    </row>
    <row r="7" spans="1:11" ht="12" customHeight="1">
      <c r="A7" s="5" t="s">
        <v>8</v>
      </c>
    </row>
    <row r="8" spans="1:11" ht="12" customHeight="1">
      <c r="A8" s="5" t="s">
        <v>2</v>
      </c>
      <c r="E8" s="8"/>
    </row>
    <row r="9" spans="1:11" ht="12" customHeight="1">
      <c r="A9" s="5" t="s">
        <v>3</v>
      </c>
    </row>
    <row r="10" spans="1:11" ht="12" customHeight="1">
      <c r="A10" s="5" t="s">
        <v>4</v>
      </c>
    </row>
    <row r="11" spans="1:11" ht="13.5">
      <c r="H11" s="9" t="s">
        <v>13</v>
      </c>
    </row>
    <row r="12" spans="1:11">
      <c r="H12" s="10" t="s">
        <v>14</v>
      </c>
    </row>
    <row r="13" spans="1:11">
      <c r="H13" s="10" t="s">
        <v>15</v>
      </c>
    </row>
    <row r="14" spans="1:11">
      <c r="H14" s="10" t="s">
        <v>16</v>
      </c>
    </row>
    <row r="15" spans="1:11">
      <c r="H15" s="11" t="s">
        <v>43</v>
      </c>
    </row>
    <row r="16" spans="1:11">
      <c r="H16" s="12" t="s">
        <v>17</v>
      </c>
    </row>
    <row r="17" spans="1:11">
      <c r="A17" s="1" t="s">
        <v>39</v>
      </c>
      <c r="H17" s="10" t="s">
        <v>18</v>
      </c>
    </row>
    <row r="18" spans="1:11" ht="13.5">
      <c r="A18" s="9" t="s">
        <v>20</v>
      </c>
      <c r="C18" s="9" t="s">
        <v>21</v>
      </c>
      <c r="D18" s="9"/>
      <c r="H18" s="10" t="s">
        <v>44</v>
      </c>
    </row>
    <row r="19" spans="1:11" ht="5.25" customHeight="1">
      <c r="A19" s="9"/>
      <c r="C19" s="9"/>
      <c r="D19" s="9"/>
      <c r="H19" s="10"/>
    </row>
    <row r="20" spans="1:11" ht="16.5" customHeight="1">
      <c r="A20" s="2567" t="s">
        <v>22</v>
      </c>
      <c r="B20" s="2568"/>
      <c r="C20" s="2567" t="s">
        <v>23</v>
      </c>
      <c r="D20" s="2568"/>
      <c r="E20" s="2567" t="s">
        <v>24</v>
      </c>
      <c r="F20" s="2568"/>
    </row>
    <row r="21" spans="1:11" ht="27.75" customHeight="1">
      <c r="A21" s="2578">
        <f>K42</f>
        <v>336607760</v>
      </c>
      <c r="B21" s="2579"/>
      <c r="C21" s="2578">
        <f>K43</f>
        <v>33660776</v>
      </c>
      <c r="D21" s="2579"/>
      <c r="E21" s="2580">
        <f>C21+A21</f>
        <v>370268536</v>
      </c>
      <c r="F21" s="2581"/>
    </row>
    <row r="22" spans="1:11" ht="6.75" customHeight="1"/>
    <row r="23" spans="1:11" ht="18.75" customHeight="1"/>
    <row r="24" spans="1:11">
      <c r="A24" s="2567" t="s">
        <v>28</v>
      </c>
      <c r="B24" s="2572"/>
      <c r="C24" s="2572"/>
      <c r="D24" s="2572"/>
      <c r="E24" s="2572"/>
      <c r="F24" s="2568"/>
      <c r="G24" s="2567" t="s">
        <v>29</v>
      </c>
      <c r="H24" s="2568"/>
      <c r="I24" s="2567" t="s">
        <v>30</v>
      </c>
      <c r="J24" s="2568"/>
      <c r="K24" s="13" t="s">
        <v>31</v>
      </c>
    </row>
    <row r="25" spans="1:11" ht="14.25" customHeight="1">
      <c r="A25" s="14" t="s">
        <v>46</v>
      </c>
      <c r="B25" s="15"/>
      <c r="C25" s="15"/>
      <c r="D25" s="15"/>
      <c r="E25" s="15"/>
      <c r="F25" s="16"/>
      <c r="G25" s="2565">
        <v>3500</v>
      </c>
      <c r="H25" s="2566"/>
      <c r="I25" s="2569">
        <v>5998</v>
      </c>
      <c r="J25" s="2570"/>
      <c r="K25" s="17">
        <f t="shared" ref="K25:K40" si="0">I25*G25</f>
        <v>20993000</v>
      </c>
    </row>
    <row r="26" spans="1:11" ht="14.25" customHeight="1">
      <c r="A26" s="14" t="s">
        <v>47</v>
      </c>
      <c r="B26" s="15"/>
      <c r="C26" s="15"/>
      <c r="D26" s="15"/>
      <c r="E26" s="15"/>
      <c r="F26" s="16"/>
      <c r="G26" s="2565">
        <v>3501</v>
      </c>
      <c r="H26" s="2566"/>
      <c r="I26" s="2569">
        <v>5998</v>
      </c>
      <c r="J26" s="2570"/>
      <c r="K26" s="17">
        <f t="shared" si="0"/>
        <v>20998998</v>
      </c>
    </row>
    <row r="27" spans="1:11" ht="14.25" customHeight="1">
      <c r="A27" s="14" t="s">
        <v>48</v>
      </c>
      <c r="B27" s="15"/>
      <c r="C27" s="15"/>
      <c r="D27" s="15"/>
      <c r="E27" s="15"/>
      <c r="F27" s="16"/>
      <c r="G27" s="2565">
        <v>3502</v>
      </c>
      <c r="H27" s="2566"/>
      <c r="I27" s="2569">
        <v>5998</v>
      </c>
      <c r="J27" s="2570"/>
      <c r="K27" s="17">
        <f t="shared" si="0"/>
        <v>21004996</v>
      </c>
    </row>
    <row r="28" spans="1:11" ht="14.25" customHeight="1">
      <c r="A28" s="14" t="s">
        <v>49</v>
      </c>
      <c r="B28" s="15"/>
      <c r="C28" s="15"/>
      <c r="D28" s="15"/>
      <c r="E28" s="15"/>
      <c r="F28" s="16"/>
      <c r="G28" s="2565">
        <v>3503</v>
      </c>
      <c r="H28" s="2566"/>
      <c r="I28" s="2569">
        <v>5998</v>
      </c>
      <c r="J28" s="2570"/>
      <c r="K28" s="17">
        <f t="shared" si="0"/>
        <v>21010994</v>
      </c>
    </row>
    <row r="29" spans="1:11" ht="14.25" customHeight="1">
      <c r="A29" s="14" t="s">
        <v>50</v>
      </c>
      <c r="B29" s="15"/>
      <c r="C29" s="15"/>
      <c r="D29" s="15"/>
      <c r="E29" s="15"/>
      <c r="F29" s="16"/>
      <c r="G29" s="2565">
        <v>3504</v>
      </c>
      <c r="H29" s="2566"/>
      <c r="I29" s="2569">
        <v>5998</v>
      </c>
      <c r="J29" s="2570"/>
      <c r="K29" s="17">
        <f t="shared" si="0"/>
        <v>21016992</v>
      </c>
    </row>
    <row r="30" spans="1:11" ht="14.25" customHeight="1">
      <c r="A30" s="14" t="s">
        <v>51</v>
      </c>
      <c r="B30" s="15"/>
      <c r="C30" s="15"/>
      <c r="D30" s="15"/>
      <c r="E30" s="15"/>
      <c r="F30" s="16"/>
      <c r="G30" s="2565">
        <v>3505</v>
      </c>
      <c r="H30" s="2566"/>
      <c r="I30" s="2569">
        <v>5998</v>
      </c>
      <c r="J30" s="2570"/>
      <c r="K30" s="17">
        <f t="shared" si="0"/>
        <v>21022990</v>
      </c>
    </row>
    <row r="31" spans="1:11" ht="14.25" customHeight="1">
      <c r="A31" s="14" t="s">
        <v>52</v>
      </c>
      <c r="B31" s="15"/>
      <c r="C31" s="15"/>
      <c r="D31" s="15"/>
      <c r="E31" s="15"/>
      <c r="F31" s="16"/>
      <c r="G31" s="2565">
        <v>3506</v>
      </c>
      <c r="H31" s="2566"/>
      <c r="I31" s="2569">
        <v>5998</v>
      </c>
      <c r="J31" s="2570"/>
      <c r="K31" s="17">
        <f t="shared" si="0"/>
        <v>21028988</v>
      </c>
    </row>
    <row r="32" spans="1:11" ht="14.25" customHeight="1">
      <c r="A32" s="14" t="s">
        <v>48</v>
      </c>
      <c r="B32" s="15"/>
      <c r="C32" s="15"/>
      <c r="D32" s="15"/>
      <c r="E32" s="15"/>
      <c r="F32" s="16"/>
      <c r="G32" s="2565">
        <v>3507</v>
      </c>
      <c r="H32" s="2566"/>
      <c r="I32" s="2569">
        <v>5998</v>
      </c>
      <c r="J32" s="2570"/>
      <c r="K32" s="17">
        <f t="shared" si="0"/>
        <v>21034986</v>
      </c>
    </row>
    <row r="33" spans="1:11" ht="14.25" customHeight="1">
      <c r="A33" s="14" t="s">
        <v>53</v>
      </c>
      <c r="B33" s="15"/>
      <c r="C33" s="15"/>
      <c r="D33" s="15"/>
      <c r="E33" s="15"/>
      <c r="F33" s="16"/>
      <c r="G33" s="2565">
        <v>3508</v>
      </c>
      <c r="H33" s="2566"/>
      <c r="I33" s="2569">
        <v>5998</v>
      </c>
      <c r="J33" s="2570"/>
      <c r="K33" s="17">
        <f t="shared" si="0"/>
        <v>21040984</v>
      </c>
    </row>
    <row r="34" spans="1:11" ht="14.25" customHeight="1">
      <c r="A34" s="14" t="s">
        <v>54</v>
      </c>
      <c r="B34" s="15"/>
      <c r="C34" s="15"/>
      <c r="D34" s="15"/>
      <c r="E34" s="15"/>
      <c r="F34" s="16"/>
      <c r="G34" s="2565">
        <v>3509</v>
      </c>
      <c r="H34" s="2566"/>
      <c r="I34" s="2569">
        <v>5998</v>
      </c>
      <c r="J34" s="2570"/>
      <c r="K34" s="17">
        <f t="shared" si="0"/>
        <v>21046982</v>
      </c>
    </row>
    <row r="35" spans="1:11" ht="14.25" customHeight="1">
      <c r="A35" s="14" t="s">
        <v>55</v>
      </c>
      <c r="B35" s="15"/>
      <c r="C35" s="15"/>
      <c r="D35" s="15"/>
      <c r="E35" s="15"/>
      <c r="F35" s="16"/>
      <c r="G35" s="2565">
        <v>3510</v>
      </c>
      <c r="H35" s="2566"/>
      <c r="I35" s="2569">
        <v>5998</v>
      </c>
      <c r="J35" s="2570"/>
      <c r="K35" s="17">
        <f t="shared" si="0"/>
        <v>21052980</v>
      </c>
    </row>
    <row r="36" spans="1:11" ht="14.25" customHeight="1">
      <c r="A36" s="14" t="s">
        <v>56</v>
      </c>
      <c r="B36" s="15"/>
      <c r="C36" s="15"/>
      <c r="D36" s="15"/>
      <c r="E36" s="15"/>
      <c r="F36" s="16"/>
      <c r="G36" s="2565">
        <v>3511</v>
      </c>
      <c r="H36" s="2566"/>
      <c r="I36" s="2569">
        <v>5998</v>
      </c>
      <c r="J36" s="2570"/>
      <c r="K36" s="17">
        <f t="shared" si="0"/>
        <v>21058978</v>
      </c>
    </row>
    <row r="37" spans="1:11" ht="14.25" customHeight="1">
      <c r="A37" s="14" t="s">
        <v>57</v>
      </c>
      <c r="B37" s="15"/>
      <c r="C37" s="15"/>
      <c r="D37" s="15"/>
      <c r="E37" s="15"/>
      <c r="F37" s="16"/>
      <c r="G37" s="2565">
        <v>3512</v>
      </c>
      <c r="H37" s="2566"/>
      <c r="I37" s="2569">
        <v>5998</v>
      </c>
      <c r="J37" s="2570"/>
      <c r="K37" s="17">
        <f t="shared" si="0"/>
        <v>21064976</v>
      </c>
    </row>
    <row r="38" spans="1:11" ht="14.25" customHeight="1">
      <c r="A38" s="14" t="s">
        <v>58</v>
      </c>
      <c r="B38" s="15"/>
      <c r="C38" s="15"/>
      <c r="D38" s="15"/>
      <c r="E38" s="15"/>
      <c r="F38" s="16"/>
      <c r="G38" s="2565">
        <v>3513</v>
      </c>
      <c r="H38" s="2566"/>
      <c r="I38" s="2569">
        <v>5998</v>
      </c>
      <c r="J38" s="2570"/>
      <c r="K38" s="17">
        <f t="shared" si="0"/>
        <v>21070974</v>
      </c>
    </row>
    <row r="39" spans="1:11" ht="14.25" customHeight="1">
      <c r="A39" s="14" t="s">
        <v>59</v>
      </c>
      <c r="B39" s="15"/>
      <c r="C39" s="15"/>
      <c r="D39" s="15"/>
      <c r="E39" s="15"/>
      <c r="F39" s="16"/>
      <c r="G39" s="2565">
        <v>3514</v>
      </c>
      <c r="H39" s="2566"/>
      <c r="I39" s="2569">
        <v>5998</v>
      </c>
      <c r="J39" s="2570"/>
      <c r="K39" s="17">
        <f t="shared" si="0"/>
        <v>21076972</v>
      </c>
    </row>
    <row r="40" spans="1:11" ht="14.25" customHeight="1">
      <c r="A40" s="14" t="s">
        <v>60</v>
      </c>
      <c r="B40" s="15"/>
      <c r="C40" s="15"/>
      <c r="D40" s="15"/>
      <c r="E40" s="15"/>
      <c r="F40" s="16"/>
      <c r="G40" s="2582">
        <v>3515</v>
      </c>
      <c r="H40" s="2583"/>
      <c r="I40" s="2584">
        <v>5998</v>
      </c>
      <c r="J40" s="2585"/>
      <c r="K40" s="17">
        <f t="shared" si="0"/>
        <v>21082970</v>
      </c>
    </row>
    <row r="42" spans="1:11">
      <c r="G42" s="18" t="s">
        <v>32</v>
      </c>
      <c r="H42" s="19" t="s">
        <v>33</v>
      </c>
      <c r="I42" s="19"/>
      <c r="J42" s="19"/>
      <c r="K42" s="20">
        <f>SUM(K25:K40)</f>
        <v>336607760</v>
      </c>
    </row>
    <row r="43" spans="1:11">
      <c r="G43" s="21"/>
      <c r="H43" s="22" t="s">
        <v>34</v>
      </c>
      <c r="I43" s="22"/>
      <c r="J43" s="22"/>
      <c r="K43" s="23">
        <f>K42*0.1</f>
        <v>33660776</v>
      </c>
    </row>
    <row r="44" spans="1:11" ht="8.25" customHeight="1"/>
    <row r="45" spans="1:11">
      <c r="A45" s="24" t="s">
        <v>27</v>
      </c>
      <c r="B45" s="25"/>
      <c r="C45" s="25"/>
      <c r="D45" s="25"/>
      <c r="E45" s="25"/>
      <c r="F45" s="25"/>
      <c r="G45" s="25"/>
      <c r="H45" s="25"/>
      <c r="I45" s="25"/>
      <c r="J45" s="25"/>
      <c r="K45" s="26"/>
    </row>
    <row r="46" spans="1:11">
      <c r="A46" s="27"/>
      <c r="K46" s="28"/>
    </row>
    <row r="47" spans="1:11">
      <c r="A47" s="27"/>
      <c r="K47" s="28"/>
    </row>
    <row r="48" spans="1:11">
      <c r="A48" s="29"/>
      <c r="B48" s="30"/>
      <c r="C48" s="30"/>
      <c r="D48" s="30"/>
      <c r="E48" s="30"/>
      <c r="F48" s="30"/>
      <c r="G48" s="30"/>
      <c r="H48" s="30"/>
      <c r="I48" s="30"/>
      <c r="J48" s="30"/>
      <c r="K48" s="31"/>
    </row>
  </sheetData>
  <mergeCells count="42">
    <mergeCell ref="G40:H40"/>
    <mergeCell ref="I40:J40"/>
    <mergeCell ref="G37:H37"/>
    <mergeCell ref="I37:J37"/>
    <mergeCell ref="G38:H38"/>
    <mergeCell ref="I38:J38"/>
    <mergeCell ref="G39:H39"/>
    <mergeCell ref="I39:J39"/>
    <mergeCell ref="G34:H34"/>
    <mergeCell ref="I34:J34"/>
    <mergeCell ref="G35:H35"/>
    <mergeCell ref="I35:J35"/>
    <mergeCell ref="G36:H36"/>
    <mergeCell ref="I36:J36"/>
    <mergeCell ref="G31:H31"/>
    <mergeCell ref="I31:J31"/>
    <mergeCell ref="G32:H32"/>
    <mergeCell ref="I32:J32"/>
    <mergeCell ref="G33:H33"/>
    <mergeCell ref="I33:J33"/>
    <mergeCell ref="G28:H28"/>
    <mergeCell ref="I28:J28"/>
    <mergeCell ref="G29:H29"/>
    <mergeCell ref="I29:J29"/>
    <mergeCell ref="G30:H30"/>
    <mergeCell ref="I30:J30"/>
    <mergeCell ref="G27:H27"/>
    <mergeCell ref="I27:J27"/>
    <mergeCell ref="A24:F24"/>
    <mergeCell ref="G24:H24"/>
    <mergeCell ref="A2:K2"/>
    <mergeCell ref="A20:B20"/>
    <mergeCell ref="C20:D20"/>
    <mergeCell ref="E20:F20"/>
    <mergeCell ref="A21:B21"/>
    <mergeCell ref="C21:D21"/>
    <mergeCell ref="E21:F21"/>
    <mergeCell ref="I24:J24"/>
    <mergeCell ref="G25:H25"/>
    <mergeCell ref="I25:J25"/>
    <mergeCell ref="G26:H26"/>
    <mergeCell ref="I26:J26"/>
  </mergeCells>
  <phoneticPr fontId="27"/>
  <pageMargins left="0.7" right="0.7" top="0.75" bottom="0.75" header="0.3" footer="0.3"/>
  <pageSetup paperSize="9" orientation="portrait" horizontalDpi="0" verticalDpi="0"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10F2-ABD5-4006-AAB2-ED679B1B767A}">
  <sheetPr codeName="Sheet35"/>
  <dimension ref="A2:K48"/>
  <sheetViews>
    <sheetView zoomScale="120" zoomScaleNormal="120" workbookViewId="0">
      <selection activeCell="M8" sqref="M8"/>
    </sheetView>
  </sheetViews>
  <sheetFormatPr defaultRowHeight="12"/>
  <cols>
    <col min="1" max="1" width="9.5" style="1" customWidth="1"/>
    <col min="2" max="2" width="7.1640625" style="1" customWidth="1"/>
    <col min="3" max="3" width="7" style="1" customWidth="1"/>
    <col min="4" max="4" width="4.83203125" style="1" customWidth="1"/>
    <col min="5" max="5" width="9.5" style="1" customWidth="1"/>
    <col min="6" max="6" width="14.6640625" style="1" customWidth="1"/>
    <col min="7" max="7" width="7.1640625" style="1" customWidth="1"/>
    <col min="8" max="8" width="5.83203125" style="1" customWidth="1"/>
    <col min="9" max="9" width="7.1640625" style="1" customWidth="1"/>
    <col min="10" max="10" width="5.6640625" style="1" customWidth="1"/>
    <col min="11" max="11" width="18.6640625" style="1" customWidth="1"/>
    <col min="12" max="12" width="15.6640625" style="1" customWidth="1"/>
    <col min="13" max="13" width="10.83203125" style="1" customWidth="1"/>
    <col min="14" max="16384" width="9.33203125" style="1"/>
  </cols>
  <sheetData>
    <row r="2" spans="1:11" ht="42.75" customHeight="1">
      <c r="A2" s="2571" t="s">
        <v>40</v>
      </c>
      <c r="B2" s="2571"/>
      <c r="C2" s="2571"/>
      <c r="D2" s="2571"/>
      <c r="E2" s="2571"/>
      <c r="F2" s="2571"/>
      <c r="G2" s="2571"/>
      <c r="H2" s="2571"/>
      <c r="I2" s="2571"/>
      <c r="J2" s="2571"/>
      <c r="K2" s="2571"/>
    </row>
    <row r="4" spans="1:11" ht="19.5" customHeight="1">
      <c r="A4" s="2" t="s">
        <v>1</v>
      </c>
      <c r="H4" s="3" t="s">
        <v>41</v>
      </c>
      <c r="K4" s="4">
        <v>45629</v>
      </c>
    </row>
    <row r="5" spans="1:11">
      <c r="A5" s="5" t="s">
        <v>8</v>
      </c>
      <c r="H5" s="5" t="s">
        <v>42</v>
      </c>
      <c r="K5" s="6">
        <v>15115</v>
      </c>
    </row>
    <row r="6" spans="1:11">
      <c r="A6" s="5" t="s">
        <v>2</v>
      </c>
      <c r="H6" s="5" t="s">
        <v>7</v>
      </c>
      <c r="K6" s="7" t="s">
        <v>10</v>
      </c>
    </row>
    <row r="7" spans="1:11">
      <c r="A7" s="5" t="s">
        <v>3</v>
      </c>
    </row>
    <row r="8" spans="1:11">
      <c r="A8" s="5" t="s">
        <v>4</v>
      </c>
    </row>
    <row r="9" spans="1:11" ht="8.25" customHeight="1"/>
    <row r="10" spans="1:11" ht="13.5">
      <c r="A10" s="3" t="s">
        <v>11</v>
      </c>
      <c r="H10" s="9" t="s">
        <v>13</v>
      </c>
    </row>
    <row r="11" spans="1:11">
      <c r="A11" s="5" t="s">
        <v>12</v>
      </c>
    </row>
    <row r="12" spans="1:11">
      <c r="H12" s="10" t="s">
        <v>14</v>
      </c>
    </row>
    <row r="13" spans="1:11">
      <c r="H13" s="10" t="s">
        <v>15</v>
      </c>
    </row>
    <row r="14" spans="1:11">
      <c r="H14" s="10" t="s">
        <v>16</v>
      </c>
    </row>
    <row r="15" spans="1:11">
      <c r="H15" s="11" t="s">
        <v>43</v>
      </c>
    </row>
    <row r="16" spans="1:11">
      <c r="H16" s="12" t="s">
        <v>17</v>
      </c>
    </row>
    <row r="17" spans="1:11">
      <c r="H17" s="10" t="s">
        <v>18</v>
      </c>
    </row>
    <row r="18" spans="1:11" ht="13.5">
      <c r="A18" s="9" t="s">
        <v>20</v>
      </c>
      <c r="C18" s="9" t="s">
        <v>21</v>
      </c>
      <c r="D18" s="9"/>
      <c r="H18" s="10" t="s">
        <v>44</v>
      </c>
    </row>
    <row r="19" spans="1:11" ht="5.25" customHeight="1">
      <c r="A19" s="9"/>
      <c r="C19" s="9"/>
      <c r="D19" s="9"/>
      <c r="H19" s="10"/>
    </row>
    <row r="20" spans="1:11" ht="16.5" customHeight="1">
      <c r="A20" s="2567" t="s">
        <v>22</v>
      </c>
      <c r="B20" s="2568"/>
      <c r="C20" s="2567" t="s">
        <v>23</v>
      </c>
      <c r="D20" s="2568"/>
      <c r="E20" s="2567" t="s">
        <v>24</v>
      </c>
      <c r="F20" s="2568"/>
    </row>
    <row r="21" spans="1:11" ht="27.75" customHeight="1">
      <c r="A21" s="2586">
        <f>K42</f>
        <v>335888000</v>
      </c>
      <c r="B21" s="2587"/>
      <c r="C21" s="2586">
        <f>K43</f>
        <v>33588800</v>
      </c>
      <c r="D21" s="2587"/>
      <c r="E21" s="2580">
        <f>C21+A21</f>
        <v>369476800</v>
      </c>
      <c r="F21" s="2581"/>
    </row>
    <row r="22" spans="1:11" ht="6.75" customHeight="1"/>
    <row r="23" spans="1:11" ht="18.75" customHeight="1"/>
    <row r="24" spans="1:11">
      <c r="A24" s="2567" t="s">
        <v>28</v>
      </c>
      <c r="B24" s="2572"/>
      <c r="C24" s="2572"/>
      <c r="D24" s="2572"/>
      <c r="E24" s="2572"/>
      <c r="F24" s="2568"/>
      <c r="G24" s="2567" t="s">
        <v>29</v>
      </c>
      <c r="H24" s="2568"/>
      <c r="I24" s="2567" t="s">
        <v>30</v>
      </c>
      <c r="J24" s="2568"/>
      <c r="K24" s="13" t="s">
        <v>31</v>
      </c>
    </row>
    <row r="25" spans="1:11" ht="14.25" customHeight="1">
      <c r="A25" s="14" t="s">
        <v>46</v>
      </c>
      <c r="B25" s="15"/>
      <c r="C25" s="15"/>
      <c r="D25" s="15"/>
      <c r="E25" s="15"/>
      <c r="F25" s="16"/>
      <c r="G25" s="2565">
        <v>3500</v>
      </c>
      <c r="H25" s="2566"/>
      <c r="I25" s="2569">
        <v>5998</v>
      </c>
      <c r="J25" s="2570"/>
      <c r="K25" s="17">
        <f t="shared" ref="K25:K40" si="0">I25*G25</f>
        <v>20993000</v>
      </c>
    </row>
    <row r="26" spans="1:11" ht="14.25" customHeight="1">
      <c r="A26" s="14" t="s">
        <v>47</v>
      </c>
      <c r="B26" s="15"/>
      <c r="C26" s="15"/>
      <c r="D26" s="15"/>
      <c r="E26" s="15"/>
      <c r="F26" s="16"/>
      <c r="G26" s="2565">
        <v>3500</v>
      </c>
      <c r="H26" s="2566"/>
      <c r="I26" s="2569">
        <v>5998</v>
      </c>
      <c r="J26" s="2570"/>
      <c r="K26" s="17">
        <f t="shared" si="0"/>
        <v>20993000</v>
      </c>
    </row>
    <row r="27" spans="1:11" ht="14.25" customHeight="1">
      <c r="A27" s="14" t="s">
        <v>48</v>
      </c>
      <c r="B27" s="15"/>
      <c r="C27" s="15"/>
      <c r="D27" s="15"/>
      <c r="E27" s="15"/>
      <c r="F27" s="16"/>
      <c r="G27" s="2565">
        <v>3500</v>
      </c>
      <c r="H27" s="2566"/>
      <c r="I27" s="2569">
        <v>5998</v>
      </c>
      <c r="J27" s="2570"/>
      <c r="K27" s="17">
        <f t="shared" si="0"/>
        <v>20993000</v>
      </c>
    </row>
    <row r="28" spans="1:11" ht="14.25" customHeight="1">
      <c r="A28" s="14" t="s">
        <v>49</v>
      </c>
      <c r="B28" s="15"/>
      <c r="C28" s="15"/>
      <c r="D28" s="15"/>
      <c r="E28" s="15"/>
      <c r="F28" s="16"/>
      <c r="G28" s="2565">
        <v>3500</v>
      </c>
      <c r="H28" s="2566"/>
      <c r="I28" s="2569">
        <v>5998</v>
      </c>
      <c r="J28" s="2570"/>
      <c r="K28" s="17">
        <f t="shared" si="0"/>
        <v>20993000</v>
      </c>
    </row>
    <row r="29" spans="1:11" ht="14.25" customHeight="1">
      <c r="A29" s="14" t="s">
        <v>50</v>
      </c>
      <c r="B29" s="15"/>
      <c r="C29" s="15"/>
      <c r="D29" s="15"/>
      <c r="E29" s="15"/>
      <c r="F29" s="16"/>
      <c r="G29" s="2565">
        <v>3500</v>
      </c>
      <c r="H29" s="2566"/>
      <c r="I29" s="2569">
        <v>5998</v>
      </c>
      <c r="J29" s="2570"/>
      <c r="K29" s="17">
        <f t="shared" si="0"/>
        <v>20993000</v>
      </c>
    </row>
    <row r="30" spans="1:11" ht="14.25" customHeight="1">
      <c r="A30" s="14" t="s">
        <v>51</v>
      </c>
      <c r="B30" s="15"/>
      <c r="C30" s="15"/>
      <c r="D30" s="15"/>
      <c r="E30" s="15"/>
      <c r="F30" s="16"/>
      <c r="G30" s="2565">
        <v>3500</v>
      </c>
      <c r="H30" s="2566"/>
      <c r="I30" s="2569">
        <v>5998</v>
      </c>
      <c r="J30" s="2570"/>
      <c r="K30" s="17">
        <f t="shared" si="0"/>
        <v>20993000</v>
      </c>
    </row>
    <row r="31" spans="1:11" ht="14.25" customHeight="1">
      <c r="A31" s="14" t="s">
        <v>52</v>
      </c>
      <c r="B31" s="15"/>
      <c r="C31" s="15"/>
      <c r="D31" s="15"/>
      <c r="E31" s="15"/>
      <c r="F31" s="16"/>
      <c r="G31" s="2565">
        <v>3500</v>
      </c>
      <c r="H31" s="2566"/>
      <c r="I31" s="2569">
        <v>5998</v>
      </c>
      <c r="J31" s="2570"/>
      <c r="K31" s="17">
        <f t="shared" si="0"/>
        <v>20993000</v>
      </c>
    </row>
    <row r="32" spans="1:11" ht="14.25" customHeight="1">
      <c r="A32" s="14" t="s">
        <v>48</v>
      </c>
      <c r="B32" s="15"/>
      <c r="C32" s="15"/>
      <c r="D32" s="15"/>
      <c r="E32" s="15"/>
      <c r="F32" s="16"/>
      <c r="G32" s="2565">
        <v>3500</v>
      </c>
      <c r="H32" s="2566"/>
      <c r="I32" s="2569">
        <v>5998</v>
      </c>
      <c r="J32" s="2570"/>
      <c r="K32" s="17">
        <f t="shared" si="0"/>
        <v>20993000</v>
      </c>
    </row>
    <row r="33" spans="1:11" ht="14.25" customHeight="1">
      <c r="A33" s="14" t="s">
        <v>53</v>
      </c>
      <c r="B33" s="15"/>
      <c r="C33" s="15"/>
      <c r="D33" s="15"/>
      <c r="E33" s="15"/>
      <c r="F33" s="16"/>
      <c r="G33" s="2565">
        <v>3500</v>
      </c>
      <c r="H33" s="2566"/>
      <c r="I33" s="2569">
        <v>5998</v>
      </c>
      <c r="J33" s="2570"/>
      <c r="K33" s="17">
        <f t="shared" si="0"/>
        <v>20993000</v>
      </c>
    </row>
    <row r="34" spans="1:11" ht="14.25" customHeight="1">
      <c r="A34" s="14" t="s">
        <v>54</v>
      </c>
      <c r="B34" s="15"/>
      <c r="C34" s="15"/>
      <c r="D34" s="15"/>
      <c r="E34" s="15"/>
      <c r="F34" s="16"/>
      <c r="G34" s="2565">
        <v>3500</v>
      </c>
      <c r="H34" s="2566"/>
      <c r="I34" s="2569">
        <v>5998</v>
      </c>
      <c r="J34" s="2570"/>
      <c r="K34" s="17">
        <f t="shared" si="0"/>
        <v>20993000</v>
      </c>
    </row>
    <row r="35" spans="1:11" ht="14.25" customHeight="1">
      <c r="A35" s="14" t="s">
        <v>55</v>
      </c>
      <c r="B35" s="15"/>
      <c r="C35" s="15"/>
      <c r="D35" s="15"/>
      <c r="E35" s="15"/>
      <c r="F35" s="16"/>
      <c r="G35" s="2565">
        <v>3500</v>
      </c>
      <c r="H35" s="2566"/>
      <c r="I35" s="2569">
        <v>5998</v>
      </c>
      <c r="J35" s="2570"/>
      <c r="K35" s="17">
        <f t="shared" si="0"/>
        <v>20993000</v>
      </c>
    </row>
    <row r="36" spans="1:11" ht="14.25" customHeight="1">
      <c r="A36" s="14" t="s">
        <v>56</v>
      </c>
      <c r="B36" s="15"/>
      <c r="C36" s="15"/>
      <c r="D36" s="15"/>
      <c r="E36" s="15"/>
      <c r="F36" s="16"/>
      <c r="G36" s="2565">
        <v>3500</v>
      </c>
      <c r="H36" s="2566"/>
      <c r="I36" s="2569">
        <v>5998</v>
      </c>
      <c r="J36" s="2570"/>
      <c r="K36" s="17">
        <f t="shared" si="0"/>
        <v>20993000</v>
      </c>
    </row>
    <row r="37" spans="1:11" ht="14.25" customHeight="1">
      <c r="A37" s="14" t="s">
        <v>57</v>
      </c>
      <c r="B37" s="15"/>
      <c r="C37" s="15"/>
      <c r="D37" s="15"/>
      <c r="E37" s="15"/>
      <c r="F37" s="16"/>
      <c r="G37" s="2565">
        <v>3500</v>
      </c>
      <c r="H37" s="2566"/>
      <c r="I37" s="2569">
        <v>5998</v>
      </c>
      <c r="J37" s="2570"/>
      <c r="K37" s="17">
        <f t="shared" si="0"/>
        <v>20993000</v>
      </c>
    </row>
    <row r="38" spans="1:11" ht="14.25" customHeight="1">
      <c r="A38" s="14" t="s">
        <v>58</v>
      </c>
      <c r="B38" s="15"/>
      <c r="C38" s="15"/>
      <c r="D38" s="15"/>
      <c r="E38" s="15"/>
      <c r="F38" s="16"/>
      <c r="G38" s="2565">
        <v>3500</v>
      </c>
      <c r="H38" s="2566"/>
      <c r="I38" s="2569">
        <v>5998</v>
      </c>
      <c r="J38" s="2570"/>
      <c r="K38" s="17">
        <f t="shared" si="0"/>
        <v>20993000</v>
      </c>
    </row>
    <row r="39" spans="1:11" ht="14.25" customHeight="1">
      <c r="A39" s="14" t="s">
        <v>59</v>
      </c>
      <c r="B39" s="15"/>
      <c r="C39" s="15"/>
      <c r="D39" s="15"/>
      <c r="E39" s="15"/>
      <c r="F39" s="16"/>
      <c r="G39" s="2565">
        <v>3500</v>
      </c>
      <c r="H39" s="2566"/>
      <c r="I39" s="2569">
        <v>5998</v>
      </c>
      <c r="J39" s="2570"/>
      <c r="K39" s="17">
        <f t="shared" si="0"/>
        <v>20993000</v>
      </c>
    </row>
    <row r="40" spans="1:11" ht="14.25" customHeight="1">
      <c r="A40" s="14" t="s">
        <v>60</v>
      </c>
      <c r="B40" s="15"/>
      <c r="C40" s="15"/>
      <c r="D40" s="15"/>
      <c r="E40" s="15"/>
      <c r="F40" s="16"/>
      <c r="G40" s="2582">
        <v>3500</v>
      </c>
      <c r="H40" s="2583"/>
      <c r="I40" s="2584">
        <v>5998</v>
      </c>
      <c r="J40" s="2585"/>
      <c r="K40" s="17">
        <f t="shared" si="0"/>
        <v>20993000</v>
      </c>
    </row>
    <row r="42" spans="1:11">
      <c r="G42" s="18" t="s">
        <v>32</v>
      </c>
      <c r="H42" s="19" t="s">
        <v>33</v>
      </c>
      <c r="I42" s="19"/>
      <c r="J42" s="19"/>
      <c r="K42" s="20">
        <f>SUM(K25:K40)</f>
        <v>335888000</v>
      </c>
    </row>
    <row r="43" spans="1:11">
      <c r="G43" s="21"/>
      <c r="H43" s="22" t="s">
        <v>34</v>
      </c>
      <c r="I43" s="22"/>
      <c r="J43" s="22"/>
      <c r="K43" s="23">
        <f>K42*0.1</f>
        <v>33588800</v>
      </c>
    </row>
    <row r="44" spans="1:11" ht="8.25" customHeight="1"/>
    <row r="45" spans="1:11">
      <c r="A45" s="32" t="s">
        <v>27</v>
      </c>
      <c r="B45" s="25"/>
      <c r="C45" s="25"/>
      <c r="D45" s="25"/>
      <c r="E45" s="25"/>
      <c r="F45" s="25"/>
      <c r="G45" s="25"/>
      <c r="H45" s="25"/>
      <c r="I45" s="25"/>
      <c r="J45" s="25"/>
      <c r="K45" s="26"/>
    </row>
    <row r="46" spans="1:11">
      <c r="A46" s="27"/>
      <c r="K46" s="28"/>
    </row>
    <row r="47" spans="1:11">
      <c r="A47" s="27"/>
      <c r="K47" s="28"/>
    </row>
    <row r="48" spans="1:11">
      <c r="A48" s="29"/>
      <c r="B48" s="30"/>
      <c r="C48" s="30"/>
      <c r="D48" s="30"/>
      <c r="E48" s="30"/>
      <c r="F48" s="30"/>
      <c r="G48" s="30"/>
      <c r="H48" s="30"/>
      <c r="I48" s="30"/>
      <c r="J48" s="30"/>
      <c r="K48" s="31"/>
    </row>
  </sheetData>
  <mergeCells count="42">
    <mergeCell ref="G40:H40"/>
    <mergeCell ref="I40:J40"/>
    <mergeCell ref="G37:H37"/>
    <mergeCell ref="I37:J37"/>
    <mergeCell ref="G38:H38"/>
    <mergeCell ref="I38:J38"/>
    <mergeCell ref="G39:H39"/>
    <mergeCell ref="I39:J39"/>
    <mergeCell ref="G34:H34"/>
    <mergeCell ref="I34:J34"/>
    <mergeCell ref="G35:H35"/>
    <mergeCell ref="I35:J35"/>
    <mergeCell ref="G36:H36"/>
    <mergeCell ref="I36:J36"/>
    <mergeCell ref="G31:H31"/>
    <mergeCell ref="I31:J31"/>
    <mergeCell ref="G32:H32"/>
    <mergeCell ref="I32:J32"/>
    <mergeCell ref="G33:H33"/>
    <mergeCell ref="I33:J33"/>
    <mergeCell ref="G28:H28"/>
    <mergeCell ref="I28:J28"/>
    <mergeCell ref="G29:H29"/>
    <mergeCell ref="I29:J29"/>
    <mergeCell ref="G30:H30"/>
    <mergeCell ref="I30:J30"/>
    <mergeCell ref="G27:H27"/>
    <mergeCell ref="I27:J27"/>
    <mergeCell ref="A24:F24"/>
    <mergeCell ref="G24:H24"/>
    <mergeCell ref="A2:K2"/>
    <mergeCell ref="A20:B20"/>
    <mergeCell ref="C20:D20"/>
    <mergeCell ref="E20:F20"/>
    <mergeCell ref="A21:B21"/>
    <mergeCell ref="C21:D21"/>
    <mergeCell ref="E21:F21"/>
    <mergeCell ref="I24:J24"/>
    <mergeCell ref="G25:H25"/>
    <mergeCell ref="I25:J25"/>
    <mergeCell ref="G26:H26"/>
    <mergeCell ref="I26:J26"/>
  </mergeCells>
  <phoneticPr fontId="27"/>
  <pageMargins left="0.7" right="0.7" top="0.75" bottom="0.75" header="0.3" footer="0.3"/>
  <pageSetup paperSize="9" orientation="portrait" horizontalDpi="0" verticalDpi="0"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C38C5-6AD2-4A1C-A759-E0F760BCB350}">
  <sheetPr codeName="Sheet36"/>
  <dimension ref="A2:R50"/>
  <sheetViews>
    <sheetView zoomScale="120" zoomScaleNormal="120" workbookViewId="0">
      <selection activeCell="T7" sqref="T7"/>
    </sheetView>
  </sheetViews>
  <sheetFormatPr defaultColWidth="9.1640625" defaultRowHeight="12"/>
  <cols>
    <col min="1" max="2" width="9.1640625" style="428"/>
    <col min="3" max="3" width="15" style="428" bestFit="1" customWidth="1"/>
    <col min="4" max="4" width="9.1640625" style="428"/>
    <col min="5" max="6" width="13.33203125" style="428" customWidth="1"/>
    <col min="7" max="10" width="5.83203125" style="428" customWidth="1"/>
    <col min="11" max="11" width="13.33203125" style="428" customWidth="1"/>
    <col min="12" max="13" width="9.1640625" style="428"/>
    <col min="14" max="16" width="9.1640625" style="429"/>
    <col min="17" max="16384" width="9.1640625" style="428"/>
  </cols>
  <sheetData>
    <row r="2" spans="1:16" ht="42.75" customHeight="1">
      <c r="A2" s="2600" t="s">
        <v>0</v>
      </c>
      <c r="B2" s="2600"/>
      <c r="C2" s="2600"/>
      <c r="D2" s="2600"/>
      <c r="E2" s="2600"/>
      <c r="F2" s="2600"/>
      <c r="G2" s="2600"/>
      <c r="H2" s="2600"/>
      <c r="I2" s="2600"/>
      <c r="J2" s="2600"/>
      <c r="K2" s="2600"/>
    </row>
    <row r="3" spans="1:16">
      <c r="N3" s="429" t="s">
        <v>518</v>
      </c>
      <c r="P3" s="429" t="s">
        <v>519</v>
      </c>
    </row>
    <row r="4" spans="1:16" ht="19.5" customHeight="1">
      <c r="A4" s="430" t="s">
        <v>1030</v>
      </c>
      <c r="B4" s="431"/>
      <c r="C4" s="431"/>
      <c r="D4" s="432" t="s">
        <v>349</v>
      </c>
      <c r="H4" s="433" t="s">
        <v>5</v>
      </c>
      <c r="K4" s="434">
        <v>45444</v>
      </c>
      <c r="M4" s="428" t="s">
        <v>280</v>
      </c>
      <c r="N4" s="429">
        <v>3</v>
      </c>
      <c r="O4" s="428" t="s">
        <v>280</v>
      </c>
      <c r="P4" s="429">
        <v>409</v>
      </c>
    </row>
    <row r="5" spans="1:16">
      <c r="A5" s="435" t="s">
        <v>569</v>
      </c>
      <c r="H5" s="435" t="s">
        <v>6</v>
      </c>
      <c r="K5" s="436" t="s">
        <v>520</v>
      </c>
      <c r="M5" s="428" t="s">
        <v>282</v>
      </c>
      <c r="O5" s="428" t="s">
        <v>282</v>
      </c>
      <c r="P5" s="429">
        <v>34</v>
      </c>
    </row>
    <row r="6" spans="1:16">
      <c r="A6" s="435" t="s">
        <v>1031</v>
      </c>
      <c r="H6" s="435" t="s">
        <v>7</v>
      </c>
      <c r="K6" s="437" t="s">
        <v>521</v>
      </c>
      <c r="M6" s="428" t="s">
        <v>284</v>
      </c>
      <c r="O6" s="428" t="s">
        <v>284</v>
      </c>
      <c r="P6" s="429">
        <v>57</v>
      </c>
    </row>
    <row r="7" spans="1:16">
      <c r="A7" s="435" t="s">
        <v>1032</v>
      </c>
      <c r="M7" s="428" t="s">
        <v>285</v>
      </c>
      <c r="O7" s="428" t="s">
        <v>285</v>
      </c>
      <c r="P7" s="429">
        <v>80</v>
      </c>
    </row>
    <row r="8" spans="1:16">
      <c r="A8" s="435" t="s">
        <v>1033</v>
      </c>
      <c r="C8" s="428" t="s">
        <v>1034</v>
      </c>
      <c r="M8" s="428" t="s">
        <v>286</v>
      </c>
      <c r="O8" s="428" t="s">
        <v>286</v>
      </c>
      <c r="P8" s="429">
        <v>102</v>
      </c>
    </row>
    <row r="9" spans="1:16" ht="8.25" customHeight="1">
      <c r="M9" s="428" t="s">
        <v>287</v>
      </c>
      <c r="O9" s="428" t="s">
        <v>287</v>
      </c>
      <c r="P9" s="429">
        <v>122</v>
      </c>
    </row>
    <row r="10" spans="1:16" ht="13.5">
      <c r="A10" s="433" t="s">
        <v>1035</v>
      </c>
      <c r="H10" s="438" t="s">
        <v>13</v>
      </c>
      <c r="M10" s="428" t="s">
        <v>289</v>
      </c>
      <c r="O10" s="428" t="s">
        <v>289</v>
      </c>
      <c r="P10" s="429">
        <v>135</v>
      </c>
    </row>
    <row r="11" spans="1:16">
      <c r="A11" s="435"/>
      <c r="M11" s="428" t="s">
        <v>290</v>
      </c>
      <c r="O11" s="428" t="s">
        <v>290</v>
      </c>
      <c r="P11" s="429">
        <v>146</v>
      </c>
    </row>
    <row r="12" spans="1:16">
      <c r="H12" s="435" t="s">
        <v>522</v>
      </c>
      <c r="I12" s="435"/>
      <c r="J12" s="435"/>
      <c r="K12" s="435"/>
      <c r="M12" s="428" t="s">
        <v>291</v>
      </c>
      <c r="O12" s="428" t="s">
        <v>291</v>
      </c>
      <c r="P12" s="429">
        <v>150</v>
      </c>
    </row>
    <row r="13" spans="1:16">
      <c r="H13" s="435" t="s">
        <v>15</v>
      </c>
      <c r="I13" s="435"/>
      <c r="J13" s="435"/>
      <c r="K13" s="435"/>
      <c r="M13" s="428" t="s">
        <v>292</v>
      </c>
      <c r="O13" s="428" t="s">
        <v>292</v>
      </c>
      <c r="P13" s="429">
        <v>161</v>
      </c>
    </row>
    <row r="14" spans="1:16">
      <c r="H14" s="435" t="s">
        <v>523</v>
      </c>
      <c r="I14" s="435"/>
      <c r="J14" s="435"/>
      <c r="K14" s="435"/>
      <c r="M14" s="428" t="s">
        <v>293</v>
      </c>
      <c r="O14" s="428" t="s">
        <v>293</v>
      </c>
      <c r="P14" s="429">
        <v>177</v>
      </c>
    </row>
    <row r="15" spans="1:16">
      <c r="H15" s="439" t="s">
        <v>524</v>
      </c>
      <c r="I15" s="435"/>
      <c r="J15" s="435"/>
      <c r="K15" s="435"/>
      <c r="M15" s="428" t="s">
        <v>294</v>
      </c>
      <c r="O15" s="428" t="s">
        <v>294</v>
      </c>
      <c r="P15" s="429">
        <v>189</v>
      </c>
    </row>
    <row r="16" spans="1:16">
      <c r="H16" s="440" t="s">
        <v>17</v>
      </c>
      <c r="I16" s="435"/>
      <c r="J16" s="435"/>
      <c r="K16" s="435"/>
      <c r="M16" s="428" t="s">
        <v>295</v>
      </c>
      <c r="O16" s="428" t="s">
        <v>295</v>
      </c>
      <c r="P16" s="429">
        <v>203</v>
      </c>
    </row>
    <row r="17" spans="1:18">
      <c r="A17" s="428" t="s">
        <v>19</v>
      </c>
      <c r="H17" s="435" t="s">
        <v>525</v>
      </c>
      <c r="I17" s="435"/>
      <c r="J17" s="435"/>
      <c r="K17" s="435"/>
      <c r="M17" s="428" t="s">
        <v>296</v>
      </c>
      <c r="O17" s="428" t="s">
        <v>296</v>
      </c>
      <c r="P17" s="429">
        <v>214</v>
      </c>
    </row>
    <row r="18" spans="1:18" ht="13.5">
      <c r="A18" s="438" t="s">
        <v>20</v>
      </c>
      <c r="C18" s="438" t="s">
        <v>526</v>
      </c>
      <c r="D18" s="438"/>
      <c r="H18" s="435" t="s">
        <v>44</v>
      </c>
      <c r="I18" s="435"/>
      <c r="J18" s="435"/>
      <c r="K18" s="435"/>
      <c r="M18" s="428" t="s">
        <v>527</v>
      </c>
      <c r="O18" s="428" t="s">
        <v>527</v>
      </c>
      <c r="P18" s="429">
        <v>253</v>
      </c>
    </row>
    <row r="19" spans="1:18" ht="5.25" customHeight="1">
      <c r="A19" s="438"/>
      <c r="C19" s="438"/>
      <c r="D19" s="438"/>
      <c r="H19" s="435"/>
      <c r="I19" s="435"/>
      <c r="J19" s="435"/>
      <c r="K19" s="435"/>
      <c r="M19" s="428" t="s">
        <v>528</v>
      </c>
      <c r="O19" s="428" t="s">
        <v>528</v>
      </c>
      <c r="P19" s="429">
        <v>258</v>
      </c>
    </row>
    <row r="20" spans="1:18" ht="16.5" customHeight="1">
      <c r="A20" s="2592" t="s">
        <v>22</v>
      </c>
      <c r="B20" s="2593"/>
      <c r="C20" s="2592" t="s">
        <v>23</v>
      </c>
      <c r="D20" s="2593"/>
      <c r="E20" s="2592" t="s">
        <v>24</v>
      </c>
      <c r="F20" s="2593"/>
    </row>
    <row r="21" spans="1:18" ht="27.75" customHeight="1">
      <c r="A21" s="2601">
        <f>K44</f>
        <v>109913350</v>
      </c>
      <c r="B21" s="2602"/>
      <c r="C21" s="2601">
        <f>K45</f>
        <v>10991335</v>
      </c>
      <c r="D21" s="2602"/>
      <c r="E21" s="2603">
        <f>C21+A21</f>
        <v>120904685</v>
      </c>
      <c r="F21" s="2604"/>
    </row>
    <row r="22" spans="1:18" ht="6.75" customHeight="1"/>
    <row r="23" spans="1:18" ht="16.5" customHeight="1">
      <c r="A23" s="2592" t="s">
        <v>25</v>
      </c>
      <c r="B23" s="2593"/>
      <c r="C23" s="2592" t="s">
        <v>26</v>
      </c>
      <c r="D23" s="2594"/>
      <c r="E23" s="2594"/>
      <c r="F23" s="2593"/>
    </row>
    <row r="24" spans="1:18" ht="33.75" customHeight="1">
      <c r="A24" s="2595">
        <f>K4+19</f>
        <v>45463</v>
      </c>
      <c r="B24" s="2596"/>
      <c r="C24" s="2597" t="s">
        <v>45</v>
      </c>
      <c r="D24" s="2598"/>
      <c r="E24" s="2598"/>
      <c r="F24" s="2599"/>
    </row>
    <row r="25" spans="1:18" ht="18.75" customHeight="1"/>
    <row r="26" spans="1:18">
      <c r="A26" s="2592" t="s">
        <v>28</v>
      </c>
      <c r="B26" s="2594"/>
      <c r="C26" s="2594"/>
      <c r="D26" s="2594"/>
      <c r="E26" s="2594"/>
      <c r="F26" s="2593"/>
      <c r="G26" s="2592" t="s">
        <v>29</v>
      </c>
      <c r="H26" s="2593"/>
      <c r="I26" s="2592" t="s">
        <v>30</v>
      </c>
      <c r="J26" s="2593"/>
      <c r="K26" s="441" t="s">
        <v>31</v>
      </c>
    </row>
    <row r="27" spans="1:18" ht="14.25" customHeight="1">
      <c r="A27" s="442" t="str">
        <f t="shared" ref="A27:A42" si="0">M27&amp;N27&amp;O27&amp;P27&amp;Q27</f>
        <v>SanDisk 商品型番：SDSDXDK-032G-GHJIN　商品コード：0619659186586</v>
      </c>
      <c r="B27" s="443"/>
      <c r="C27" s="443"/>
      <c r="D27" s="443"/>
      <c r="E27" s="443"/>
      <c r="F27" s="444"/>
      <c r="G27" s="2588">
        <v>500</v>
      </c>
      <c r="H27" s="2589"/>
      <c r="I27" s="2590">
        <v>5998</v>
      </c>
      <c r="J27" s="2591"/>
      <c r="K27" s="445">
        <f t="shared" ref="K27:K42" si="1">I27*G27</f>
        <v>2999000</v>
      </c>
      <c r="M27" s="442" t="s">
        <v>529</v>
      </c>
      <c r="N27" s="443" t="s">
        <v>530</v>
      </c>
      <c r="O27" s="443" t="s">
        <v>1022</v>
      </c>
      <c r="P27" s="443" t="s">
        <v>531</v>
      </c>
      <c r="Q27" s="443" t="s">
        <v>1037</v>
      </c>
      <c r="R27" s="444"/>
    </row>
    <row r="28" spans="1:18" ht="14.25" customHeight="1">
      <c r="A28" s="442" t="str">
        <f t="shared" si="0"/>
        <v>SanDisk 商品型番：SDSQUA4-032G-GH3MA　商品コード：0619659184162</v>
      </c>
      <c r="B28" s="443"/>
      <c r="C28" s="443"/>
      <c r="D28" s="443"/>
      <c r="E28" s="443"/>
      <c r="F28" s="444"/>
      <c r="G28" s="2588">
        <v>500</v>
      </c>
      <c r="H28" s="2589"/>
      <c r="I28" s="2590">
        <v>5998</v>
      </c>
      <c r="J28" s="2591"/>
      <c r="K28" s="445">
        <f t="shared" si="1"/>
        <v>2999000</v>
      </c>
      <c r="M28" s="442" t="s">
        <v>529</v>
      </c>
      <c r="N28" s="443" t="s">
        <v>530</v>
      </c>
      <c r="O28" s="443" t="s">
        <v>965</v>
      </c>
      <c r="P28" s="443" t="s">
        <v>531</v>
      </c>
      <c r="Q28" s="443" t="s">
        <v>966</v>
      </c>
      <c r="R28" s="444"/>
    </row>
    <row r="29" spans="1:18" ht="14.25" customHeight="1">
      <c r="A29" s="442" t="str">
        <f t="shared" si="0"/>
        <v>SanDisk 商品型番：SDSQUAB-064G-GH3MA　商品コード：0619659200473</v>
      </c>
      <c r="B29" s="443"/>
      <c r="C29" s="443"/>
      <c r="D29" s="443"/>
      <c r="E29" s="443"/>
      <c r="F29" s="444"/>
      <c r="G29" s="2588">
        <v>2500</v>
      </c>
      <c r="H29" s="2589"/>
      <c r="I29" s="2590">
        <v>5998</v>
      </c>
      <c r="J29" s="2591"/>
      <c r="K29" s="445">
        <f t="shared" si="1"/>
        <v>14995000</v>
      </c>
      <c r="M29" s="442" t="s">
        <v>529</v>
      </c>
      <c r="N29" s="443" t="s">
        <v>530</v>
      </c>
      <c r="O29" s="443" t="s">
        <v>903</v>
      </c>
      <c r="P29" s="443" t="s">
        <v>531</v>
      </c>
      <c r="Q29" s="443" t="s">
        <v>967</v>
      </c>
      <c r="R29" s="444"/>
    </row>
    <row r="30" spans="1:18" ht="14.25" customHeight="1">
      <c r="A30" s="442" t="str">
        <f t="shared" si="0"/>
        <v>SanDisk 商品型番：SDSQUAB-128G-GH3MA　商品コード：0619659200480</v>
      </c>
      <c r="B30" s="443"/>
      <c r="C30" s="443"/>
      <c r="D30" s="443"/>
      <c r="E30" s="443"/>
      <c r="F30" s="444"/>
      <c r="G30" s="2588">
        <v>2000</v>
      </c>
      <c r="H30" s="2589"/>
      <c r="I30" s="2590">
        <v>5998</v>
      </c>
      <c r="J30" s="2591"/>
      <c r="K30" s="445">
        <f t="shared" si="1"/>
        <v>11996000</v>
      </c>
      <c r="M30" s="442" t="s">
        <v>529</v>
      </c>
      <c r="N30" s="443" t="s">
        <v>530</v>
      </c>
      <c r="O30" s="443" t="s">
        <v>968</v>
      </c>
      <c r="P30" s="443" t="s">
        <v>531</v>
      </c>
      <c r="Q30" s="443" t="s">
        <v>969</v>
      </c>
      <c r="R30" s="444"/>
    </row>
    <row r="31" spans="1:18" ht="14.25" customHeight="1">
      <c r="A31" s="442" t="str">
        <f t="shared" si="0"/>
        <v>SanDisk 商品型番：SDSQUAC-256G-GH3MA　商品コード：0619659200497</v>
      </c>
      <c r="B31" s="443"/>
      <c r="C31" s="443"/>
      <c r="D31" s="443"/>
      <c r="E31" s="443"/>
      <c r="F31" s="444"/>
      <c r="G31" s="2588">
        <v>1500</v>
      </c>
      <c r="H31" s="2589"/>
      <c r="I31" s="2590">
        <v>5998</v>
      </c>
      <c r="J31" s="2591"/>
      <c r="K31" s="445">
        <f t="shared" si="1"/>
        <v>8997000</v>
      </c>
      <c r="M31" s="442" t="s">
        <v>529</v>
      </c>
      <c r="N31" s="443" t="s">
        <v>530</v>
      </c>
      <c r="O31" s="443" t="s">
        <v>907</v>
      </c>
      <c r="P31" s="443" t="s">
        <v>531</v>
      </c>
      <c r="Q31" s="443" t="s">
        <v>970</v>
      </c>
      <c r="R31" s="444"/>
    </row>
    <row r="32" spans="1:18" ht="14.25" customHeight="1">
      <c r="A32" s="442" t="str">
        <f t="shared" si="0"/>
        <v>SanDisk 商品型番：SDSQUAC-512G-GH3MA　商品コード：0619659200503</v>
      </c>
      <c r="B32" s="443"/>
      <c r="C32" s="443"/>
      <c r="D32" s="443"/>
      <c r="E32" s="443"/>
      <c r="F32" s="444"/>
      <c r="G32" s="2588">
        <v>300</v>
      </c>
      <c r="H32" s="2589"/>
      <c r="I32" s="2590">
        <v>5998</v>
      </c>
      <c r="J32" s="2591"/>
      <c r="K32" s="445">
        <f t="shared" si="1"/>
        <v>1799400</v>
      </c>
      <c r="M32" s="442" t="s">
        <v>529</v>
      </c>
      <c r="N32" s="443" t="s">
        <v>530</v>
      </c>
      <c r="O32" s="443" t="s">
        <v>971</v>
      </c>
      <c r="P32" s="443" t="s">
        <v>531</v>
      </c>
      <c r="Q32" s="443" t="s">
        <v>972</v>
      </c>
      <c r="R32" s="444"/>
    </row>
    <row r="33" spans="1:18" ht="14.25" customHeight="1">
      <c r="A33" s="442" t="str">
        <f t="shared" si="0"/>
        <v>SanDisk 商品型番：SDSQUAC-1T00-GH3MA　商品コード：0619659200510</v>
      </c>
      <c r="B33" s="443"/>
      <c r="C33" s="443"/>
      <c r="D33" s="443"/>
      <c r="E33" s="443"/>
      <c r="F33" s="444"/>
      <c r="G33" s="2588">
        <v>100</v>
      </c>
      <c r="H33" s="2589"/>
      <c r="I33" s="2590">
        <v>5998</v>
      </c>
      <c r="J33" s="2591"/>
      <c r="K33" s="445">
        <f t="shared" si="1"/>
        <v>599800</v>
      </c>
      <c r="M33" s="442" t="s">
        <v>529</v>
      </c>
      <c r="N33" s="443" t="s">
        <v>530</v>
      </c>
      <c r="O33" s="443" t="s">
        <v>911</v>
      </c>
      <c r="P33" s="443" t="s">
        <v>531</v>
      </c>
      <c r="Q33" s="443" t="s">
        <v>973</v>
      </c>
      <c r="R33" s="444"/>
    </row>
    <row r="34" spans="1:18" ht="14.25" customHeight="1">
      <c r="A34" s="442" t="str">
        <f t="shared" si="0"/>
        <v>SanDisk 商品型番：SDSQUAC-1T50-GH3MA　商品コード：0619659208035</v>
      </c>
      <c r="B34" s="443"/>
      <c r="C34" s="443"/>
      <c r="D34" s="443"/>
      <c r="E34" s="443"/>
      <c r="F34" s="444"/>
      <c r="G34" s="2588">
        <v>750</v>
      </c>
      <c r="H34" s="2589"/>
      <c r="I34" s="2590">
        <v>5998</v>
      </c>
      <c r="J34" s="2591"/>
      <c r="K34" s="445">
        <f t="shared" si="1"/>
        <v>4498500</v>
      </c>
      <c r="M34" s="442" t="s">
        <v>529</v>
      </c>
      <c r="N34" s="443" t="s">
        <v>530</v>
      </c>
      <c r="O34" s="443" t="s">
        <v>974</v>
      </c>
      <c r="P34" s="443" t="s">
        <v>531</v>
      </c>
      <c r="Q34" s="443" t="s">
        <v>975</v>
      </c>
      <c r="R34" s="444"/>
    </row>
    <row r="35" spans="1:18" ht="14.25" customHeight="1">
      <c r="A35" s="442" t="str">
        <f t="shared" si="0"/>
        <v>SanDisk 商品型番：SDSQXAT-032G-GH3MA　商品コード：0619659177416</v>
      </c>
      <c r="B35" s="443"/>
      <c r="C35" s="443"/>
      <c r="D35" s="443"/>
      <c r="E35" s="443"/>
      <c r="F35" s="444"/>
      <c r="G35" s="2588">
        <v>800</v>
      </c>
      <c r="H35" s="2589"/>
      <c r="I35" s="2590">
        <v>5998</v>
      </c>
      <c r="J35" s="2591"/>
      <c r="K35" s="445">
        <f t="shared" si="1"/>
        <v>4798400</v>
      </c>
      <c r="M35" s="442" t="s">
        <v>529</v>
      </c>
      <c r="N35" s="443" t="s">
        <v>530</v>
      </c>
      <c r="O35" s="443" t="s">
        <v>915</v>
      </c>
      <c r="P35" s="443" t="s">
        <v>531</v>
      </c>
      <c r="Q35" s="443" t="s">
        <v>976</v>
      </c>
      <c r="R35" s="444"/>
    </row>
    <row r="36" spans="1:18" ht="14.25" customHeight="1">
      <c r="A36" s="442" t="str">
        <f t="shared" si="0"/>
        <v>SanDisk 商品型番：SDSQXAH-064G-GH3MA　商品コード：0619659193416</v>
      </c>
      <c r="B36" s="443"/>
      <c r="C36" s="443"/>
      <c r="D36" s="443"/>
      <c r="E36" s="443"/>
      <c r="F36" s="444"/>
      <c r="G36" s="2588">
        <v>4250</v>
      </c>
      <c r="H36" s="2589"/>
      <c r="I36" s="2590">
        <v>5998</v>
      </c>
      <c r="J36" s="2591"/>
      <c r="K36" s="445">
        <f t="shared" si="1"/>
        <v>25491500</v>
      </c>
      <c r="M36" s="442" t="s">
        <v>529</v>
      </c>
      <c r="N36" s="443" t="s">
        <v>530</v>
      </c>
      <c r="O36" s="443" t="s">
        <v>977</v>
      </c>
      <c r="P36" s="443" t="s">
        <v>531</v>
      </c>
      <c r="Q36" s="443" t="s">
        <v>978</v>
      </c>
      <c r="R36" s="444"/>
    </row>
    <row r="37" spans="1:18" ht="14.25" customHeight="1">
      <c r="A37" s="442" t="str">
        <f t="shared" si="0"/>
        <v>SanDisk 商品型番：SDSQXAA-128G-GH3MA　商品コード：0619659188467</v>
      </c>
      <c r="B37" s="443"/>
      <c r="C37" s="443"/>
      <c r="D37" s="443"/>
      <c r="E37" s="443"/>
      <c r="F37" s="444"/>
      <c r="G37" s="2588">
        <v>2575</v>
      </c>
      <c r="H37" s="2589"/>
      <c r="I37" s="2590">
        <v>5998</v>
      </c>
      <c r="J37" s="2591"/>
      <c r="K37" s="445">
        <f t="shared" si="1"/>
        <v>15444850</v>
      </c>
      <c r="M37" s="442" t="s">
        <v>529</v>
      </c>
      <c r="N37" s="443" t="s">
        <v>530</v>
      </c>
      <c r="O37" s="443" t="s">
        <v>919</v>
      </c>
      <c r="P37" s="443" t="s">
        <v>531</v>
      </c>
      <c r="Q37" s="443" t="s">
        <v>979</v>
      </c>
      <c r="R37" s="444"/>
    </row>
    <row r="38" spans="1:18" ht="14.25" customHeight="1">
      <c r="A38" s="442" t="str">
        <f t="shared" si="0"/>
        <v>SanDisk 商品型番：SDSQXAV-256G-GH3MA　商品コード：0619659188511</v>
      </c>
      <c r="B38" s="443"/>
      <c r="C38" s="443"/>
      <c r="D38" s="443"/>
      <c r="E38" s="443"/>
      <c r="F38" s="444"/>
      <c r="G38" s="2588">
        <v>250</v>
      </c>
      <c r="H38" s="2589"/>
      <c r="I38" s="2590">
        <v>5998</v>
      </c>
      <c r="J38" s="2591"/>
      <c r="K38" s="445">
        <f t="shared" si="1"/>
        <v>1499500</v>
      </c>
      <c r="M38" s="442" t="s">
        <v>529</v>
      </c>
      <c r="N38" s="443" t="s">
        <v>530</v>
      </c>
      <c r="O38" s="443" t="s">
        <v>980</v>
      </c>
      <c r="P38" s="443" t="s">
        <v>531</v>
      </c>
      <c r="Q38" s="443" t="s">
        <v>981</v>
      </c>
      <c r="R38" s="444"/>
    </row>
    <row r="39" spans="1:18" ht="14.25" customHeight="1">
      <c r="A39" s="442" t="str">
        <f t="shared" si="0"/>
        <v>SanDisk 商品型番：SDSQXAV-512G-GH3MA　商品コード：0619659189655</v>
      </c>
      <c r="B39" s="443"/>
      <c r="C39" s="443"/>
      <c r="D39" s="443"/>
      <c r="E39" s="443"/>
      <c r="F39" s="444"/>
      <c r="G39" s="2588">
        <v>150</v>
      </c>
      <c r="H39" s="2589"/>
      <c r="I39" s="2590">
        <v>5998</v>
      </c>
      <c r="J39" s="2591"/>
      <c r="K39" s="445">
        <f t="shared" si="1"/>
        <v>899700</v>
      </c>
      <c r="M39" s="442" t="s">
        <v>529</v>
      </c>
      <c r="N39" s="443" t="s">
        <v>530</v>
      </c>
      <c r="O39" s="443" t="s">
        <v>923</v>
      </c>
      <c r="P39" s="443" t="s">
        <v>531</v>
      </c>
      <c r="Q39" s="443" t="s">
        <v>982</v>
      </c>
      <c r="R39" s="444"/>
    </row>
    <row r="40" spans="1:18" ht="14.25" customHeight="1">
      <c r="A40" s="442" t="str">
        <f t="shared" si="0"/>
        <v>SanDisk 商品型番：SDSQXAV-1T00-GH3MA　商品コード：0619659188481</v>
      </c>
      <c r="B40" s="443"/>
      <c r="C40" s="443"/>
      <c r="D40" s="443"/>
      <c r="E40" s="443"/>
      <c r="F40" s="444"/>
      <c r="G40" s="2588">
        <v>350</v>
      </c>
      <c r="H40" s="2589"/>
      <c r="I40" s="2590">
        <v>5998</v>
      </c>
      <c r="J40" s="2591"/>
      <c r="K40" s="445">
        <f t="shared" si="1"/>
        <v>2099300</v>
      </c>
      <c r="M40" s="442" t="s">
        <v>529</v>
      </c>
      <c r="N40" s="443" t="s">
        <v>530</v>
      </c>
      <c r="O40" s="443" t="s">
        <v>983</v>
      </c>
      <c r="P40" s="443" t="s">
        <v>531</v>
      </c>
      <c r="Q40" s="443" t="s">
        <v>984</v>
      </c>
      <c r="R40" s="444"/>
    </row>
    <row r="41" spans="1:18" ht="14.25" customHeight="1">
      <c r="A41" s="442" t="str">
        <f t="shared" si="0"/>
        <v>SanDisk 商品型番：SDSQQNR-032G-GH3IA　商品コード：0619659173067</v>
      </c>
      <c r="B41" s="443"/>
      <c r="C41" s="443"/>
      <c r="D41" s="443"/>
      <c r="E41" s="443"/>
      <c r="F41" s="444"/>
      <c r="G41" s="2588">
        <v>550</v>
      </c>
      <c r="H41" s="2589"/>
      <c r="I41" s="2590">
        <v>5998</v>
      </c>
      <c r="J41" s="2591"/>
      <c r="K41" s="445">
        <f t="shared" si="1"/>
        <v>3298900</v>
      </c>
      <c r="M41" s="442" t="s">
        <v>529</v>
      </c>
      <c r="N41" s="443" t="s">
        <v>530</v>
      </c>
      <c r="O41" s="443" t="s">
        <v>927</v>
      </c>
      <c r="P41" s="443" t="s">
        <v>531</v>
      </c>
      <c r="Q41" s="443" t="s">
        <v>985</v>
      </c>
      <c r="R41" s="444"/>
    </row>
    <row r="42" spans="1:18" ht="14.25" customHeight="1">
      <c r="A42" s="442" t="str">
        <f t="shared" si="0"/>
        <v>SanDisk 商品型番：SDSQQNR-064G-GH3IA　商品コード：0619659173081</v>
      </c>
      <c r="B42" s="443"/>
      <c r="C42" s="443"/>
      <c r="D42" s="443"/>
      <c r="E42" s="443"/>
      <c r="F42" s="444"/>
      <c r="G42" s="2588">
        <v>1250</v>
      </c>
      <c r="H42" s="2589"/>
      <c r="I42" s="2590">
        <v>5998</v>
      </c>
      <c r="J42" s="2591"/>
      <c r="K42" s="445">
        <f t="shared" si="1"/>
        <v>7497500</v>
      </c>
      <c r="M42" s="442" t="s">
        <v>529</v>
      </c>
      <c r="N42" s="443" t="s">
        <v>530</v>
      </c>
      <c r="O42" s="443" t="s">
        <v>929</v>
      </c>
      <c r="P42" s="443" t="s">
        <v>531</v>
      </c>
      <c r="Q42" s="443" t="s">
        <v>986</v>
      </c>
      <c r="R42" s="444"/>
    </row>
    <row r="44" spans="1:18">
      <c r="G44" s="446" t="s">
        <v>32</v>
      </c>
      <c r="H44" s="447" t="s">
        <v>532</v>
      </c>
      <c r="I44" s="447"/>
      <c r="J44" s="447"/>
      <c r="K44" s="448">
        <f>SUM(K27:K42)</f>
        <v>109913350</v>
      </c>
    </row>
    <row r="45" spans="1:18">
      <c r="G45" s="449"/>
      <c r="H45" s="450" t="s">
        <v>533</v>
      </c>
      <c r="I45" s="450"/>
      <c r="J45" s="450"/>
      <c r="K45" s="451">
        <f>K44*0.1</f>
        <v>10991335</v>
      </c>
    </row>
    <row r="46" spans="1:18" ht="8.25" customHeight="1"/>
    <row r="47" spans="1:18">
      <c r="A47" s="452" t="s">
        <v>27</v>
      </c>
      <c r="B47" s="453"/>
      <c r="C47" s="453"/>
      <c r="D47" s="453"/>
      <c r="E47" s="453"/>
      <c r="F47" s="453"/>
      <c r="G47" s="453"/>
      <c r="H47" s="453"/>
      <c r="I47" s="453"/>
      <c r="J47" s="453"/>
      <c r="K47" s="454"/>
    </row>
    <row r="48" spans="1:18">
      <c r="A48" s="455"/>
      <c r="K48" s="456"/>
    </row>
    <row r="49" spans="1:11">
      <c r="A49" s="455"/>
      <c r="K49" s="456"/>
    </row>
    <row r="50" spans="1:11">
      <c r="A50" s="457"/>
      <c r="B50" s="458"/>
      <c r="C50" s="458"/>
      <c r="D50" s="458"/>
      <c r="E50" s="458"/>
      <c r="F50" s="458"/>
      <c r="G50" s="458"/>
      <c r="H50" s="458"/>
      <c r="I50" s="458"/>
      <c r="J50" s="458"/>
      <c r="K50" s="459"/>
    </row>
  </sheetData>
  <mergeCells count="46">
    <mergeCell ref="A2:K2"/>
    <mergeCell ref="A20:B20"/>
    <mergeCell ref="C20:D20"/>
    <mergeCell ref="E20:F20"/>
    <mergeCell ref="A21:B21"/>
    <mergeCell ref="C21:D21"/>
    <mergeCell ref="E21:F21"/>
    <mergeCell ref="G29:H29"/>
    <mergeCell ref="I29:J29"/>
    <mergeCell ref="A23:B23"/>
    <mergeCell ref="C23:F23"/>
    <mergeCell ref="A24:B24"/>
    <mergeCell ref="C24:F24"/>
    <mergeCell ref="A26:F26"/>
    <mergeCell ref="G26:H26"/>
    <mergeCell ref="I26:J26"/>
    <mergeCell ref="G27:H27"/>
    <mergeCell ref="I27:J27"/>
    <mergeCell ref="G28:H28"/>
    <mergeCell ref="I28:J28"/>
    <mergeCell ref="G30:H30"/>
    <mergeCell ref="I30:J30"/>
    <mergeCell ref="G31:H31"/>
    <mergeCell ref="I31:J31"/>
    <mergeCell ref="G32:H32"/>
    <mergeCell ref="I32:J32"/>
    <mergeCell ref="G33:H33"/>
    <mergeCell ref="I33:J33"/>
    <mergeCell ref="G34:H34"/>
    <mergeCell ref="I34:J34"/>
    <mergeCell ref="G35:H35"/>
    <mergeCell ref="I35:J35"/>
    <mergeCell ref="G36:H36"/>
    <mergeCell ref="I36:J36"/>
    <mergeCell ref="G37:H37"/>
    <mergeCell ref="I37:J37"/>
    <mergeCell ref="G38:H38"/>
    <mergeCell ref="I38:J38"/>
    <mergeCell ref="G42:H42"/>
    <mergeCell ref="I42:J42"/>
    <mergeCell ref="G39:H39"/>
    <mergeCell ref="I39:J39"/>
    <mergeCell ref="G40:H40"/>
    <mergeCell ref="I40:J40"/>
    <mergeCell ref="G41:H41"/>
    <mergeCell ref="I41:J41"/>
  </mergeCells>
  <phoneticPr fontId="27"/>
  <pageMargins left="0.7" right="0.7" top="0.75" bottom="0.75" header="0.3" footer="0.3"/>
  <pageSetup paperSize="9" scale="93" orientation="portrait" horizontalDpi="0" verticalDpi="0" r:id="rId1"/>
  <colBreaks count="1" manualBreakCount="1">
    <brk id="12" max="1048575" man="1"/>
  </colBreaks>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9BAD0-16F7-489F-9EB1-C503EBA677FD}">
  <sheetPr codeName="Sheet37"/>
  <dimension ref="A2:R50"/>
  <sheetViews>
    <sheetView zoomScale="120" zoomScaleNormal="120" workbookViewId="0">
      <selection activeCell="S6" sqref="S6"/>
    </sheetView>
  </sheetViews>
  <sheetFormatPr defaultColWidth="9.1640625" defaultRowHeight="12"/>
  <cols>
    <col min="1" max="2" width="9.1640625" style="428"/>
    <col min="3" max="3" width="15" style="428" bestFit="1" customWidth="1"/>
    <col min="4" max="4" width="9.1640625" style="428"/>
    <col min="5" max="6" width="13.33203125" style="428" customWidth="1"/>
    <col min="7" max="10" width="5.83203125" style="428" customWidth="1"/>
    <col min="11" max="11" width="13.33203125" style="428" customWidth="1"/>
    <col min="12" max="13" width="9.1640625" style="428"/>
    <col min="14" max="16" width="9.1640625" style="429"/>
    <col min="17" max="16384" width="9.1640625" style="428"/>
  </cols>
  <sheetData>
    <row r="2" spans="1:16" ht="42.75" customHeight="1">
      <c r="A2" s="2600" t="s">
        <v>189</v>
      </c>
      <c r="B2" s="2600"/>
      <c r="C2" s="2600"/>
      <c r="D2" s="2600"/>
      <c r="E2" s="2600"/>
      <c r="F2" s="2600"/>
      <c r="G2" s="2600"/>
      <c r="H2" s="2600"/>
      <c r="I2" s="2600"/>
      <c r="J2" s="2600"/>
      <c r="K2" s="2600"/>
    </row>
    <row r="3" spans="1:16">
      <c r="N3" s="429" t="s">
        <v>518</v>
      </c>
      <c r="P3" s="429" t="s">
        <v>519</v>
      </c>
    </row>
    <row r="4" spans="1:16" ht="19.5" customHeight="1">
      <c r="A4" s="430" t="s">
        <v>1030</v>
      </c>
      <c r="B4" s="431"/>
      <c r="C4" s="431"/>
      <c r="D4" s="432" t="s">
        <v>349</v>
      </c>
      <c r="H4" s="433" t="s">
        <v>534</v>
      </c>
      <c r="K4" s="460">
        <v>45444</v>
      </c>
      <c r="M4" s="428" t="s">
        <v>280</v>
      </c>
      <c r="N4" s="429">
        <v>3</v>
      </c>
      <c r="O4" s="428" t="s">
        <v>280</v>
      </c>
      <c r="P4" s="429">
        <v>409</v>
      </c>
    </row>
    <row r="5" spans="1:16">
      <c r="A5" s="435" t="s">
        <v>569</v>
      </c>
      <c r="H5" s="435" t="s">
        <v>535</v>
      </c>
      <c r="K5" s="436" t="s">
        <v>520</v>
      </c>
      <c r="M5" s="428" t="s">
        <v>282</v>
      </c>
      <c r="O5" s="428" t="s">
        <v>282</v>
      </c>
      <c r="P5" s="429">
        <v>34</v>
      </c>
    </row>
    <row r="6" spans="1:16">
      <c r="A6" s="435" t="s">
        <v>1031</v>
      </c>
      <c r="H6" s="435" t="s">
        <v>7</v>
      </c>
      <c r="K6" s="437" t="s">
        <v>521</v>
      </c>
      <c r="M6" s="428" t="s">
        <v>284</v>
      </c>
      <c r="O6" s="428" t="s">
        <v>284</v>
      </c>
      <c r="P6" s="429">
        <v>57</v>
      </c>
    </row>
    <row r="7" spans="1:16">
      <c r="A7" s="435" t="s">
        <v>1032</v>
      </c>
      <c r="M7" s="428" t="s">
        <v>285</v>
      </c>
      <c r="O7" s="428" t="s">
        <v>285</v>
      </c>
      <c r="P7" s="429">
        <v>80</v>
      </c>
    </row>
    <row r="8" spans="1:16">
      <c r="A8" s="435" t="s">
        <v>1033</v>
      </c>
      <c r="C8" s="428" t="s">
        <v>1034</v>
      </c>
      <c r="M8" s="428" t="s">
        <v>286</v>
      </c>
      <c r="O8" s="428" t="s">
        <v>286</v>
      </c>
      <c r="P8" s="429">
        <v>102</v>
      </c>
    </row>
    <row r="9" spans="1:16" ht="8.25" customHeight="1">
      <c r="M9" s="428" t="s">
        <v>287</v>
      </c>
      <c r="O9" s="428" t="s">
        <v>287</v>
      </c>
      <c r="P9" s="429">
        <v>122</v>
      </c>
    </row>
    <row r="10" spans="1:16" ht="13.5">
      <c r="A10" s="433" t="s">
        <v>1035</v>
      </c>
      <c r="H10" s="438" t="s">
        <v>13</v>
      </c>
      <c r="M10" s="428" t="s">
        <v>289</v>
      </c>
      <c r="O10" s="428" t="s">
        <v>289</v>
      </c>
      <c r="P10" s="429">
        <v>135</v>
      </c>
    </row>
    <row r="11" spans="1:16">
      <c r="A11" s="435"/>
      <c r="M11" s="428" t="s">
        <v>290</v>
      </c>
      <c r="O11" s="428" t="s">
        <v>290</v>
      </c>
      <c r="P11" s="429">
        <v>146</v>
      </c>
    </row>
    <row r="12" spans="1:16">
      <c r="H12" s="435" t="s">
        <v>522</v>
      </c>
      <c r="I12" s="435"/>
      <c r="J12" s="435"/>
      <c r="K12" s="435"/>
      <c r="M12" s="428" t="s">
        <v>291</v>
      </c>
      <c r="O12" s="428" t="s">
        <v>291</v>
      </c>
      <c r="P12" s="429">
        <v>150</v>
      </c>
    </row>
    <row r="13" spans="1:16">
      <c r="H13" s="435" t="s">
        <v>15</v>
      </c>
      <c r="I13" s="435"/>
      <c r="J13" s="435"/>
      <c r="K13" s="435"/>
      <c r="M13" s="428" t="s">
        <v>292</v>
      </c>
      <c r="O13" s="428" t="s">
        <v>292</v>
      </c>
      <c r="P13" s="429">
        <v>161</v>
      </c>
    </row>
    <row r="14" spans="1:16">
      <c r="H14" s="435" t="s">
        <v>523</v>
      </c>
      <c r="I14" s="435"/>
      <c r="J14" s="435"/>
      <c r="K14" s="435"/>
      <c r="M14" s="428" t="s">
        <v>293</v>
      </c>
      <c r="O14" s="428" t="s">
        <v>293</v>
      </c>
      <c r="P14" s="429">
        <v>177</v>
      </c>
    </row>
    <row r="15" spans="1:16">
      <c r="H15" s="439" t="s">
        <v>524</v>
      </c>
      <c r="I15" s="435"/>
      <c r="J15" s="435"/>
      <c r="K15" s="435"/>
      <c r="M15" s="428" t="s">
        <v>294</v>
      </c>
      <c r="O15" s="428" t="s">
        <v>294</v>
      </c>
      <c r="P15" s="429">
        <v>189</v>
      </c>
    </row>
    <row r="16" spans="1:16">
      <c r="H16" s="440" t="s">
        <v>17</v>
      </c>
      <c r="I16" s="435"/>
      <c r="J16" s="435"/>
      <c r="K16" s="435"/>
      <c r="M16" s="428" t="s">
        <v>295</v>
      </c>
      <c r="O16" s="428" t="s">
        <v>295</v>
      </c>
      <c r="P16" s="429">
        <v>203</v>
      </c>
    </row>
    <row r="17" spans="1:18">
      <c r="A17" s="428" t="s">
        <v>39</v>
      </c>
      <c r="H17" s="435" t="s">
        <v>525</v>
      </c>
      <c r="I17" s="435"/>
      <c r="J17" s="435"/>
      <c r="K17" s="435"/>
      <c r="M17" s="428" t="s">
        <v>296</v>
      </c>
      <c r="O17" s="428" t="s">
        <v>296</v>
      </c>
      <c r="P17" s="429">
        <v>214</v>
      </c>
    </row>
    <row r="18" spans="1:18" ht="13.5">
      <c r="A18" s="438" t="s">
        <v>20</v>
      </c>
      <c r="C18" s="438" t="s">
        <v>536</v>
      </c>
      <c r="D18" s="438"/>
      <c r="H18" s="435" t="s">
        <v>44</v>
      </c>
      <c r="I18" s="435"/>
      <c r="J18" s="435"/>
      <c r="K18" s="435"/>
      <c r="M18" s="428" t="s">
        <v>527</v>
      </c>
      <c r="O18" s="428" t="s">
        <v>527</v>
      </c>
      <c r="P18" s="429">
        <v>253</v>
      </c>
    </row>
    <row r="19" spans="1:18" ht="5.25" customHeight="1">
      <c r="A19" s="438"/>
      <c r="C19" s="438"/>
      <c r="D19" s="438"/>
      <c r="H19" s="435"/>
      <c r="I19" s="435"/>
      <c r="J19" s="435"/>
      <c r="K19" s="435"/>
      <c r="M19" s="428" t="s">
        <v>528</v>
      </c>
      <c r="O19" s="428" t="s">
        <v>528</v>
      </c>
      <c r="P19" s="429">
        <v>258</v>
      </c>
    </row>
    <row r="20" spans="1:18" ht="16.5" customHeight="1">
      <c r="A20" s="2592" t="s">
        <v>22</v>
      </c>
      <c r="B20" s="2593"/>
      <c r="C20" s="2592" t="s">
        <v>23</v>
      </c>
      <c r="D20" s="2593"/>
      <c r="E20" s="2592" t="s">
        <v>24</v>
      </c>
      <c r="F20" s="2593"/>
    </row>
    <row r="21" spans="1:18" ht="27.75" customHeight="1">
      <c r="A21" s="2601">
        <f>K44</f>
        <v>109913350</v>
      </c>
      <c r="B21" s="2602"/>
      <c r="C21" s="2601">
        <f>K45</f>
        <v>10991335</v>
      </c>
      <c r="D21" s="2602"/>
      <c r="E21" s="2603">
        <f>C21+A21</f>
        <v>120904685</v>
      </c>
      <c r="F21" s="2604"/>
    </row>
    <row r="22" spans="1:18" ht="6.75" customHeight="1"/>
    <row r="23" spans="1:18" ht="16.5" customHeight="1">
      <c r="A23" s="2592" t="s">
        <v>37</v>
      </c>
      <c r="B23" s="2593"/>
      <c r="C23" s="2592" t="s">
        <v>537</v>
      </c>
      <c r="D23" s="2594"/>
      <c r="E23" s="2594"/>
      <c r="F23" s="2593"/>
    </row>
    <row r="24" spans="1:18" ht="33.75" customHeight="1">
      <c r="A24" s="2595">
        <f>K4+10</f>
        <v>45454</v>
      </c>
      <c r="B24" s="2596"/>
      <c r="C24" s="2597" t="s">
        <v>1036</v>
      </c>
      <c r="D24" s="2598"/>
      <c r="E24" s="2598"/>
      <c r="F24" s="2599"/>
    </row>
    <row r="25" spans="1:18" ht="18.75" customHeight="1"/>
    <row r="26" spans="1:18">
      <c r="A26" s="2592" t="s">
        <v>28</v>
      </c>
      <c r="B26" s="2594"/>
      <c r="C26" s="2594"/>
      <c r="D26" s="2594"/>
      <c r="E26" s="2594"/>
      <c r="F26" s="2593"/>
      <c r="G26" s="2592" t="s">
        <v>29</v>
      </c>
      <c r="H26" s="2593"/>
      <c r="I26" s="2592" t="s">
        <v>30</v>
      </c>
      <c r="J26" s="2593"/>
      <c r="K26" s="441" t="s">
        <v>31</v>
      </c>
    </row>
    <row r="27" spans="1:18" ht="14.25" customHeight="1">
      <c r="A27" s="442" t="str">
        <f t="shared" ref="A27:A42" si="0">M27&amp;N27&amp;O27&amp;P27&amp;Q27</f>
        <v>SanDisk 商品型番：SDSDXDK-032G-GHJIN　商品コード：619659197766</v>
      </c>
      <c r="B27" s="443"/>
      <c r="C27" s="443"/>
      <c r="D27" s="443"/>
      <c r="E27" s="443"/>
      <c r="F27" s="444"/>
      <c r="G27" s="2588">
        <v>500</v>
      </c>
      <c r="H27" s="2589"/>
      <c r="I27" s="2590">
        <v>5998</v>
      </c>
      <c r="J27" s="2591"/>
      <c r="K27" s="445">
        <f t="shared" ref="K27:K42" si="1">I27*G27</f>
        <v>2999000</v>
      </c>
      <c r="M27" s="442" t="s">
        <v>529</v>
      </c>
      <c r="N27" s="443" t="s">
        <v>530</v>
      </c>
      <c r="O27" s="443" t="s">
        <v>1022</v>
      </c>
      <c r="P27" s="443" t="s">
        <v>531</v>
      </c>
      <c r="Q27" s="443">
        <v>619659197766</v>
      </c>
      <c r="R27" s="444"/>
    </row>
    <row r="28" spans="1:18" ht="14.25" customHeight="1">
      <c r="A28" s="442" t="str">
        <f t="shared" si="0"/>
        <v>SanDisk 商品型番：SDSQUA4-032G-GH3MA　商品コード：619659201593</v>
      </c>
      <c r="B28" s="443"/>
      <c r="C28" s="443"/>
      <c r="D28" s="443"/>
      <c r="E28" s="443"/>
      <c r="F28" s="444"/>
      <c r="G28" s="2588">
        <v>500</v>
      </c>
      <c r="H28" s="2589"/>
      <c r="I28" s="2590">
        <v>5998</v>
      </c>
      <c r="J28" s="2591"/>
      <c r="K28" s="445">
        <f t="shared" si="1"/>
        <v>2999000</v>
      </c>
      <c r="M28" s="442" t="s">
        <v>529</v>
      </c>
      <c r="N28" s="443" t="s">
        <v>530</v>
      </c>
      <c r="O28" s="443" t="s">
        <v>965</v>
      </c>
      <c r="P28" s="443" t="s">
        <v>531</v>
      </c>
      <c r="Q28" s="443">
        <v>619659201593</v>
      </c>
      <c r="R28" s="444"/>
    </row>
    <row r="29" spans="1:18" ht="14.25" customHeight="1">
      <c r="A29" s="442" t="str">
        <f t="shared" si="0"/>
        <v>SanDisk 商品型番：SDSQUAB-064G-GH3MA　商品コード：619659201586</v>
      </c>
      <c r="B29" s="443"/>
      <c r="C29" s="443"/>
      <c r="D29" s="443"/>
      <c r="E29" s="443"/>
      <c r="F29" s="444"/>
      <c r="G29" s="2588">
        <v>2500</v>
      </c>
      <c r="H29" s="2589"/>
      <c r="I29" s="2590">
        <v>5998</v>
      </c>
      <c r="J29" s="2591"/>
      <c r="K29" s="445">
        <f t="shared" si="1"/>
        <v>14995000</v>
      </c>
      <c r="M29" s="442" t="s">
        <v>529</v>
      </c>
      <c r="N29" s="443" t="s">
        <v>530</v>
      </c>
      <c r="O29" s="443" t="s">
        <v>903</v>
      </c>
      <c r="P29" s="443" t="s">
        <v>531</v>
      </c>
      <c r="Q29" s="443">
        <v>619659201586</v>
      </c>
      <c r="R29" s="444"/>
    </row>
    <row r="30" spans="1:18" ht="14.25" customHeight="1">
      <c r="A30" s="442" t="str">
        <f t="shared" si="0"/>
        <v>SanDisk 商品型番：SDSQUAB-128G-GH3MA　商品コード：619659201579</v>
      </c>
      <c r="B30" s="443"/>
      <c r="C30" s="443"/>
      <c r="D30" s="443"/>
      <c r="E30" s="443"/>
      <c r="F30" s="444"/>
      <c r="G30" s="2588">
        <v>2000</v>
      </c>
      <c r="H30" s="2589"/>
      <c r="I30" s="2590">
        <v>5998</v>
      </c>
      <c r="J30" s="2591"/>
      <c r="K30" s="445">
        <f t="shared" si="1"/>
        <v>11996000</v>
      </c>
      <c r="M30" s="442" t="s">
        <v>529</v>
      </c>
      <c r="N30" s="443" t="s">
        <v>530</v>
      </c>
      <c r="O30" s="443" t="s">
        <v>968</v>
      </c>
      <c r="P30" s="443" t="s">
        <v>531</v>
      </c>
      <c r="Q30" s="443">
        <v>619659201579</v>
      </c>
      <c r="R30" s="444"/>
    </row>
    <row r="31" spans="1:18" ht="14.25" customHeight="1">
      <c r="A31" s="442" t="str">
        <f t="shared" si="0"/>
        <v>SanDisk 商品型番：SDSQUAC-256G-GH3MA　商品コード：619659201555</v>
      </c>
      <c r="B31" s="443"/>
      <c r="C31" s="443"/>
      <c r="D31" s="443"/>
      <c r="E31" s="443"/>
      <c r="F31" s="444"/>
      <c r="G31" s="2588">
        <v>1500</v>
      </c>
      <c r="H31" s="2589"/>
      <c r="I31" s="2590">
        <v>5998</v>
      </c>
      <c r="J31" s="2591"/>
      <c r="K31" s="445">
        <f t="shared" si="1"/>
        <v>8997000</v>
      </c>
      <c r="M31" s="442" t="s">
        <v>529</v>
      </c>
      <c r="N31" s="443" t="s">
        <v>530</v>
      </c>
      <c r="O31" s="443" t="s">
        <v>907</v>
      </c>
      <c r="P31" s="443" t="s">
        <v>531</v>
      </c>
      <c r="Q31" s="443">
        <v>619659201555</v>
      </c>
      <c r="R31" s="444"/>
    </row>
    <row r="32" spans="1:18" ht="14.25" customHeight="1">
      <c r="A32" s="442" t="str">
        <f t="shared" si="0"/>
        <v>SanDisk 商品型番：SDSQUAC-512G-GH3MA　商品コード：619659201562</v>
      </c>
      <c r="B32" s="443"/>
      <c r="C32" s="443"/>
      <c r="D32" s="443"/>
      <c r="E32" s="443"/>
      <c r="F32" s="444"/>
      <c r="G32" s="2588">
        <v>300</v>
      </c>
      <c r="H32" s="2589"/>
      <c r="I32" s="2590">
        <v>5998</v>
      </c>
      <c r="J32" s="2591"/>
      <c r="K32" s="445">
        <f t="shared" si="1"/>
        <v>1799400</v>
      </c>
      <c r="M32" s="442" t="s">
        <v>529</v>
      </c>
      <c r="N32" s="443" t="s">
        <v>530</v>
      </c>
      <c r="O32" s="443" t="s">
        <v>971</v>
      </c>
      <c r="P32" s="443" t="s">
        <v>531</v>
      </c>
      <c r="Q32" s="443">
        <v>619659201562</v>
      </c>
      <c r="R32" s="444"/>
    </row>
    <row r="33" spans="1:18" ht="14.25" customHeight="1">
      <c r="A33" s="442" t="str">
        <f t="shared" si="0"/>
        <v>SanDisk 商品型番：SDSQUAC-1T00-GH3MA　商品コード：619659201609</v>
      </c>
      <c r="B33" s="443"/>
      <c r="C33" s="443"/>
      <c r="D33" s="443"/>
      <c r="E33" s="443"/>
      <c r="F33" s="444"/>
      <c r="G33" s="2588">
        <v>100</v>
      </c>
      <c r="H33" s="2589"/>
      <c r="I33" s="2590">
        <v>5998</v>
      </c>
      <c r="J33" s="2591"/>
      <c r="K33" s="445">
        <f t="shared" si="1"/>
        <v>599800</v>
      </c>
      <c r="M33" s="442" t="s">
        <v>529</v>
      </c>
      <c r="N33" s="443" t="s">
        <v>530</v>
      </c>
      <c r="O33" s="443" t="s">
        <v>911</v>
      </c>
      <c r="P33" s="443" t="s">
        <v>531</v>
      </c>
      <c r="Q33" s="443">
        <v>619659201609</v>
      </c>
      <c r="R33" s="444"/>
    </row>
    <row r="34" spans="1:18" ht="14.25" customHeight="1">
      <c r="A34" s="442" t="str">
        <f t="shared" si="0"/>
        <v>SanDisk 商品型番：SDSQUAC-1T50-GH3MA　商品コード：619659203566</v>
      </c>
      <c r="B34" s="443"/>
      <c r="C34" s="443"/>
      <c r="D34" s="443"/>
      <c r="E34" s="443"/>
      <c r="F34" s="444"/>
      <c r="G34" s="2588">
        <v>750</v>
      </c>
      <c r="H34" s="2589"/>
      <c r="I34" s="2590">
        <v>5998</v>
      </c>
      <c r="J34" s="2591"/>
      <c r="K34" s="445">
        <f t="shared" si="1"/>
        <v>4498500</v>
      </c>
      <c r="M34" s="442" t="s">
        <v>529</v>
      </c>
      <c r="N34" s="443" t="s">
        <v>530</v>
      </c>
      <c r="O34" s="443" t="s">
        <v>974</v>
      </c>
      <c r="P34" s="443" t="s">
        <v>531</v>
      </c>
      <c r="Q34" s="443">
        <v>619659203566</v>
      </c>
      <c r="R34" s="444"/>
    </row>
    <row r="35" spans="1:18" ht="14.25" customHeight="1">
      <c r="A35" s="442" t="str">
        <f t="shared" si="0"/>
        <v>SanDisk 商品型番：SDSQXAT-032G-GH3MA　商品コード：619659197940</v>
      </c>
      <c r="B35" s="443"/>
      <c r="C35" s="443"/>
      <c r="D35" s="443"/>
      <c r="E35" s="443"/>
      <c r="F35" s="444"/>
      <c r="G35" s="2588">
        <v>800</v>
      </c>
      <c r="H35" s="2589"/>
      <c r="I35" s="2590">
        <v>5998</v>
      </c>
      <c r="J35" s="2591"/>
      <c r="K35" s="445">
        <f t="shared" si="1"/>
        <v>4798400</v>
      </c>
      <c r="M35" s="442" t="s">
        <v>529</v>
      </c>
      <c r="N35" s="443" t="s">
        <v>530</v>
      </c>
      <c r="O35" s="443" t="s">
        <v>915</v>
      </c>
      <c r="P35" s="443" t="s">
        <v>531</v>
      </c>
      <c r="Q35" s="443">
        <v>619659197940</v>
      </c>
      <c r="R35" s="444"/>
    </row>
    <row r="36" spans="1:18" ht="14.25" customHeight="1">
      <c r="A36" s="442" t="str">
        <f t="shared" si="0"/>
        <v>SanDisk 商品型番：SDSQXAH-064G-GH3MA　商品コード：619659197933</v>
      </c>
      <c r="B36" s="443"/>
      <c r="C36" s="443"/>
      <c r="D36" s="443"/>
      <c r="E36" s="443"/>
      <c r="F36" s="444"/>
      <c r="G36" s="2588">
        <v>4250</v>
      </c>
      <c r="H36" s="2589"/>
      <c r="I36" s="2590">
        <v>5998</v>
      </c>
      <c r="J36" s="2591"/>
      <c r="K36" s="445">
        <f t="shared" si="1"/>
        <v>25491500</v>
      </c>
      <c r="M36" s="442" t="s">
        <v>529</v>
      </c>
      <c r="N36" s="443" t="s">
        <v>530</v>
      </c>
      <c r="O36" s="443" t="s">
        <v>977</v>
      </c>
      <c r="P36" s="443" t="s">
        <v>531</v>
      </c>
      <c r="Q36" s="443">
        <v>619659197933</v>
      </c>
      <c r="R36" s="444"/>
    </row>
    <row r="37" spans="1:18" ht="14.25" customHeight="1">
      <c r="A37" s="442" t="str">
        <f t="shared" si="0"/>
        <v>SanDisk 商品型番：SDSQXAA-128G-GH3MA　商品コード：619659197926</v>
      </c>
      <c r="B37" s="443"/>
      <c r="C37" s="443"/>
      <c r="D37" s="443"/>
      <c r="E37" s="443"/>
      <c r="F37" s="444"/>
      <c r="G37" s="2588">
        <v>2575</v>
      </c>
      <c r="H37" s="2589"/>
      <c r="I37" s="2590">
        <v>5998</v>
      </c>
      <c r="J37" s="2591"/>
      <c r="K37" s="445">
        <f t="shared" si="1"/>
        <v>15444850</v>
      </c>
      <c r="M37" s="442" t="s">
        <v>529</v>
      </c>
      <c r="N37" s="443" t="s">
        <v>530</v>
      </c>
      <c r="O37" s="443" t="s">
        <v>919</v>
      </c>
      <c r="P37" s="443" t="s">
        <v>531</v>
      </c>
      <c r="Q37" s="443">
        <v>619659197926</v>
      </c>
      <c r="R37" s="444"/>
    </row>
    <row r="38" spans="1:18" ht="14.25" customHeight="1">
      <c r="A38" s="442" t="str">
        <f t="shared" si="0"/>
        <v>SanDisk 商品型番：SDSQXAV-256G-GH3MA　商品コード：619659197964</v>
      </c>
      <c r="B38" s="443"/>
      <c r="C38" s="443"/>
      <c r="D38" s="443"/>
      <c r="E38" s="443"/>
      <c r="F38" s="444"/>
      <c r="G38" s="2588">
        <v>250</v>
      </c>
      <c r="H38" s="2589"/>
      <c r="I38" s="2590">
        <v>5998</v>
      </c>
      <c r="J38" s="2591"/>
      <c r="K38" s="445">
        <f t="shared" si="1"/>
        <v>1499500</v>
      </c>
      <c r="M38" s="442" t="s">
        <v>529</v>
      </c>
      <c r="N38" s="443" t="s">
        <v>530</v>
      </c>
      <c r="O38" s="443" t="s">
        <v>980</v>
      </c>
      <c r="P38" s="443" t="s">
        <v>531</v>
      </c>
      <c r="Q38" s="443">
        <v>619659197964</v>
      </c>
      <c r="R38" s="444"/>
    </row>
    <row r="39" spans="1:18" ht="14.25" customHeight="1">
      <c r="A39" s="442" t="str">
        <f t="shared" si="0"/>
        <v>SanDisk 商品型番：SDSQXAV-512G-GH3MA　商品コード：619659197971</v>
      </c>
      <c r="B39" s="443"/>
      <c r="C39" s="443"/>
      <c r="D39" s="443"/>
      <c r="E39" s="443"/>
      <c r="F39" s="444"/>
      <c r="G39" s="2588">
        <v>150</v>
      </c>
      <c r="H39" s="2589"/>
      <c r="I39" s="2590">
        <v>5998</v>
      </c>
      <c r="J39" s="2591"/>
      <c r="K39" s="445">
        <f t="shared" si="1"/>
        <v>899700</v>
      </c>
      <c r="M39" s="442" t="s">
        <v>529</v>
      </c>
      <c r="N39" s="443" t="s">
        <v>530</v>
      </c>
      <c r="O39" s="443" t="s">
        <v>923</v>
      </c>
      <c r="P39" s="443" t="s">
        <v>531</v>
      </c>
      <c r="Q39" s="443">
        <v>619659197971</v>
      </c>
      <c r="R39" s="444"/>
    </row>
    <row r="40" spans="1:18" ht="14.25" customHeight="1">
      <c r="A40" s="442" t="str">
        <f t="shared" si="0"/>
        <v>SanDisk 商品型番：SDSQXAV-1T00-GH3MA　商品コード：619659197957</v>
      </c>
      <c r="B40" s="443"/>
      <c r="C40" s="443"/>
      <c r="D40" s="443"/>
      <c r="E40" s="443"/>
      <c r="F40" s="444"/>
      <c r="G40" s="2588">
        <v>350</v>
      </c>
      <c r="H40" s="2589"/>
      <c r="I40" s="2590">
        <v>5998</v>
      </c>
      <c r="J40" s="2591"/>
      <c r="K40" s="445">
        <f t="shared" si="1"/>
        <v>2099300</v>
      </c>
      <c r="M40" s="442" t="s">
        <v>529</v>
      </c>
      <c r="N40" s="443" t="s">
        <v>530</v>
      </c>
      <c r="O40" s="443" t="s">
        <v>983</v>
      </c>
      <c r="P40" s="443" t="s">
        <v>531</v>
      </c>
      <c r="Q40" s="443">
        <v>619659197957</v>
      </c>
      <c r="R40" s="444"/>
    </row>
    <row r="41" spans="1:18" ht="14.25" customHeight="1">
      <c r="A41" s="442" t="str">
        <f t="shared" si="0"/>
        <v>SanDisk 商品型番：SDSQQNR-032G-GH3IA　商品コード：619659197704</v>
      </c>
      <c r="B41" s="443"/>
      <c r="C41" s="443"/>
      <c r="D41" s="443"/>
      <c r="E41" s="443"/>
      <c r="F41" s="444"/>
      <c r="G41" s="2588">
        <v>550</v>
      </c>
      <c r="H41" s="2589"/>
      <c r="I41" s="2590">
        <v>5998</v>
      </c>
      <c r="J41" s="2591"/>
      <c r="K41" s="445">
        <f t="shared" si="1"/>
        <v>3298900</v>
      </c>
      <c r="M41" s="442" t="s">
        <v>529</v>
      </c>
      <c r="N41" s="443" t="s">
        <v>530</v>
      </c>
      <c r="O41" s="443" t="s">
        <v>927</v>
      </c>
      <c r="P41" s="443" t="s">
        <v>531</v>
      </c>
      <c r="Q41" s="443">
        <v>619659197704</v>
      </c>
      <c r="R41" s="444"/>
    </row>
    <row r="42" spans="1:18" ht="14.25" customHeight="1">
      <c r="A42" s="442" t="str">
        <f t="shared" si="0"/>
        <v>SanDisk 商品型番：SDSQQNR-064G-GH3IA　商品コード：619659197711</v>
      </c>
      <c r="B42" s="443"/>
      <c r="C42" s="443"/>
      <c r="D42" s="443"/>
      <c r="E42" s="443"/>
      <c r="F42" s="444"/>
      <c r="G42" s="2588">
        <v>1250</v>
      </c>
      <c r="H42" s="2589"/>
      <c r="I42" s="2590">
        <v>5998</v>
      </c>
      <c r="J42" s="2591"/>
      <c r="K42" s="445">
        <f t="shared" si="1"/>
        <v>7497500</v>
      </c>
      <c r="M42" s="442" t="s">
        <v>529</v>
      </c>
      <c r="N42" s="443" t="s">
        <v>530</v>
      </c>
      <c r="O42" s="443" t="s">
        <v>929</v>
      </c>
      <c r="P42" s="443" t="s">
        <v>531</v>
      </c>
      <c r="Q42" s="443">
        <v>619659197711</v>
      </c>
      <c r="R42" s="444"/>
    </row>
    <row r="44" spans="1:18">
      <c r="G44" s="446" t="s">
        <v>32</v>
      </c>
      <c r="H44" s="447" t="s">
        <v>532</v>
      </c>
      <c r="I44" s="447"/>
      <c r="J44" s="447"/>
      <c r="K44" s="448">
        <f>SUM(K27:K42)</f>
        <v>109913350</v>
      </c>
    </row>
    <row r="45" spans="1:18">
      <c r="G45" s="449"/>
      <c r="H45" s="450" t="s">
        <v>533</v>
      </c>
      <c r="I45" s="450"/>
      <c r="J45" s="450"/>
      <c r="K45" s="451">
        <f>K44*0.1</f>
        <v>10991335</v>
      </c>
    </row>
    <row r="46" spans="1:18" ht="8.25" customHeight="1"/>
    <row r="47" spans="1:18">
      <c r="A47" s="452" t="s">
        <v>27</v>
      </c>
      <c r="B47" s="453"/>
      <c r="C47" s="453"/>
      <c r="D47" s="453"/>
      <c r="E47" s="453"/>
      <c r="F47" s="453"/>
      <c r="G47" s="453"/>
      <c r="H47" s="453"/>
      <c r="I47" s="453"/>
      <c r="J47" s="453"/>
      <c r="K47" s="454"/>
    </row>
    <row r="48" spans="1:18">
      <c r="A48" s="455"/>
      <c r="K48" s="456"/>
    </row>
    <row r="49" spans="1:11">
      <c r="A49" s="455"/>
      <c r="K49" s="456"/>
    </row>
    <row r="50" spans="1:11">
      <c r="A50" s="457"/>
      <c r="B50" s="458"/>
      <c r="C50" s="458"/>
      <c r="D50" s="458"/>
      <c r="E50" s="458"/>
      <c r="F50" s="458"/>
      <c r="G50" s="458"/>
      <c r="H50" s="458"/>
      <c r="I50" s="458"/>
      <c r="J50" s="458"/>
      <c r="K50" s="459"/>
    </row>
  </sheetData>
  <mergeCells count="46">
    <mergeCell ref="A2:K2"/>
    <mergeCell ref="A20:B20"/>
    <mergeCell ref="C20:D20"/>
    <mergeCell ref="E20:F20"/>
    <mergeCell ref="A21:B21"/>
    <mergeCell ref="C21:D21"/>
    <mergeCell ref="E21:F21"/>
    <mergeCell ref="G29:H29"/>
    <mergeCell ref="I29:J29"/>
    <mergeCell ref="A23:B23"/>
    <mergeCell ref="C23:F23"/>
    <mergeCell ref="A24:B24"/>
    <mergeCell ref="C24:F24"/>
    <mergeCell ref="A26:F26"/>
    <mergeCell ref="G26:H26"/>
    <mergeCell ref="I26:J26"/>
    <mergeCell ref="G27:H27"/>
    <mergeCell ref="I27:J27"/>
    <mergeCell ref="G28:H28"/>
    <mergeCell ref="I28:J28"/>
    <mergeCell ref="G30:H30"/>
    <mergeCell ref="I30:J30"/>
    <mergeCell ref="G31:H31"/>
    <mergeCell ref="I31:J31"/>
    <mergeCell ref="G32:H32"/>
    <mergeCell ref="I32:J32"/>
    <mergeCell ref="G33:H33"/>
    <mergeCell ref="I33:J33"/>
    <mergeCell ref="G34:H34"/>
    <mergeCell ref="I34:J34"/>
    <mergeCell ref="G35:H35"/>
    <mergeCell ref="I35:J35"/>
    <mergeCell ref="G36:H36"/>
    <mergeCell ref="I36:J36"/>
    <mergeCell ref="G37:H37"/>
    <mergeCell ref="I37:J37"/>
    <mergeCell ref="G38:H38"/>
    <mergeCell ref="I38:J38"/>
    <mergeCell ref="G42:H42"/>
    <mergeCell ref="I42:J42"/>
    <mergeCell ref="G39:H39"/>
    <mergeCell ref="I39:J39"/>
    <mergeCell ref="G40:H40"/>
    <mergeCell ref="I40:J40"/>
    <mergeCell ref="G41:H41"/>
    <mergeCell ref="I41:J41"/>
  </mergeCells>
  <phoneticPr fontId="27"/>
  <pageMargins left="0.7" right="0.7" top="0.75" bottom="0.75" header="0.3" footer="0.3"/>
  <pageSetup paperSize="9" scale="93" orientation="portrait" horizontalDpi="0" verticalDpi="0" r:id="rId1"/>
  <colBreaks count="1" manualBreakCount="1">
    <brk id="12" max="1048575" man="1"/>
  </colBreaks>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7F04-AF07-4180-9E19-BBCD97A97609}">
  <sheetPr codeName="Sheet38"/>
  <dimension ref="A1:R56"/>
  <sheetViews>
    <sheetView zoomScale="120" zoomScaleNormal="120" workbookViewId="0">
      <selection activeCell="T10" sqref="T10"/>
    </sheetView>
  </sheetViews>
  <sheetFormatPr defaultColWidth="9.1640625" defaultRowHeight="12"/>
  <cols>
    <col min="1" max="2" width="9.1640625" style="428"/>
    <col min="3" max="3" width="15" style="428" bestFit="1" customWidth="1"/>
    <col min="4" max="4" width="9.1640625" style="428"/>
    <col min="5" max="6" width="13.33203125" style="428" customWidth="1"/>
    <col min="7" max="10" width="5.83203125" style="428" customWidth="1"/>
    <col min="11" max="11" width="13.33203125" style="428" customWidth="1"/>
    <col min="12" max="13" width="9.1640625" style="428"/>
    <col min="14" max="16" width="9.1640625" style="429"/>
    <col min="17" max="17" width="15" style="428" bestFit="1" customWidth="1"/>
    <col min="18" max="16384" width="9.1640625" style="428"/>
  </cols>
  <sheetData>
    <row r="1" spans="1:16">
      <c r="H1" s="433" t="s">
        <v>534</v>
      </c>
      <c r="K1" s="460">
        <v>45444</v>
      </c>
    </row>
    <row r="2" spans="1:16">
      <c r="H2" s="435" t="s">
        <v>155</v>
      </c>
      <c r="K2" s="436" t="s">
        <v>520</v>
      </c>
    </row>
    <row r="4" spans="1:16" ht="42.75" customHeight="1">
      <c r="A4" s="2600" t="s">
        <v>40</v>
      </c>
      <c r="B4" s="2600"/>
      <c r="C4" s="2600"/>
      <c r="D4" s="2600"/>
      <c r="E4" s="2600"/>
      <c r="F4" s="2600"/>
      <c r="G4" s="2600"/>
      <c r="H4" s="2600"/>
      <c r="I4" s="2600"/>
      <c r="J4" s="2600"/>
      <c r="K4" s="2600"/>
    </row>
    <row r="5" spans="1:16">
      <c r="N5" s="429" t="s">
        <v>518</v>
      </c>
      <c r="P5" s="429" t="s">
        <v>519</v>
      </c>
    </row>
    <row r="6" spans="1:16" ht="19.5" customHeight="1">
      <c r="A6" s="430"/>
      <c r="B6" s="431"/>
      <c r="C6" s="461"/>
      <c r="D6" s="461"/>
      <c r="E6" s="461" t="s">
        <v>1030</v>
      </c>
      <c r="F6" s="461"/>
      <c r="G6" s="461"/>
      <c r="H6" s="461"/>
      <c r="I6" s="461" t="s">
        <v>349</v>
      </c>
      <c r="J6" s="461"/>
      <c r="K6" s="460"/>
      <c r="M6" s="428" t="s">
        <v>280</v>
      </c>
      <c r="N6" s="429">
        <v>3</v>
      </c>
      <c r="O6" s="428" t="s">
        <v>280</v>
      </c>
      <c r="P6" s="429">
        <v>409</v>
      </c>
    </row>
    <row r="7" spans="1:16">
      <c r="A7" s="435"/>
      <c r="H7" s="435"/>
      <c r="K7" s="436"/>
      <c r="M7" s="428" t="s">
        <v>282</v>
      </c>
      <c r="O7" s="428" t="s">
        <v>282</v>
      </c>
      <c r="P7" s="429">
        <v>34</v>
      </c>
    </row>
    <row r="8" spans="1:16">
      <c r="A8" s="435"/>
      <c r="C8" s="2605" t="s">
        <v>538</v>
      </c>
      <c r="D8" s="2605"/>
      <c r="E8" s="2606">
        <f>K40+K41</f>
        <v>120904685</v>
      </c>
      <c r="F8" s="2606"/>
      <c r="G8" s="2606"/>
      <c r="H8" s="2606"/>
      <c r="I8" s="2606"/>
      <c r="J8" s="2606"/>
      <c r="K8" s="437"/>
      <c r="M8" s="428" t="s">
        <v>284</v>
      </c>
      <c r="O8" s="428" t="s">
        <v>284</v>
      </c>
      <c r="P8" s="429">
        <v>57</v>
      </c>
    </row>
    <row r="9" spans="1:16">
      <c r="A9" s="435"/>
      <c r="C9" s="2605"/>
      <c r="D9" s="2605"/>
      <c r="E9" s="2606"/>
      <c r="F9" s="2606"/>
      <c r="G9" s="2606"/>
      <c r="H9" s="2606"/>
      <c r="I9" s="2606"/>
      <c r="J9" s="2606"/>
      <c r="M9" s="428" t="s">
        <v>285</v>
      </c>
      <c r="O9" s="428" t="s">
        <v>285</v>
      </c>
      <c r="P9" s="429">
        <v>80</v>
      </c>
    </row>
    <row r="10" spans="1:16">
      <c r="A10" s="435"/>
      <c r="C10" s="2605"/>
      <c r="D10" s="2605"/>
      <c r="E10" s="2606"/>
      <c r="F10" s="2606"/>
      <c r="G10" s="2606"/>
      <c r="H10" s="2606"/>
      <c r="I10" s="2606"/>
      <c r="J10" s="2606"/>
      <c r="M10" s="428" t="s">
        <v>286</v>
      </c>
      <c r="O10" s="428" t="s">
        <v>286</v>
      </c>
      <c r="P10" s="429">
        <v>102</v>
      </c>
    </row>
    <row r="11" spans="1:16" ht="8.25" customHeight="1">
      <c r="C11" s="2605"/>
      <c r="D11" s="2605"/>
      <c r="E11" s="2606"/>
      <c r="F11" s="2606"/>
      <c r="G11" s="2606"/>
      <c r="H11" s="2606"/>
      <c r="I11" s="2606"/>
      <c r="J11" s="2606"/>
      <c r="M11" s="428" t="s">
        <v>287</v>
      </c>
      <c r="O11" s="428" t="s">
        <v>287</v>
      </c>
      <c r="P11" s="429">
        <v>122</v>
      </c>
    </row>
    <row r="12" spans="1:16" ht="13.5" customHeight="1">
      <c r="A12" s="433"/>
      <c r="C12" s="2605"/>
      <c r="D12" s="2605"/>
      <c r="E12" s="2606"/>
      <c r="F12" s="2606"/>
      <c r="G12" s="2606"/>
      <c r="H12" s="2606"/>
      <c r="I12" s="2606"/>
      <c r="J12" s="2606"/>
      <c r="M12" s="428" t="s">
        <v>289</v>
      </c>
      <c r="O12" s="428" t="s">
        <v>289</v>
      </c>
      <c r="P12" s="429">
        <v>135</v>
      </c>
    </row>
    <row r="13" spans="1:16">
      <c r="A13" s="435"/>
      <c r="M13" s="428" t="s">
        <v>290</v>
      </c>
      <c r="O13" s="428" t="s">
        <v>290</v>
      </c>
      <c r="P13" s="429">
        <v>146</v>
      </c>
    </row>
    <row r="14" spans="1:16">
      <c r="E14" s="428" t="s">
        <v>194</v>
      </c>
      <c r="H14" s="435"/>
      <c r="I14" s="435"/>
      <c r="J14" s="435"/>
      <c r="K14" s="435"/>
      <c r="M14" s="428" t="s">
        <v>291</v>
      </c>
      <c r="O14" s="428" t="s">
        <v>291</v>
      </c>
      <c r="P14" s="429">
        <v>150</v>
      </c>
    </row>
    <row r="15" spans="1:16">
      <c r="H15" s="435"/>
      <c r="I15" s="435"/>
      <c r="J15" s="435"/>
      <c r="K15" s="435"/>
      <c r="M15" s="428" t="s">
        <v>292</v>
      </c>
      <c r="O15" s="428" t="s">
        <v>292</v>
      </c>
      <c r="P15" s="429">
        <v>161</v>
      </c>
    </row>
    <row r="16" spans="1:16">
      <c r="H16" s="435"/>
      <c r="I16" s="435"/>
      <c r="J16" s="435"/>
      <c r="K16" s="435"/>
      <c r="M16" s="428" t="s">
        <v>293</v>
      </c>
      <c r="O16" s="428" t="s">
        <v>293</v>
      </c>
      <c r="P16" s="429">
        <v>177</v>
      </c>
    </row>
    <row r="17" spans="1:18">
      <c r="H17" s="439"/>
      <c r="I17" s="435"/>
      <c r="J17" s="435"/>
      <c r="K17" s="435"/>
      <c r="M17" s="428" t="s">
        <v>294</v>
      </c>
      <c r="O17" s="428" t="s">
        <v>294</v>
      </c>
      <c r="P17" s="429">
        <v>189</v>
      </c>
    </row>
    <row r="18" spans="1:18">
      <c r="A18" s="428" t="s">
        <v>196</v>
      </c>
      <c r="H18" s="440"/>
      <c r="I18" s="435"/>
      <c r="J18" s="435"/>
      <c r="K18" s="435"/>
      <c r="M18" s="428" t="s">
        <v>295</v>
      </c>
      <c r="O18" s="428" t="s">
        <v>295</v>
      </c>
      <c r="P18" s="429">
        <v>203</v>
      </c>
    </row>
    <row r="19" spans="1:18">
      <c r="H19" s="435"/>
      <c r="I19" s="435"/>
      <c r="J19" s="435"/>
      <c r="K19" s="435"/>
      <c r="M19" s="428" t="s">
        <v>296</v>
      </c>
      <c r="O19" s="428" t="s">
        <v>296</v>
      </c>
      <c r="P19" s="429">
        <v>214</v>
      </c>
    </row>
    <row r="20" spans="1:18" ht="13.5">
      <c r="A20" s="438" t="s">
        <v>539</v>
      </c>
      <c r="C20" s="438"/>
      <c r="D20" s="438"/>
      <c r="H20" s="435"/>
      <c r="I20" s="435"/>
      <c r="J20" s="435"/>
      <c r="K20" s="435"/>
      <c r="M20" s="428" t="s">
        <v>527</v>
      </c>
      <c r="O20" s="428" t="s">
        <v>527</v>
      </c>
      <c r="P20" s="429">
        <v>253</v>
      </c>
    </row>
    <row r="21" spans="1:18" ht="5.25" customHeight="1">
      <c r="A21" s="438"/>
      <c r="C21" s="438"/>
      <c r="D21" s="438"/>
      <c r="H21" s="435"/>
      <c r="I21" s="435"/>
      <c r="J21" s="435"/>
      <c r="K21" s="435"/>
      <c r="M21" s="428" t="s">
        <v>528</v>
      </c>
      <c r="O21" s="428" t="s">
        <v>528</v>
      </c>
      <c r="P21" s="429">
        <v>258</v>
      </c>
    </row>
    <row r="22" spans="1:18">
      <c r="A22" s="2592" t="s">
        <v>28</v>
      </c>
      <c r="B22" s="2594"/>
      <c r="C22" s="2594"/>
      <c r="D22" s="2594"/>
      <c r="E22" s="2594"/>
      <c r="F22" s="2593"/>
      <c r="G22" s="2592" t="s">
        <v>29</v>
      </c>
      <c r="H22" s="2593"/>
      <c r="I22" s="2592" t="s">
        <v>30</v>
      </c>
      <c r="J22" s="2593"/>
      <c r="K22" s="441" t="s">
        <v>31</v>
      </c>
    </row>
    <row r="23" spans="1:18" ht="14.25" customHeight="1">
      <c r="A23" s="442" t="str">
        <f t="shared" ref="A23:A38" si="0">M23&amp;N23&amp;O23&amp;P23&amp;Q23</f>
        <v>SanDisk 商品型番：SDSDXDK-032G-GHJIN　商品コード：619659197766</v>
      </c>
      <c r="B23" s="443"/>
      <c r="C23" s="443"/>
      <c r="D23" s="443"/>
      <c r="E23" s="443"/>
      <c r="F23" s="444"/>
      <c r="G23" s="2588">
        <v>500</v>
      </c>
      <c r="H23" s="2589"/>
      <c r="I23" s="2590">
        <v>5998</v>
      </c>
      <c r="J23" s="2591"/>
      <c r="K23" s="445">
        <f t="shared" ref="K23:K38" si="1">I23*G23</f>
        <v>2999000</v>
      </c>
      <c r="M23" s="442" t="s">
        <v>529</v>
      </c>
      <c r="N23" s="443" t="s">
        <v>530</v>
      </c>
      <c r="O23" s="443" t="s">
        <v>1022</v>
      </c>
      <c r="P23" s="443" t="s">
        <v>531</v>
      </c>
      <c r="Q23" s="443">
        <v>619659197766</v>
      </c>
      <c r="R23" s="444"/>
    </row>
    <row r="24" spans="1:18" ht="14.25" customHeight="1">
      <c r="A24" s="442" t="str">
        <f t="shared" si="0"/>
        <v>SanDisk 商品型番：SDSQUA4-032G-GH3MA　商品コード：619659201593</v>
      </c>
      <c r="B24" s="443"/>
      <c r="C24" s="443"/>
      <c r="D24" s="443"/>
      <c r="E24" s="443"/>
      <c r="F24" s="444"/>
      <c r="G24" s="2588">
        <v>500</v>
      </c>
      <c r="H24" s="2589"/>
      <c r="I24" s="2590">
        <v>5998</v>
      </c>
      <c r="J24" s="2591"/>
      <c r="K24" s="445">
        <f t="shared" si="1"/>
        <v>2999000</v>
      </c>
      <c r="M24" s="442" t="s">
        <v>529</v>
      </c>
      <c r="N24" s="443" t="s">
        <v>530</v>
      </c>
      <c r="O24" s="443" t="s">
        <v>965</v>
      </c>
      <c r="P24" s="443" t="s">
        <v>531</v>
      </c>
      <c r="Q24" s="443">
        <v>619659201593</v>
      </c>
      <c r="R24" s="444"/>
    </row>
    <row r="25" spans="1:18" ht="14.25" customHeight="1">
      <c r="A25" s="442" t="str">
        <f t="shared" si="0"/>
        <v>SanDisk 商品型番：SDSQUAB-064G-GH3MA　商品コード：619659201586</v>
      </c>
      <c r="B25" s="443"/>
      <c r="C25" s="443"/>
      <c r="D25" s="443"/>
      <c r="E25" s="443"/>
      <c r="F25" s="444"/>
      <c r="G25" s="2588">
        <v>2500</v>
      </c>
      <c r="H25" s="2589"/>
      <c r="I25" s="2590">
        <v>5998</v>
      </c>
      <c r="J25" s="2591"/>
      <c r="K25" s="445">
        <f t="shared" si="1"/>
        <v>14995000</v>
      </c>
      <c r="M25" s="442" t="s">
        <v>529</v>
      </c>
      <c r="N25" s="443" t="s">
        <v>530</v>
      </c>
      <c r="O25" s="443" t="s">
        <v>903</v>
      </c>
      <c r="P25" s="443" t="s">
        <v>531</v>
      </c>
      <c r="Q25" s="443">
        <v>619659201586</v>
      </c>
      <c r="R25" s="444"/>
    </row>
    <row r="26" spans="1:18" ht="14.25" customHeight="1">
      <c r="A26" s="442" t="str">
        <f t="shared" si="0"/>
        <v>SanDisk 商品型番：SDSQUAB-128G-GH3MA　商品コード：619659201579</v>
      </c>
      <c r="B26" s="443"/>
      <c r="C26" s="443"/>
      <c r="D26" s="443"/>
      <c r="E26" s="443"/>
      <c r="F26" s="444"/>
      <c r="G26" s="2588">
        <v>2000</v>
      </c>
      <c r="H26" s="2589"/>
      <c r="I26" s="2590">
        <v>5998</v>
      </c>
      <c r="J26" s="2591"/>
      <c r="K26" s="445">
        <f t="shared" si="1"/>
        <v>11996000</v>
      </c>
      <c r="M26" s="442" t="s">
        <v>529</v>
      </c>
      <c r="N26" s="443" t="s">
        <v>530</v>
      </c>
      <c r="O26" s="443" t="s">
        <v>968</v>
      </c>
      <c r="P26" s="443" t="s">
        <v>531</v>
      </c>
      <c r="Q26" s="443">
        <v>619659201579</v>
      </c>
      <c r="R26" s="444"/>
    </row>
    <row r="27" spans="1:18" ht="14.25" customHeight="1">
      <c r="A27" s="442" t="str">
        <f t="shared" si="0"/>
        <v>SanDisk 商品型番：SDSQUAC-256G-GH3MA　商品コード：619659201555</v>
      </c>
      <c r="B27" s="443"/>
      <c r="C27" s="443"/>
      <c r="D27" s="443"/>
      <c r="E27" s="443"/>
      <c r="F27" s="444"/>
      <c r="G27" s="2588">
        <v>1500</v>
      </c>
      <c r="H27" s="2589"/>
      <c r="I27" s="2590">
        <v>5998</v>
      </c>
      <c r="J27" s="2591"/>
      <c r="K27" s="445">
        <f t="shared" si="1"/>
        <v>8997000</v>
      </c>
      <c r="M27" s="442" t="s">
        <v>529</v>
      </c>
      <c r="N27" s="443" t="s">
        <v>530</v>
      </c>
      <c r="O27" s="443" t="s">
        <v>907</v>
      </c>
      <c r="P27" s="443" t="s">
        <v>531</v>
      </c>
      <c r="Q27" s="443">
        <v>619659201555</v>
      </c>
      <c r="R27" s="444"/>
    </row>
    <row r="28" spans="1:18" ht="14.25" customHeight="1">
      <c r="A28" s="442" t="str">
        <f t="shared" si="0"/>
        <v>SanDisk 商品型番：SDSQUAC-512G-GH3MA　商品コード：619659201562</v>
      </c>
      <c r="B28" s="443"/>
      <c r="C28" s="443"/>
      <c r="D28" s="443"/>
      <c r="E28" s="443"/>
      <c r="F28" s="444"/>
      <c r="G28" s="2588">
        <v>300</v>
      </c>
      <c r="H28" s="2589"/>
      <c r="I28" s="2590">
        <v>5998</v>
      </c>
      <c r="J28" s="2591"/>
      <c r="K28" s="445">
        <f t="shared" si="1"/>
        <v>1799400</v>
      </c>
      <c r="M28" s="442" t="s">
        <v>529</v>
      </c>
      <c r="N28" s="443" t="s">
        <v>530</v>
      </c>
      <c r="O28" s="443" t="s">
        <v>971</v>
      </c>
      <c r="P28" s="443" t="s">
        <v>531</v>
      </c>
      <c r="Q28" s="443">
        <v>619659201562</v>
      </c>
      <c r="R28" s="444"/>
    </row>
    <row r="29" spans="1:18" ht="14.25" customHeight="1">
      <c r="A29" s="442" t="str">
        <f t="shared" si="0"/>
        <v>SanDisk 商品型番：SDSQUAC-1T00-GH3MA　商品コード：619659201609</v>
      </c>
      <c r="B29" s="443"/>
      <c r="C29" s="443"/>
      <c r="D29" s="443"/>
      <c r="E29" s="443"/>
      <c r="F29" s="444"/>
      <c r="G29" s="2588">
        <v>100</v>
      </c>
      <c r="H29" s="2589"/>
      <c r="I29" s="2590">
        <v>5998</v>
      </c>
      <c r="J29" s="2591"/>
      <c r="K29" s="445">
        <f t="shared" si="1"/>
        <v>599800</v>
      </c>
      <c r="M29" s="442" t="s">
        <v>529</v>
      </c>
      <c r="N29" s="443" t="s">
        <v>530</v>
      </c>
      <c r="O29" s="443" t="s">
        <v>911</v>
      </c>
      <c r="P29" s="443" t="s">
        <v>531</v>
      </c>
      <c r="Q29" s="443">
        <v>619659201609</v>
      </c>
      <c r="R29" s="444"/>
    </row>
    <row r="30" spans="1:18" ht="14.25" customHeight="1">
      <c r="A30" s="442" t="str">
        <f t="shared" si="0"/>
        <v>SanDisk 商品型番：SDSQUAC-1T50-GH3MA　商品コード：619659203566</v>
      </c>
      <c r="B30" s="443"/>
      <c r="C30" s="443"/>
      <c r="D30" s="443"/>
      <c r="E30" s="443"/>
      <c r="F30" s="444"/>
      <c r="G30" s="2588">
        <v>750</v>
      </c>
      <c r="H30" s="2589"/>
      <c r="I30" s="2590">
        <v>5998</v>
      </c>
      <c r="J30" s="2591"/>
      <c r="K30" s="445">
        <f t="shared" si="1"/>
        <v>4498500</v>
      </c>
      <c r="M30" s="442" t="s">
        <v>529</v>
      </c>
      <c r="N30" s="443" t="s">
        <v>530</v>
      </c>
      <c r="O30" s="443" t="s">
        <v>974</v>
      </c>
      <c r="P30" s="443" t="s">
        <v>531</v>
      </c>
      <c r="Q30" s="443">
        <v>619659203566</v>
      </c>
      <c r="R30" s="444"/>
    </row>
    <row r="31" spans="1:18" ht="14.25" customHeight="1">
      <c r="A31" s="442" t="str">
        <f t="shared" si="0"/>
        <v>SanDisk 商品型番：SDSQXAT-032G-GH3MA　商品コード：619659197940</v>
      </c>
      <c r="B31" s="443"/>
      <c r="C31" s="443"/>
      <c r="D31" s="443"/>
      <c r="E31" s="443"/>
      <c r="F31" s="444"/>
      <c r="G31" s="2588">
        <v>800</v>
      </c>
      <c r="H31" s="2589"/>
      <c r="I31" s="2590">
        <v>5998</v>
      </c>
      <c r="J31" s="2591"/>
      <c r="K31" s="445">
        <f t="shared" si="1"/>
        <v>4798400</v>
      </c>
      <c r="M31" s="442" t="s">
        <v>529</v>
      </c>
      <c r="N31" s="443" t="s">
        <v>530</v>
      </c>
      <c r="O31" s="443" t="s">
        <v>915</v>
      </c>
      <c r="P31" s="443" t="s">
        <v>531</v>
      </c>
      <c r="Q31" s="443">
        <v>619659197940</v>
      </c>
      <c r="R31" s="444"/>
    </row>
    <row r="32" spans="1:18" ht="14.25" customHeight="1">
      <c r="A32" s="442" t="str">
        <f t="shared" si="0"/>
        <v>SanDisk 商品型番：SDSQXAH-064G-GH3MA　商品コード：619659197933</v>
      </c>
      <c r="B32" s="443"/>
      <c r="C32" s="443"/>
      <c r="D32" s="443"/>
      <c r="E32" s="443"/>
      <c r="F32" s="444"/>
      <c r="G32" s="2588">
        <v>4250</v>
      </c>
      <c r="H32" s="2589"/>
      <c r="I32" s="2590">
        <v>5998</v>
      </c>
      <c r="J32" s="2591"/>
      <c r="K32" s="445">
        <f t="shared" si="1"/>
        <v>25491500</v>
      </c>
      <c r="M32" s="442" t="s">
        <v>529</v>
      </c>
      <c r="N32" s="443" t="s">
        <v>530</v>
      </c>
      <c r="O32" s="443" t="s">
        <v>977</v>
      </c>
      <c r="P32" s="443" t="s">
        <v>531</v>
      </c>
      <c r="Q32" s="443">
        <v>619659197933</v>
      </c>
      <c r="R32" s="444"/>
    </row>
    <row r="33" spans="1:18" ht="14.25" customHeight="1">
      <c r="A33" s="442" t="str">
        <f t="shared" si="0"/>
        <v>SanDisk 商品型番：SDSQXAA-128G-GH3MA　商品コード：619659197926</v>
      </c>
      <c r="B33" s="443"/>
      <c r="C33" s="443"/>
      <c r="D33" s="443"/>
      <c r="E33" s="443"/>
      <c r="F33" s="444"/>
      <c r="G33" s="2588">
        <v>2575</v>
      </c>
      <c r="H33" s="2589"/>
      <c r="I33" s="2590">
        <v>5998</v>
      </c>
      <c r="J33" s="2591"/>
      <c r="K33" s="445">
        <f t="shared" si="1"/>
        <v>15444850</v>
      </c>
      <c r="M33" s="442" t="s">
        <v>529</v>
      </c>
      <c r="N33" s="443" t="s">
        <v>530</v>
      </c>
      <c r="O33" s="443" t="s">
        <v>919</v>
      </c>
      <c r="P33" s="443" t="s">
        <v>531</v>
      </c>
      <c r="Q33" s="443">
        <v>619659197926</v>
      </c>
      <c r="R33" s="444"/>
    </row>
    <row r="34" spans="1:18" ht="14.25" customHeight="1">
      <c r="A34" s="442" t="str">
        <f t="shared" si="0"/>
        <v>SanDisk 商品型番：SDSQXAV-256G-GH3MA　商品コード：619659197964</v>
      </c>
      <c r="B34" s="443"/>
      <c r="C34" s="443"/>
      <c r="D34" s="443"/>
      <c r="E34" s="443"/>
      <c r="F34" s="444"/>
      <c r="G34" s="2588">
        <v>250</v>
      </c>
      <c r="H34" s="2589"/>
      <c r="I34" s="2590">
        <v>5998</v>
      </c>
      <c r="J34" s="2591"/>
      <c r="K34" s="445">
        <f t="shared" si="1"/>
        <v>1499500</v>
      </c>
      <c r="M34" s="442" t="s">
        <v>529</v>
      </c>
      <c r="N34" s="443" t="s">
        <v>530</v>
      </c>
      <c r="O34" s="443" t="s">
        <v>980</v>
      </c>
      <c r="P34" s="443" t="s">
        <v>531</v>
      </c>
      <c r="Q34" s="443">
        <v>619659197964</v>
      </c>
      <c r="R34" s="444"/>
    </row>
    <row r="35" spans="1:18" ht="14.25" customHeight="1">
      <c r="A35" s="442" t="str">
        <f t="shared" si="0"/>
        <v>SanDisk 商品型番：SDSQXAV-512G-GH3MA　商品コード：619659197971</v>
      </c>
      <c r="B35" s="443"/>
      <c r="C35" s="443"/>
      <c r="D35" s="443"/>
      <c r="E35" s="443"/>
      <c r="F35" s="444"/>
      <c r="G35" s="2588">
        <v>150</v>
      </c>
      <c r="H35" s="2589"/>
      <c r="I35" s="2590">
        <v>5998</v>
      </c>
      <c r="J35" s="2591"/>
      <c r="K35" s="445">
        <f t="shared" si="1"/>
        <v>899700</v>
      </c>
      <c r="M35" s="442" t="s">
        <v>529</v>
      </c>
      <c r="N35" s="443" t="s">
        <v>530</v>
      </c>
      <c r="O35" s="443" t="s">
        <v>923</v>
      </c>
      <c r="P35" s="443" t="s">
        <v>531</v>
      </c>
      <c r="Q35" s="443">
        <v>619659197971</v>
      </c>
      <c r="R35" s="444"/>
    </row>
    <row r="36" spans="1:18" ht="14.25" customHeight="1">
      <c r="A36" s="442" t="str">
        <f t="shared" si="0"/>
        <v>SanDisk 商品型番：SDSQXAV-1T00-GH3MA　商品コード：619659197957</v>
      </c>
      <c r="B36" s="443"/>
      <c r="C36" s="443"/>
      <c r="D36" s="443"/>
      <c r="E36" s="443"/>
      <c r="F36" s="444"/>
      <c r="G36" s="2588">
        <v>350</v>
      </c>
      <c r="H36" s="2589"/>
      <c r="I36" s="2590">
        <v>5998</v>
      </c>
      <c r="J36" s="2591"/>
      <c r="K36" s="445">
        <f t="shared" si="1"/>
        <v>2099300</v>
      </c>
      <c r="M36" s="442" t="s">
        <v>529</v>
      </c>
      <c r="N36" s="443" t="s">
        <v>530</v>
      </c>
      <c r="O36" s="443" t="s">
        <v>983</v>
      </c>
      <c r="P36" s="443" t="s">
        <v>531</v>
      </c>
      <c r="Q36" s="443">
        <v>619659197957</v>
      </c>
      <c r="R36" s="444"/>
    </row>
    <row r="37" spans="1:18" ht="14.25" customHeight="1">
      <c r="A37" s="442" t="str">
        <f t="shared" si="0"/>
        <v>SanDisk 商品型番：SDSQQNR-032G-GH3IA　商品コード：619659197704</v>
      </c>
      <c r="B37" s="443"/>
      <c r="C37" s="443"/>
      <c r="D37" s="443"/>
      <c r="E37" s="443"/>
      <c r="F37" s="444"/>
      <c r="G37" s="2588">
        <v>550</v>
      </c>
      <c r="H37" s="2589"/>
      <c r="I37" s="2590">
        <v>5998</v>
      </c>
      <c r="J37" s="2591"/>
      <c r="K37" s="445">
        <f t="shared" si="1"/>
        <v>3298900</v>
      </c>
      <c r="M37" s="442" t="s">
        <v>529</v>
      </c>
      <c r="N37" s="443" t="s">
        <v>530</v>
      </c>
      <c r="O37" s="443" t="s">
        <v>927</v>
      </c>
      <c r="P37" s="443" t="s">
        <v>531</v>
      </c>
      <c r="Q37" s="443">
        <v>619659197704</v>
      </c>
      <c r="R37" s="444"/>
    </row>
    <row r="38" spans="1:18" ht="14.25" customHeight="1">
      <c r="A38" s="442" t="str">
        <f t="shared" si="0"/>
        <v>SanDisk 商品型番：SDSQQNR-064G-GH3IA　商品コード：619659197711</v>
      </c>
      <c r="B38" s="443"/>
      <c r="C38" s="443"/>
      <c r="D38" s="443"/>
      <c r="E38" s="443"/>
      <c r="F38" s="444"/>
      <c r="G38" s="2588">
        <v>1250</v>
      </c>
      <c r="H38" s="2589"/>
      <c r="I38" s="2590">
        <v>5998</v>
      </c>
      <c r="J38" s="2591"/>
      <c r="K38" s="445">
        <f t="shared" si="1"/>
        <v>7497500</v>
      </c>
      <c r="M38" s="442" t="s">
        <v>529</v>
      </c>
      <c r="N38" s="443" t="s">
        <v>530</v>
      </c>
      <c r="O38" s="443" t="s">
        <v>929</v>
      </c>
      <c r="P38" s="443" t="s">
        <v>531</v>
      </c>
      <c r="Q38" s="443">
        <v>619659197711</v>
      </c>
      <c r="R38" s="444"/>
    </row>
    <row r="40" spans="1:18">
      <c r="G40" s="446" t="s">
        <v>32</v>
      </c>
      <c r="H40" s="447" t="s">
        <v>532</v>
      </c>
      <c r="I40" s="447"/>
      <c r="J40" s="447"/>
      <c r="K40" s="448">
        <f>SUM(K23:K38)</f>
        <v>109913350</v>
      </c>
    </row>
    <row r="41" spans="1:18">
      <c r="G41" s="449"/>
      <c r="H41" s="450" t="s">
        <v>533</v>
      </c>
      <c r="I41" s="450"/>
      <c r="J41" s="450"/>
      <c r="K41" s="451">
        <f>K40*0.1</f>
        <v>10991335</v>
      </c>
    </row>
    <row r="42" spans="1:18" ht="8.25" customHeight="1"/>
    <row r="43" spans="1:18">
      <c r="A43" s="452" t="s">
        <v>27</v>
      </c>
      <c r="B43" s="453"/>
      <c r="C43" s="453"/>
      <c r="D43" s="453"/>
      <c r="E43" s="453"/>
      <c r="F43" s="453"/>
      <c r="G43" s="453"/>
      <c r="H43" s="453"/>
      <c r="I43" s="453"/>
      <c r="J43" s="453"/>
      <c r="K43" s="454"/>
    </row>
    <row r="44" spans="1:18">
      <c r="A44" s="455"/>
      <c r="K44" s="456"/>
    </row>
    <row r="45" spans="1:18">
      <c r="A45" s="455"/>
      <c r="K45" s="456"/>
    </row>
    <row r="46" spans="1:18">
      <c r="A46" s="457"/>
      <c r="B46" s="458"/>
      <c r="C46" s="458"/>
      <c r="D46" s="458"/>
      <c r="E46" s="458"/>
      <c r="F46" s="458"/>
      <c r="G46" s="458"/>
      <c r="H46" s="458"/>
      <c r="I46" s="458"/>
      <c r="J46" s="458"/>
      <c r="K46" s="459"/>
    </row>
    <row r="48" spans="1:18">
      <c r="A48" s="435"/>
      <c r="B48" s="435"/>
      <c r="C48" s="435"/>
      <c r="D48" s="435"/>
    </row>
    <row r="49" spans="1:4">
      <c r="A49" s="435" t="s">
        <v>522</v>
      </c>
      <c r="B49" s="435"/>
      <c r="C49" s="435"/>
      <c r="D49" s="435"/>
    </row>
    <row r="50" spans="1:4">
      <c r="A50" s="435" t="s">
        <v>540</v>
      </c>
      <c r="B50" s="435"/>
      <c r="C50" s="435"/>
      <c r="D50" s="435"/>
    </row>
    <row r="51" spans="1:4" ht="13.5">
      <c r="A51" s="438" t="s">
        <v>13</v>
      </c>
      <c r="B51" s="435"/>
      <c r="C51" s="435"/>
      <c r="D51" s="435"/>
    </row>
    <row r="52" spans="1:4">
      <c r="A52" s="435" t="s">
        <v>541</v>
      </c>
      <c r="D52" s="437"/>
    </row>
    <row r="53" spans="1:4">
      <c r="A53" s="439" t="s">
        <v>524</v>
      </c>
      <c r="B53" s="435"/>
      <c r="C53" s="435"/>
      <c r="D53" s="435"/>
    </row>
    <row r="54" spans="1:4">
      <c r="A54" s="440" t="s">
        <v>17</v>
      </c>
      <c r="B54" s="435"/>
      <c r="C54" s="435"/>
      <c r="D54" s="435"/>
    </row>
    <row r="55" spans="1:4">
      <c r="A55" s="435" t="s">
        <v>525</v>
      </c>
      <c r="B55" s="435"/>
      <c r="C55" s="435"/>
      <c r="D55" s="435"/>
    </row>
    <row r="56" spans="1:4">
      <c r="A56" s="435" t="s">
        <v>44</v>
      </c>
      <c r="B56" s="435"/>
      <c r="C56" s="435"/>
      <c r="D56" s="435"/>
    </row>
  </sheetData>
  <mergeCells count="38">
    <mergeCell ref="A4:K4"/>
    <mergeCell ref="C8:D12"/>
    <mergeCell ref="E8:J12"/>
    <mergeCell ref="A22:F22"/>
    <mergeCell ref="G22:H22"/>
    <mergeCell ref="I22:J22"/>
    <mergeCell ref="G23:H23"/>
    <mergeCell ref="I23:J23"/>
    <mergeCell ref="G24:H24"/>
    <mergeCell ref="I24:J24"/>
    <mergeCell ref="G25:H25"/>
    <mergeCell ref="I25:J25"/>
    <mergeCell ref="G26:H26"/>
    <mergeCell ref="I26:J26"/>
    <mergeCell ref="G27:H27"/>
    <mergeCell ref="I27:J27"/>
    <mergeCell ref="G28:H28"/>
    <mergeCell ref="I28:J28"/>
    <mergeCell ref="G29:H29"/>
    <mergeCell ref="I29:J29"/>
    <mergeCell ref="G30:H30"/>
    <mergeCell ref="I30:J30"/>
    <mergeCell ref="G31:H31"/>
    <mergeCell ref="I31:J31"/>
    <mergeCell ref="G32:H32"/>
    <mergeCell ref="I32:J32"/>
    <mergeCell ref="G33:H33"/>
    <mergeCell ref="I33:J33"/>
    <mergeCell ref="G34:H34"/>
    <mergeCell ref="I34:J34"/>
    <mergeCell ref="G38:H38"/>
    <mergeCell ref="I38:J38"/>
    <mergeCell ref="G35:H35"/>
    <mergeCell ref="I35:J35"/>
    <mergeCell ref="G36:H36"/>
    <mergeCell ref="I36:J36"/>
    <mergeCell ref="G37:H37"/>
    <mergeCell ref="I37:J37"/>
  </mergeCells>
  <phoneticPr fontId="27"/>
  <pageMargins left="0.7" right="0.7" top="0.75" bottom="0.75" header="0.3" footer="0.3"/>
  <pageSetup paperSize="9" orientation="portrait" horizontalDpi="0" verticalDpi="0" r:id="rId1"/>
  <colBreaks count="1" manualBreakCount="1">
    <brk id="12" max="1048575" man="1"/>
  </colBreaks>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E8E1-9B6D-4D50-9B51-DEE73D0C022C}">
  <sheetPr codeName="Sheet39"/>
  <dimension ref="A2:K43"/>
  <sheetViews>
    <sheetView zoomScale="120" zoomScaleNormal="120" workbookViewId="0">
      <selection activeCell="V28" sqref="V28"/>
    </sheetView>
  </sheetViews>
  <sheetFormatPr defaultColWidth="6.6640625" defaultRowHeight="12"/>
  <cols>
    <col min="1" max="1" width="9.5" style="428" customWidth="1"/>
    <col min="2" max="2" width="7.1640625" style="428" customWidth="1"/>
    <col min="3" max="3" width="7" style="428" customWidth="1"/>
    <col min="4" max="4" width="7.83203125" style="428" customWidth="1"/>
    <col min="5" max="5" width="9.5" style="428" customWidth="1"/>
    <col min="6" max="6" width="12.33203125" style="428" customWidth="1"/>
    <col min="7" max="7" width="7.1640625" style="428" customWidth="1"/>
    <col min="8" max="8" width="5.83203125" style="428" customWidth="1"/>
    <col min="9" max="9" width="7.1640625" style="428" customWidth="1"/>
    <col min="10" max="10" width="5.6640625" style="428" customWidth="1"/>
    <col min="11" max="11" width="18.6640625" style="428" customWidth="1"/>
    <col min="12" max="16384" width="6.6640625" style="428"/>
  </cols>
  <sheetData>
    <row r="2" spans="1:11" ht="42.75" customHeight="1">
      <c r="A2" s="2600" t="s">
        <v>0</v>
      </c>
      <c r="B2" s="2600"/>
      <c r="C2" s="2600"/>
      <c r="D2" s="2600"/>
      <c r="E2" s="2600"/>
      <c r="F2" s="2600"/>
      <c r="G2" s="2600"/>
      <c r="H2" s="2600"/>
      <c r="I2" s="2600"/>
      <c r="J2" s="2600"/>
      <c r="K2" s="2600"/>
    </row>
    <row r="4" spans="1:11" ht="19.5" customHeight="1">
      <c r="A4" s="430" t="s">
        <v>568</v>
      </c>
      <c r="H4" s="433" t="s">
        <v>5</v>
      </c>
      <c r="K4" s="460">
        <v>45709</v>
      </c>
    </row>
    <row r="5" spans="1:11">
      <c r="A5" s="435" t="s">
        <v>569</v>
      </c>
      <c r="H5" s="435" t="s">
        <v>6</v>
      </c>
      <c r="K5" s="436" t="s">
        <v>570</v>
      </c>
    </row>
    <row r="6" spans="1:11">
      <c r="A6" s="435" t="s">
        <v>571</v>
      </c>
      <c r="H6" s="435" t="s">
        <v>7</v>
      </c>
      <c r="K6" s="437" t="s">
        <v>521</v>
      </c>
    </row>
    <row r="7" spans="1:11">
      <c r="A7" s="435" t="s">
        <v>572</v>
      </c>
    </row>
    <row r="8" spans="1:11">
      <c r="A8" s="435"/>
    </row>
    <row r="9" spans="1:11" ht="8.25" customHeight="1"/>
    <row r="10" spans="1:11" ht="13.5">
      <c r="A10" s="433"/>
      <c r="H10" s="438" t="s">
        <v>13</v>
      </c>
    </row>
    <row r="11" spans="1:11">
      <c r="A11" s="435"/>
    </row>
    <row r="12" spans="1:11">
      <c r="H12" s="435" t="s">
        <v>522</v>
      </c>
      <c r="I12" s="435"/>
      <c r="J12" s="435"/>
      <c r="K12" s="435"/>
    </row>
    <row r="13" spans="1:11">
      <c r="H13" s="435" t="s">
        <v>15</v>
      </c>
      <c r="I13" s="435"/>
      <c r="J13" s="435"/>
      <c r="K13" s="435"/>
    </row>
    <row r="14" spans="1:11">
      <c r="H14" s="435" t="s">
        <v>523</v>
      </c>
      <c r="I14" s="435"/>
      <c r="J14" s="435"/>
      <c r="K14" s="435"/>
    </row>
    <row r="15" spans="1:11">
      <c r="H15" s="439" t="s">
        <v>524</v>
      </c>
      <c r="I15" s="435"/>
      <c r="J15" s="435"/>
      <c r="K15" s="435"/>
    </row>
    <row r="16" spans="1:11">
      <c r="H16" s="440" t="s">
        <v>17</v>
      </c>
      <c r="I16" s="435"/>
      <c r="J16" s="435"/>
      <c r="K16" s="435"/>
    </row>
    <row r="17" spans="1:11">
      <c r="A17" s="428" t="s">
        <v>19</v>
      </c>
      <c r="H17" s="435" t="s">
        <v>18</v>
      </c>
      <c r="I17" s="435"/>
      <c r="J17" s="435"/>
      <c r="K17" s="435"/>
    </row>
    <row r="18" spans="1:11" ht="13.5">
      <c r="A18" s="438" t="s">
        <v>20</v>
      </c>
      <c r="C18" s="438" t="s">
        <v>573</v>
      </c>
      <c r="D18" s="438"/>
      <c r="H18" s="435" t="s">
        <v>44</v>
      </c>
      <c r="I18" s="435"/>
      <c r="J18" s="435"/>
      <c r="K18" s="435"/>
    </row>
    <row r="19" spans="1:11" ht="5.25" customHeight="1">
      <c r="A19" s="438"/>
      <c r="C19" s="438"/>
      <c r="D19" s="438"/>
      <c r="H19" s="435"/>
      <c r="I19" s="435"/>
      <c r="J19" s="435"/>
      <c r="K19" s="435"/>
    </row>
    <row r="20" spans="1:11" ht="16.5" customHeight="1">
      <c r="A20" s="2592" t="s">
        <v>22</v>
      </c>
      <c r="B20" s="2593"/>
      <c r="C20" s="2592" t="s">
        <v>23</v>
      </c>
      <c r="D20" s="2593"/>
      <c r="E20" s="2592" t="s">
        <v>24</v>
      </c>
      <c r="F20" s="2593"/>
    </row>
    <row r="21" spans="1:11" ht="27.75" customHeight="1">
      <c r="A21" s="2601">
        <f>K37</f>
        <v>255650</v>
      </c>
      <c r="B21" s="2602"/>
      <c r="C21" s="2601">
        <f>K38</f>
        <v>25565</v>
      </c>
      <c r="D21" s="2602"/>
      <c r="E21" s="2603">
        <f>C21+A21</f>
        <v>281215</v>
      </c>
      <c r="F21" s="2604"/>
    </row>
    <row r="22" spans="1:11" ht="6.75" customHeight="1"/>
    <row r="23" spans="1:11" ht="16.5" customHeight="1">
      <c r="A23" s="2592" t="s">
        <v>25</v>
      </c>
      <c r="B23" s="2593"/>
      <c r="C23" s="2592" t="s">
        <v>26</v>
      </c>
      <c r="D23" s="2594"/>
      <c r="E23" s="2594"/>
      <c r="F23" s="2593"/>
    </row>
    <row r="24" spans="1:11" ht="33.75" customHeight="1">
      <c r="A24" s="2595">
        <v>45709</v>
      </c>
      <c r="B24" s="2596"/>
      <c r="C24" s="2597" t="s">
        <v>45</v>
      </c>
      <c r="D24" s="2607"/>
      <c r="E24" s="2607"/>
      <c r="F24" s="2608"/>
    </row>
    <row r="25" spans="1:11" ht="18.75" customHeight="1"/>
    <row r="26" spans="1:11">
      <c r="A26" s="2592" t="s">
        <v>28</v>
      </c>
      <c r="B26" s="2594"/>
      <c r="C26" s="2594"/>
      <c r="D26" s="2594"/>
      <c r="E26" s="2594"/>
      <c r="F26" s="2593"/>
      <c r="G26" s="2592" t="s">
        <v>29</v>
      </c>
      <c r="H26" s="2593"/>
      <c r="I26" s="2592" t="s">
        <v>30</v>
      </c>
      <c r="J26" s="2593"/>
      <c r="K26" s="441" t="s">
        <v>31</v>
      </c>
    </row>
    <row r="27" spans="1:11" ht="27.75" customHeight="1">
      <c r="A27" s="2609" t="s">
        <v>574</v>
      </c>
      <c r="B27" s="2610"/>
      <c r="C27" s="2610"/>
      <c r="D27" s="2610"/>
      <c r="E27" s="2610"/>
      <c r="F27" s="2611"/>
      <c r="G27" s="2612">
        <v>150</v>
      </c>
      <c r="H27" s="2613"/>
      <c r="I27" s="2614">
        <v>1421</v>
      </c>
      <c r="J27" s="2615"/>
      <c r="K27" s="445">
        <f>I27*G27</f>
        <v>213150</v>
      </c>
    </row>
    <row r="28" spans="1:11" ht="27.75" customHeight="1">
      <c r="A28" s="2609" t="s">
        <v>575</v>
      </c>
      <c r="B28" s="2610"/>
      <c r="C28" s="2610"/>
      <c r="D28" s="2610"/>
      <c r="E28" s="2610"/>
      <c r="F28" s="2611"/>
      <c r="G28" s="2612">
        <v>50</v>
      </c>
      <c r="H28" s="2613"/>
      <c r="I28" s="2614">
        <v>850</v>
      </c>
      <c r="J28" s="2615"/>
      <c r="K28" s="445">
        <f>I28*G28</f>
        <v>42500</v>
      </c>
    </row>
    <row r="29" spans="1:11" ht="27.75" customHeight="1">
      <c r="A29" s="442"/>
      <c r="B29" s="443"/>
      <c r="C29" s="443"/>
      <c r="D29" s="443"/>
      <c r="E29" s="443"/>
      <c r="F29" s="444"/>
      <c r="G29" s="2612"/>
      <c r="H29" s="2613"/>
      <c r="I29" s="2614"/>
      <c r="J29" s="2615"/>
      <c r="K29" s="445"/>
    </row>
    <row r="30" spans="1:11" ht="27.75" customHeight="1">
      <c r="A30" s="442"/>
      <c r="B30" s="443"/>
      <c r="C30" s="443"/>
      <c r="D30" s="443"/>
      <c r="E30" s="443"/>
      <c r="F30" s="444"/>
      <c r="G30" s="2612"/>
      <c r="H30" s="2613"/>
      <c r="I30" s="2614"/>
      <c r="J30" s="2615"/>
      <c r="K30" s="445"/>
    </row>
    <row r="31" spans="1:11" ht="27.75" customHeight="1">
      <c r="A31" s="442"/>
      <c r="B31" s="443"/>
      <c r="C31" s="443"/>
      <c r="D31" s="443"/>
      <c r="E31" s="443"/>
      <c r="F31" s="444"/>
      <c r="G31" s="2612"/>
      <c r="H31" s="2613"/>
      <c r="I31" s="2614"/>
      <c r="J31" s="2615"/>
      <c r="K31" s="445"/>
    </row>
    <row r="32" spans="1:11" ht="27.75" customHeight="1">
      <c r="A32" s="442"/>
      <c r="B32" s="443"/>
      <c r="C32" s="443"/>
      <c r="D32" s="443"/>
      <c r="E32" s="443"/>
      <c r="F32" s="444"/>
      <c r="G32" s="2612"/>
      <c r="H32" s="2613"/>
      <c r="I32" s="2614"/>
      <c r="J32" s="2615"/>
      <c r="K32" s="445"/>
    </row>
    <row r="33" spans="1:11" ht="27.75" customHeight="1">
      <c r="A33" s="442"/>
      <c r="B33" s="443"/>
      <c r="C33" s="443"/>
      <c r="D33" s="443"/>
      <c r="E33" s="443"/>
      <c r="F33" s="444"/>
      <c r="G33" s="2612"/>
      <c r="H33" s="2613"/>
      <c r="I33" s="2614"/>
      <c r="J33" s="2615"/>
      <c r="K33" s="445"/>
    </row>
    <row r="34" spans="1:11" ht="27.75" customHeight="1">
      <c r="A34" s="442"/>
      <c r="B34" s="443"/>
      <c r="C34" s="443"/>
      <c r="D34" s="443"/>
      <c r="E34" s="443"/>
      <c r="F34" s="444"/>
      <c r="G34" s="2612"/>
      <c r="H34" s="2613"/>
      <c r="I34" s="2614"/>
      <c r="J34" s="2615"/>
      <c r="K34" s="445"/>
    </row>
    <row r="35" spans="1:11" ht="27.75" customHeight="1">
      <c r="A35" s="442"/>
      <c r="B35" s="443"/>
      <c r="C35" s="443"/>
      <c r="D35" s="443"/>
      <c r="E35" s="443"/>
      <c r="F35" s="444"/>
      <c r="G35" s="2588"/>
      <c r="H35" s="2589"/>
      <c r="I35" s="2590"/>
      <c r="J35" s="2591"/>
      <c r="K35" s="445"/>
    </row>
    <row r="37" spans="1:11">
      <c r="G37" s="446" t="s">
        <v>32</v>
      </c>
      <c r="H37" s="447" t="s">
        <v>532</v>
      </c>
      <c r="I37" s="447"/>
      <c r="J37" s="447"/>
      <c r="K37" s="448">
        <f>SUM(K27:K35)</f>
        <v>255650</v>
      </c>
    </row>
    <row r="38" spans="1:11">
      <c r="G38" s="449"/>
      <c r="H38" s="450" t="s">
        <v>533</v>
      </c>
      <c r="I38" s="450"/>
      <c r="J38" s="450"/>
      <c r="K38" s="451">
        <f>K37*0.1</f>
        <v>25565</v>
      </c>
    </row>
    <row r="39" spans="1:11" ht="8.25" customHeight="1"/>
    <row r="40" spans="1:11">
      <c r="A40" s="452" t="s">
        <v>27</v>
      </c>
      <c r="B40" s="453"/>
      <c r="C40" s="453"/>
      <c r="D40" s="453"/>
      <c r="E40" s="453"/>
      <c r="F40" s="453"/>
      <c r="G40" s="453"/>
      <c r="H40" s="453"/>
      <c r="I40" s="453"/>
      <c r="J40" s="453"/>
      <c r="K40" s="454"/>
    </row>
    <row r="41" spans="1:11">
      <c r="A41" s="455"/>
      <c r="K41" s="456"/>
    </row>
    <row r="42" spans="1:11">
      <c r="A42" s="455"/>
      <c r="K42" s="456"/>
    </row>
    <row r="43" spans="1:11">
      <c r="A43" s="457"/>
      <c r="B43" s="458"/>
      <c r="C43" s="458"/>
      <c r="D43" s="458"/>
      <c r="E43" s="458"/>
      <c r="F43" s="458"/>
      <c r="G43" s="458"/>
      <c r="H43" s="458"/>
      <c r="I43" s="458"/>
      <c r="J43" s="458"/>
      <c r="K43" s="459"/>
    </row>
  </sheetData>
  <mergeCells count="34">
    <mergeCell ref="G35:H35"/>
    <mergeCell ref="I35:J35"/>
    <mergeCell ref="G32:H32"/>
    <mergeCell ref="I32:J32"/>
    <mergeCell ref="G33:H33"/>
    <mergeCell ref="I33:J33"/>
    <mergeCell ref="G34:H34"/>
    <mergeCell ref="I34:J34"/>
    <mergeCell ref="G29:H29"/>
    <mergeCell ref="I29:J29"/>
    <mergeCell ref="G30:H30"/>
    <mergeCell ref="I30:J30"/>
    <mergeCell ref="G31:H31"/>
    <mergeCell ref="I31:J31"/>
    <mergeCell ref="I26:J26"/>
    <mergeCell ref="A27:F27"/>
    <mergeCell ref="G27:H27"/>
    <mergeCell ref="I27:J27"/>
    <mergeCell ref="A28:F28"/>
    <mergeCell ref="G28:H28"/>
    <mergeCell ref="I28:J28"/>
    <mergeCell ref="G26:H26"/>
    <mergeCell ref="A23:B23"/>
    <mergeCell ref="C23:F23"/>
    <mergeCell ref="A24:B24"/>
    <mergeCell ref="C24:F24"/>
    <mergeCell ref="A26:F26"/>
    <mergeCell ref="A2:K2"/>
    <mergeCell ref="A20:B20"/>
    <mergeCell ref="C20:D20"/>
    <mergeCell ref="E20:F20"/>
    <mergeCell ref="A21:B21"/>
    <mergeCell ref="C21:D21"/>
    <mergeCell ref="E21:F21"/>
  </mergeCells>
  <phoneticPr fontId="27"/>
  <pageMargins left="0.7" right="0.7" top="0.75" bottom="0.75" header="0.3" footer="0.3"/>
  <pageSetup paperSize="9" orientation="portrait" horizontalDpi="0" verticalDpi="0"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45C8D-9B91-4A67-A720-C085800246CC}">
  <sheetPr codeName="Sheet40">
    <pageSetUpPr fitToPage="1"/>
  </sheetPr>
  <dimension ref="B1:Z181"/>
  <sheetViews>
    <sheetView showGridLines="0" topLeftCell="A4" zoomScale="90" zoomScaleNormal="90" workbookViewId="0">
      <selection activeCell="AC11" sqref="AC11"/>
    </sheetView>
  </sheetViews>
  <sheetFormatPr defaultColWidth="7.6640625" defaultRowHeight="13.5"/>
  <cols>
    <col min="1" max="1" width="7.6640625" style="700"/>
    <col min="2" max="14" width="8.83203125" style="700" customWidth="1"/>
    <col min="15" max="15" width="11.6640625" style="700" customWidth="1"/>
    <col min="16" max="19" width="8.83203125" style="700" customWidth="1"/>
    <col min="20" max="21" width="7.6640625" style="700"/>
    <col min="22" max="24" width="8.1640625" style="700" customWidth="1"/>
    <col min="25" max="25" width="17.5" style="700" customWidth="1"/>
    <col min="26" max="26" width="21" style="700" customWidth="1"/>
    <col min="27" max="62" width="8.1640625" style="700" customWidth="1"/>
    <col min="63" max="16384" width="7.6640625" style="700"/>
  </cols>
  <sheetData>
    <row r="1" spans="2:26" ht="14.25" thickBot="1"/>
    <row r="2" spans="2:26">
      <c r="B2" s="701"/>
      <c r="C2" s="702"/>
      <c r="D2" s="702"/>
      <c r="E2" s="702"/>
      <c r="F2" s="702"/>
      <c r="G2" s="702"/>
      <c r="H2" s="702"/>
      <c r="I2" s="702"/>
      <c r="J2" s="702"/>
      <c r="K2" s="702"/>
      <c r="L2" s="702"/>
      <c r="M2" s="702"/>
      <c r="N2" s="702"/>
      <c r="O2" s="702"/>
      <c r="P2" s="702"/>
      <c r="Q2" s="702"/>
      <c r="R2" s="702"/>
      <c r="S2" s="703"/>
    </row>
    <row r="3" spans="2:26" ht="30.75">
      <c r="B3" s="704"/>
      <c r="I3" s="705"/>
      <c r="J3" s="705" t="s">
        <v>153</v>
      </c>
      <c r="O3" s="2619" t="s">
        <v>274</v>
      </c>
      <c r="P3" s="2619"/>
      <c r="Q3" s="2620">
        <v>45731</v>
      </c>
      <c r="R3" s="2620"/>
      <c r="S3" s="2621"/>
    </row>
    <row r="4" spans="2:26" ht="18.75" customHeight="1">
      <c r="B4" s="704"/>
      <c r="S4" s="706"/>
      <c r="Y4" s="707" t="s">
        <v>275</v>
      </c>
      <c r="Z4" s="708">
        <v>9</v>
      </c>
    </row>
    <row r="5" spans="2:26" ht="21.75" customHeight="1">
      <c r="B5" s="704"/>
      <c r="H5" s="709"/>
      <c r="J5" s="2622" t="s">
        <v>156</v>
      </c>
      <c r="K5" s="2622"/>
      <c r="L5" s="2622" t="s">
        <v>687</v>
      </c>
      <c r="M5" s="2622"/>
      <c r="N5" s="2622"/>
      <c r="O5" s="710" t="s">
        <v>276</v>
      </c>
      <c r="P5" s="2623">
        <f>Q3</f>
        <v>45731</v>
      </c>
      <c r="Q5" s="2624"/>
      <c r="R5" s="2625"/>
      <c r="S5" s="706"/>
      <c r="Y5" s="711"/>
      <c r="Z5" s="711"/>
    </row>
    <row r="6" spans="2:26" ht="21.75" customHeight="1">
      <c r="B6" s="704"/>
      <c r="C6" s="700" t="s">
        <v>157</v>
      </c>
      <c r="S6" s="706"/>
      <c r="Y6" s="711"/>
      <c r="Z6" s="711"/>
    </row>
    <row r="7" spans="2:26" ht="21.75" customHeight="1">
      <c r="B7" s="704"/>
      <c r="C7" s="700" t="s">
        <v>158</v>
      </c>
      <c r="S7" s="706"/>
      <c r="Y7" s="712" t="s">
        <v>277</v>
      </c>
      <c r="Z7" s="708">
        <v>3</v>
      </c>
    </row>
    <row r="8" spans="2:26" ht="21.75" customHeight="1" thickBot="1">
      <c r="B8" s="704"/>
      <c r="S8" s="706"/>
      <c r="Y8" s="713"/>
      <c r="Z8" s="713"/>
    </row>
    <row r="9" spans="2:26" ht="21.75" customHeight="1">
      <c r="B9" s="704"/>
      <c r="C9" s="714" t="s">
        <v>159</v>
      </c>
      <c r="D9" s="715"/>
      <c r="E9" s="715"/>
      <c r="F9" s="715"/>
      <c r="G9" s="715"/>
      <c r="H9" s="716"/>
      <c r="J9" s="714" t="s">
        <v>160</v>
      </c>
      <c r="K9" s="715"/>
      <c r="L9" s="715"/>
      <c r="M9" s="715"/>
      <c r="N9" s="715"/>
      <c r="O9" s="715"/>
      <c r="P9" s="715"/>
      <c r="Q9" s="715"/>
      <c r="R9" s="716"/>
      <c r="S9" s="706"/>
      <c r="Y9" s="712" t="s">
        <v>278</v>
      </c>
      <c r="Z9" s="708"/>
    </row>
    <row r="10" spans="2:26" ht="21.75" customHeight="1" thickBot="1">
      <c r="B10" s="704"/>
      <c r="C10" s="717" t="s">
        <v>688</v>
      </c>
      <c r="D10" s="718"/>
      <c r="E10" s="718"/>
      <c r="F10" s="718" t="s">
        <v>192</v>
      </c>
      <c r="G10" s="718"/>
      <c r="H10" s="719"/>
      <c r="J10" s="704" t="s">
        <v>689</v>
      </c>
      <c r="R10" s="706"/>
      <c r="S10" s="706"/>
      <c r="Y10" s="708" t="s">
        <v>280</v>
      </c>
      <c r="Z10" s="708"/>
    </row>
    <row r="11" spans="2:26" ht="21.75" customHeight="1">
      <c r="B11" s="704"/>
      <c r="J11" s="704" t="s">
        <v>690</v>
      </c>
      <c r="R11" s="706"/>
      <c r="S11" s="706"/>
      <c r="Y11" s="708" t="s">
        <v>282</v>
      </c>
      <c r="Z11" s="708"/>
    </row>
    <row r="12" spans="2:26" ht="21.75" customHeight="1">
      <c r="B12" s="704"/>
      <c r="J12" s="704" t="s">
        <v>691</v>
      </c>
      <c r="M12" s="700" t="s">
        <v>192</v>
      </c>
      <c r="R12" s="706"/>
      <c r="S12" s="706"/>
      <c r="Y12" s="708" t="s">
        <v>284</v>
      </c>
      <c r="Z12" s="708"/>
    </row>
    <row r="13" spans="2:26" ht="21.75" customHeight="1" thickBot="1">
      <c r="B13" s="704"/>
      <c r="J13" s="717"/>
      <c r="K13" s="718"/>
      <c r="L13" s="718"/>
      <c r="M13" s="718"/>
      <c r="N13" s="718"/>
      <c r="O13" s="718"/>
      <c r="P13" s="718"/>
      <c r="Q13" s="718"/>
      <c r="R13" s="719"/>
      <c r="S13" s="706"/>
      <c r="Y13" s="708" t="s">
        <v>285</v>
      </c>
      <c r="Z13" s="708"/>
    </row>
    <row r="14" spans="2:26" ht="21.75" customHeight="1">
      <c r="B14" s="704"/>
      <c r="S14" s="706"/>
      <c r="Y14" s="708" t="s">
        <v>286</v>
      </c>
      <c r="Z14" s="708"/>
    </row>
    <row r="15" spans="2:26" ht="21.75" customHeight="1">
      <c r="B15" s="704"/>
      <c r="F15" s="2616">
        <f>Q25</f>
        <v>19000</v>
      </c>
      <c r="G15" s="2617"/>
      <c r="H15" s="2617"/>
      <c r="I15" s="2617"/>
      <c r="S15" s="706"/>
      <c r="Y15" s="708" t="s">
        <v>287</v>
      </c>
      <c r="Z15" s="708"/>
    </row>
    <row r="16" spans="2:26" ht="21.75" customHeight="1" thickBot="1">
      <c r="B16" s="704"/>
      <c r="C16" s="718" t="s">
        <v>288</v>
      </c>
      <c r="D16" s="718"/>
      <c r="E16" s="718"/>
      <c r="F16" s="2618"/>
      <c r="G16" s="2618"/>
      <c r="H16" s="2618"/>
      <c r="I16" s="2618"/>
      <c r="J16" s="718"/>
      <c r="K16" s="718"/>
      <c r="L16" s="718"/>
      <c r="M16" s="718"/>
      <c r="N16" s="718"/>
      <c r="O16" s="718"/>
      <c r="P16" s="718"/>
      <c r="Q16" s="718"/>
      <c r="R16" s="718"/>
      <c r="S16" s="706"/>
      <c r="Y16" s="708" t="s">
        <v>289</v>
      </c>
      <c r="Z16" s="708"/>
    </row>
    <row r="17" spans="2:26" ht="21.75" customHeight="1" thickBot="1">
      <c r="B17" s="704"/>
      <c r="S17" s="706"/>
      <c r="Y17" s="708" t="s">
        <v>290</v>
      </c>
      <c r="Z17" s="708"/>
    </row>
    <row r="18" spans="2:26" ht="21.75" customHeight="1" thickBot="1">
      <c r="B18" s="704"/>
      <c r="C18" s="2626" t="s">
        <v>99</v>
      </c>
      <c r="D18" s="2627"/>
      <c r="E18" s="2628"/>
      <c r="F18" s="2626" t="s">
        <v>168</v>
      </c>
      <c r="G18" s="2627"/>
      <c r="H18" s="2627"/>
      <c r="I18" s="2627"/>
      <c r="J18" s="2627"/>
      <c r="K18" s="2627"/>
      <c r="L18" s="2627"/>
      <c r="M18" s="2628"/>
      <c r="N18" s="2626" t="s">
        <v>169</v>
      </c>
      <c r="O18" s="2628"/>
      <c r="P18" s="720" t="s">
        <v>170</v>
      </c>
      <c r="Q18" s="2627" t="s">
        <v>171</v>
      </c>
      <c r="R18" s="2628"/>
      <c r="S18" s="706"/>
      <c r="V18" s="709"/>
      <c r="Y18" s="708" t="s">
        <v>291</v>
      </c>
      <c r="Z18" s="708"/>
    </row>
    <row r="19" spans="2:26" ht="48.75" customHeight="1">
      <c r="B19" s="704"/>
      <c r="C19" s="2629" t="s">
        <v>692</v>
      </c>
      <c r="D19" s="2630"/>
      <c r="E19" s="2630"/>
      <c r="F19" s="2631" t="s">
        <v>693</v>
      </c>
      <c r="G19" s="2631"/>
      <c r="H19" s="2631"/>
      <c r="I19" s="2631"/>
      <c r="J19" s="2631"/>
      <c r="K19" s="2631"/>
      <c r="L19" s="2631"/>
      <c r="M19" s="2631"/>
      <c r="N19" s="2632">
        <v>950</v>
      </c>
      <c r="O19" s="2632"/>
      <c r="P19" s="721">
        <v>20</v>
      </c>
      <c r="Q19" s="2633">
        <f>N19*P19</f>
        <v>19000</v>
      </c>
      <c r="R19" s="2634"/>
      <c r="S19" s="706"/>
      <c r="Y19" s="708" t="s">
        <v>292</v>
      </c>
      <c r="Z19" s="708"/>
    </row>
    <row r="20" spans="2:26" ht="48.75" customHeight="1">
      <c r="B20" s="704"/>
      <c r="C20" s="2635"/>
      <c r="D20" s="2636"/>
      <c r="E20" s="2636"/>
      <c r="F20" s="2637"/>
      <c r="G20" s="2637"/>
      <c r="H20" s="2637"/>
      <c r="I20" s="2637"/>
      <c r="J20" s="2637"/>
      <c r="K20" s="2637"/>
      <c r="L20" s="2637"/>
      <c r="M20" s="2637"/>
      <c r="N20" s="2638"/>
      <c r="O20" s="2638"/>
      <c r="P20" s="722"/>
      <c r="Q20" s="2639"/>
      <c r="R20" s="2640"/>
      <c r="S20" s="706"/>
      <c r="Y20" s="708" t="s">
        <v>293</v>
      </c>
      <c r="Z20" s="708"/>
    </row>
    <row r="21" spans="2:26" ht="48.75" customHeight="1">
      <c r="B21" s="704"/>
      <c r="C21" s="2635"/>
      <c r="D21" s="2636"/>
      <c r="E21" s="2636"/>
      <c r="F21" s="2637"/>
      <c r="G21" s="2637"/>
      <c r="H21" s="2637"/>
      <c r="I21" s="2637"/>
      <c r="J21" s="2637"/>
      <c r="K21" s="2637"/>
      <c r="L21" s="2637"/>
      <c r="M21" s="2637"/>
      <c r="N21" s="2638"/>
      <c r="O21" s="2638"/>
      <c r="P21" s="722"/>
      <c r="Q21" s="2639"/>
      <c r="R21" s="2640"/>
      <c r="S21" s="706"/>
      <c r="Y21" s="708" t="s">
        <v>294</v>
      </c>
      <c r="Z21" s="708"/>
    </row>
    <row r="22" spans="2:26" ht="48.75" customHeight="1">
      <c r="B22" s="704"/>
      <c r="C22" s="2635"/>
      <c r="D22" s="2636"/>
      <c r="E22" s="2636"/>
      <c r="F22" s="2637"/>
      <c r="G22" s="2637"/>
      <c r="H22" s="2637"/>
      <c r="I22" s="2637"/>
      <c r="J22" s="2637"/>
      <c r="K22" s="2637"/>
      <c r="L22" s="2637"/>
      <c r="M22" s="2637"/>
      <c r="N22" s="2638"/>
      <c r="O22" s="2638"/>
      <c r="P22" s="722"/>
      <c r="Q22" s="2639"/>
      <c r="R22" s="2640"/>
      <c r="S22" s="706"/>
      <c r="Y22" s="708" t="s">
        <v>295</v>
      </c>
      <c r="Z22" s="708"/>
    </row>
    <row r="23" spans="2:26" ht="48.75" customHeight="1">
      <c r="B23" s="704"/>
      <c r="C23" s="2635"/>
      <c r="D23" s="2636"/>
      <c r="E23" s="2636"/>
      <c r="F23" s="2637"/>
      <c r="G23" s="2637"/>
      <c r="H23" s="2637"/>
      <c r="I23" s="2637"/>
      <c r="J23" s="2637"/>
      <c r="K23" s="2637"/>
      <c r="L23" s="2637"/>
      <c r="M23" s="2637"/>
      <c r="N23" s="2638"/>
      <c r="O23" s="2638"/>
      <c r="P23" s="722"/>
      <c r="Q23" s="2639"/>
      <c r="R23" s="2640"/>
      <c r="S23" s="706"/>
      <c r="Y23" s="708" t="s">
        <v>296</v>
      </c>
      <c r="Z23" s="708"/>
    </row>
    <row r="24" spans="2:26" ht="48.75" customHeight="1">
      <c r="B24" s="704"/>
      <c r="C24" s="2635"/>
      <c r="D24" s="2636"/>
      <c r="E24" s="2636"/>
      <c r="F24" s="2637"/>
      <c r="G24" s="2637"/>
      <c r="H24" s="2637"/>
      <c r="I24" s="2637"/>
      <c r="J24" s="2637"/>
      <c r="K24" s="2637"/>
      <c r="L24" s="2637"/>
      <c r="M24" s="2637"/>
      <c r="N24" s="2638"/>
      <c r="O24" s="2638"/>
      <c r="P24" s="722"/>
      <c r="Q24" s="2639"/>
      <c r="R24" s="2640"/>
      <c r="S24" s="706"/>
    </row>
    <row r="25" spans="2:26" ht="48.75" customHeight="1" thickBot="1">
      <c r="B25" s="704"/>
      <c r="C25" s="2641" t="s">
        <v>172</v>
      </c>
      <c r="D25" s="2642"/>
      <c r="E25" s="2642"/>
      <c r="F25" s="2642"/>
      <c r="G25" s="2642"/>
      <c r="H25" s="2642"/>
      <c r="I25" s="2642"/>
      <c r="J25" s="2642"/>
      <c r="K25" s="2642"/>
      <c r="L25" s="2642"/>
      <c r="M25" s="2642"/>
      <c r="N25" s="2642"/>
      <c r="O25" s="2642"/>
      <c r="P25" s="2643"/>
      <c r="Q25" s="2644">
        <f>AVERAGE(Q19:R24)</f>
        <v>19000</v>
      </c>
      <c r="R25" s="2645"/>
      <c r="S25" s="706"/>
    </row>
    <row r="26" spans="2:26" ht="21.75" customHeight="1">
      <c r="B26" s="704"/>
      <c r="C26" s="1180" t="s">
        <v>173</v>
      </c>
      <c r="D26" s="1181"/>
      <c r="E26" s="1181"/>
      <c r="F26" s="1181"/>
      <c r="G26" s="1181"/>
      <c r="H26" s="1181"/>
      <c r="I26" s="1181"/>
      <c r="J26" s="1181"/>
      <c r="K26" s="1181"/>
      <c r="L26" s="1181"/>
      <c r="M26" s="1181"/>
      <c r="N26" s="1181"/>
      <c r="O26" s="1181"/>
      <c r="P26" s="1182"/>
      <c r="Q26" s="2648">
        <f>ROUNDDOWN(Q25/1.1*0.1,0)</f>
        <v>1727</v>
      </c>
      <c r="R26" s="2649"/>
      <c r="S26" s="706"/>
    </row>
    <row r="27" spans="2:26" ht="21.75" customHeight="1" thickBot="1">
      <c r="B27" s="704"/>
      <c r="C27" s="2650" t="s">
        <v>174</v>
      </c>
      <c r="D27" s="2651"/>
      <c r="E27" s="2651"/>
      <c r="F27" s="2651"/>
      <c r="G27" s="2651"/>
      <c r="H27" s="2651"/>
      <c r="I27" s="2651"/>
      <c r="J27" s="2651"/>
      <c r="K27" s="2651"/>
      <c r="L27" s="2651"/>
      <c r="M27" s="2651"/>
      <c r="N27" s="2651"/>
      <c r="O27" s="2651"/>
      <c r="P27" s="2652"/>
      <c r="Q27" s="2653">
        <f>ROUNDDOWN(Q25/1.1*0.1,0)</f>
        <v>1727</v>
      </c>
      <c r="R27" s="2654" ph="1"/>
      <c r="S27" s="706"/>
    </row>
    <row r="28" spans="2:26" ht="21.75" customHeight="1">
      <c r="B28" s="704"/>
      <c r="C28" s="1180" t="s">
        <v>175</v>
      </c>
      <c r="D28" s="1181"/>
      <c r="E28" s="1181"/>
      <c r="F28" s="1181"/>
      <c r="G28" s="1181"/>
      <c r="H28" s="1181"/>
      <c r="I28" s="1181"/>
      <c r="J28" s="1181"/>
      <c r="K28" s="1181"/>
      <c r="L28" s="1181"/>
      <c r="M28" s="1181"/>
      <c r="N28" s="1181"/>
      <c r="O28" s="1181"/>
      <c r="P28" s="1182"/>
      <c r="Q28" s="2648">
        <f>Q25</f>
        <v>19000</v>
      </c>
      <c r="R28" s="2649"/>
      <c r="S28" s="706"/>
    </row>
    <row r="29" spans="2:26" ht="21.75" customHeight="1" thickBot="1">
      <c r="B29" s="704"/>
      <c r="C29" s="2650" t="s">
        <v>176</v>
      </c>
      <c r="D29" s="2651"/>
      <c r="E29" s="2651"/>
      <c r="F29" s="2651"/>
      <c r="G29" s="2651"/>
      <c r="H29" s="2651"/>
      <c r="I29" s="2651"/>
      <c r="J29" s="2651"/>
      <c r="K29" s="2651"/>
      <c r="L29" s="2651"/>
      <c r="M29" s="2651"/>
      <c r="N29" s="2651"/>
      <c r="O29" s="2651"/>
      <c r="P29" s="2652"/>
      <c r="Q29" s="2653">
        <f>Q25</f>
        <v>19000</v>
      </c>
      <c r="R29" s="2654"/>
      <c r="S29" s="706"/>
    </row>
    <row r="30" spans="2:26" ht="21.75" customHeight="1" thickBot="1">
      <c r="B30" s="704"/>
      <c r="C30" s="723" t="s">
        <v>177</v>
      </c>
      <c r="D30" s="724"/>
      <c r="E30" s="724"/>
      <c r="F30" s="724"/>
      <c r="G30" s="724"/>
      <c r="H30" s="724"/>
      <c r="I30" s="724"/>
      <c r="J30" s="724"/>
      <c r="K30" s="724"/>
      <c r="L30" s="724"/>
      <c r="M30" s="724"/>
      <c r="N30" s="724"/>
      <c r="O30" s="724"/>
      <c r="P30" s="725"/>
      <c r="Q30" s="2646">
        <f>Q25</f>
        <v>19000</v>
      </c>
      <c r="R30" s="2647"/>
      <c r="S30" s="706"/>
    </row>
    <row r="31" spans="2:26" ht="21.75" customHeight="1">
      <c r="B31" s="704"/>
      <c r="S31" s="706"/>
    </row>
    <row r="32" spans="2:26" ht="21.75" customHeight="1">
      <c r="B32" s="704"/>
      <c r="C32" s="700" t="s">
        <v>178</v>
      </c>
      <c r="S32" s="706"/>
    </row>
    <row r="33" spans="2:19" ht="21.75" customHeight="1">
      <c r="B33" s="704"/>
      <c r="S33" s="706"/>
    </row>
    <row r="34" spans="2:19" ht="21.75" customHeight="1">
      <c r="B34" s="704"/>
      <c r="C34" s="700" t="s">
        <v>179</v>
      </c>
      <c r="M34" s="700" t="s">
        <v>180</v>
      </c>
      <c r="S34" s="706"/>
    </row>
    <row r="35" spans="2:19" ht="21.75" customHeight="1">
      <c r="B35" s="704"/>
      <c r="C35" s="700" t="s">
        <v>181</v>
      </c>
      <c r="M35" s="700" t="s">
        <v>182</v>
      </c>
      <c r="S35" s="706"/>
    </row>
    <row r="36" spans="2:19" ht="21.75" customHeight="1">
      <c r="B36" s="704"/>
      <c r="C36" s="700" t="s">
        <v>183</v>
      </c>
      <c r="M36" s="700" t="s">
        <v>184</v>
      </c>
      <c r="S36" s="706"/>
    </row>
    <row r="37" spans="2:19" ht="21.75" customHeight="1">
      <c r="B37" s="704"/>
      <c r="C37" s="700" t="s">
        <v>297</v>
      </c>
      <c r="S37" s="706"/>
    </row>
    <row r="38" spans="2:19" ht="21.75" customHeight="1">
      <c r="B38" s="704"/>
      <c r="C38" s="700" t="s">
        <v>186</v>
      </c>
      <c r="S38" s="706"/>
    </row>
    <row r="39" spans="2:19" ht="21.75" customHeight="1">
      <c r="B39" s="704"/>
      <c r="C39" s="109" t="s">
        <v>298</v>
      </c>
      <c r="H39" s="711"/>
      <c r="S39" s="706"/>
    </row>
    <row r="40" spans="2:19" ht="21.75" customHeight="1">
      <c r="B40" s="704"/>
      <c r="C40" s="700" t="s">
        <v>187</v>
      </c>
      <c r="S40" s="706"/>
    </row>
    <row r="41" spans="2:19" ht="21.75" customHeight="1">
      <c r="B41" s="704"/>
      <c r="C41" s="700" t="s">
        <v>188</v>
      </c>
      <c r="S41" s="706"/>
    </row>
    <row r="42" spans="2:19" ht="21.75" customHeight="1" thickBot="1">
      <c r="B42" s="717"/>
      <c r="C42" s="718"/>
      <c r="D42" s="718"/>
      <c r="E42" s="718"/>
      <c r="F42" s="718"/>
      <c r="G42" s="718"/>
      <c r="H42" s="718"/>
      <c r="I42" s="718"/>
      <c r="J42" s="718"/>
      <c r="K42" s="718"/>
      <c r="L42" s="718"/>
      <c r="M42" s="718"/>
      <c r="N42" s="718"/>
      <c r="O42" s="718"/>
      <c r="P42" s="718"/>
      <c r="Q42" s="718"/>
      <c r="R42" s="718"/>
      <c r="S42" s="719"/>
    </row>
    <row r="43" spans="2:19" ht="15.75" customHeight="1"/>
    <row r="44" spans="2:19" ht="15.75" customHeight="1"/>
    <row r="45" spans="2:19" ht="15.75" customHeight="1"/>
    <row r="46" spans="2:19" ht="15.75" customHeight="1"/>
    <row r="47" spans="2:19" ht="15.75" customHeight="1"/>
    <row r="48" spans="2: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sheetData>
  <mergeCells count="43">
    <mergeCell ref="Q30:R30"/>
    <mergeCell ref="Q26:R26"/>
    <mergeCell ref="C27:P27"/>
    <mergeCell ref="Q27:R27"/>
    <mergeCell ref="Q28:R28"/>
    <mergeCell ref="C29:P29"/>
    <mergeCell ref="Q29:R29"/>
    <mergeCell ref="C24:E24"/>
    <mergeCell ref="F24:M24"/>
    <mergeCell ref="N24:O24"/>
    <mergeCell ref="Q24:R24"/>
    <mergeCell ref="C25:P25"/>
    <mergeCell ref="Q25:R25"/>
    <mergeCell ref="C22:E22"/>
    <mergeCell ref="F22:M22"/>
    <mergeCell ref="N22:O22"/>
    <mergeCell ref="Q22:R22"/>
    <mergeCell ref="C23:E23"/>
    <mergeCell ref="F23:M23"/>
    <mergeCell ref="N23:O23"/>
    <mergeCell ref="Q23:R23"/>
    <mergeCell ref="C20:E20"/>
    <mergeCell ref="F20:M20"/>
    <mergeCell ref="N20:O20"/>
    <mergeCell ref="Q20:R20"/>
    <mergeCell ref="C21:E21"/>
    <mergeCell ref="F21:M21"/>
    <mergeCell ref="N21:O21"/>
    <mergeCell ref="Q21:R21"/>
    <mergeCell ref="C18:E18"/>
    <mergeCell ref="F18:M18"/>
    <mergeCell ref="N18:O18"/>
    <mergeCell ref="Q18:R18"/>
    <mergeCell ref="C19:E19"/>
    <mergeCell ref="F19:M19"/>
    <mergeCell ref="N19:O19"/>
    <mergeCell ref="Q19:R19"/>
    <mergeCell ref="F15:I16"/>
    <mergeCell ref="O3:P3"/>
    <mergeCell ref="Q3:S3"/>
    <mergeCell ref="J5:K5"/>
    <mergeCell ref="L5:N5"/>
    <mergeCell ref="P5:R5"/>
  </mergeCells>
  <phoneticPr fontId="27"/>
  <hyperlinks>
    <hyperlink ref="C39" r:id="rId1" xr:uid="{BFA381B8-C115-4228-B5F4-8B04592AD7E3}"/>
  </hyperlinks>
  <pageMargins left="0.25" right="0.25" top="0.75" bottom="0.75" header="0.3" footer="0.3"/>
  <pageSetup paperSize="9" scale="62" orientation="portrait" r:id="rId2"/>
  <drawing r:id="rId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432BE-3C85-4B66-A7E0-7128764D33A2}">
  <sheetPr codeName="Sheet42">
    <pageSetUpPr fitToPage="1"/>
  </sheetPr>
  <dimension ref="C3:Z179"/>
  <sheetViews>
    <sheetView showGridLines="0" zoomScaleNormal="100" workbookViewId="0">
      <selection activeCell="AD6" sqref="AD6"/>
    </sheetView>
  </sheetViews>
  <sheetFormatPr defaultColWidth="7.6640625" defaultRowHeight="13.5"/>
  <cols>
    <col min="1" max="1" width="7.6640625" style="164"/>
    <col min="2" max="19" width="8.83203125" style="164" customWidth="1"/>
    <col min="20" max="24" width="7.6640625" style="164"/>
    <col min="25" max="25" width="17.5" style="164" customWidth="1"/>
    <col min="26" max="26" width="17.6640625" style="164" customWidth="1"/>
    <col min="27" max="16384" width="7.6640625" style="164"/>
  </cols>
  <sheetData>
    <row r="3" spans="3:26" ht="30.75">
      <c r="I3" s="169"/>
      <c r="O3" s="2672" t="s">
        <v>299</v>
      </c>
      <c r="P3" s="2672"/>
      <c r="Q3" s="2673">
        <v>45017</v>
      </c>
      <c r="R3" s="2673"/>
      <c r="S3" s="2673"/>
    </row>
    <row r="4" spans="3:26" ht="15.75" customHeight="1">
      <c r="Y4" s="171" t="s">
        <v>275</v>
      </c>
      <c r="Z4" s="172">
        <v>1</v>
      </c>
    </row>
    <row r="5" spans="3:26" ht="30" customHeight="1">
      <c r="H5" s="173"/>
      <c r="I5" s="188" t="s">
        <v>191</v>
      </c>
      <c r="J5" s="188"/>
      <c r="K5" s="173"/>
      <c r="L5" s="173"/>
      <c r="M5" s="173"/>
      <c r="N5" s="173"/>
      <c r="O5" s="173"/>
      <c r="P5" s="173"/>
      <c r="Q5" s="173"/>
      <c r="R5" s="173"/>
      <c r="Y5" s="54"/>
      <c r="Z5" s="54"/>
    </row>
    <row r="6" spans="3:26" ht="15.75" customHeight="1">
      <c r="Y6" s="54"/>
      <c r="Z6" s="54"/>
    </row>
    <row r="7" spans="3:26" ht="30" customHeight="1">
      <c r="F7" s="189"/>
      <c r="G7" s="189"/>
      <c r="H7" s="189"/>
      <c r="I7" s="190" t="s">
        <v>998</v>
      </c>
      <c r="J7" s="189"/>
      <c r="K7" s="189"/>
      <c r="L7" s="189"/>
      <c r="M7" s="189"/>
      <c r="N7" s="189"/>
      <c r="O7" s="191" t="s">
        <v>192</v>
      </c>
      <c r="Y7" s="175" t="s">
        <v>277</v>
      </c>
      <c r="Z7" s="172">
        <v>1</v>
      </c>
    </row>
    <row r="8" spans="3:26" ht="15.75" customHeight="1">
      <c r="Y8" s="123"/>
      <c r="Z8" s="123"/>
    </row>
    <row r="9" spans="3:26" ht="30" customHeight="1">
      <c r="E9" s="192"/>
      <c r="F9" s="192"/>
      <c r="G9" s="192"/>
      <c r="H9" s="192"/>
      <c r="I9" s="193" t="s">
        <v>193</v>
      </c>
      <c r="J9" s="192"/>
      <c r="K9" s="192"/>
      <c r="L9" s="192"/>
      <c r="M9" s="192"/>
      <c r="N9" s="192"/>
      <c r="O9" s="192"/>
      <c r="P9" s="192"/>
      <c r="Y9" s="175" t="s">
        <v>278</v>
      </c>
      <c r="Z9" s="172"/>
    </row>
    <row r="10" spans="3:26" ht="21.75" customHeight="1">
      <c r="Y10" s="172" t="s">
        <v>280</v>
      </c>
      <c r="Z10" s="172"/>
    </row>
    <row r="11" spans="3:26" ht="21.75" customHeight="1">
      <c r="G11" s="164" t="s">
        <v>194</v>
      </c>
      <c r="L11" s="164" t="s">
        <v>195</v>
      </c>
      <c r="Y11" s="172" t="s">
        <v>282</v>
      </c>
      <c r="Z11" s="172"/>
    </row>
    <row r="12" spans="3:26" ht="21.75" customHeight="1">
      <c r="Y12" s="172" t="s">
        <v>284</v>
      </c>
      <c r="Z12" s="172"/>
    </row>
    <row r="13" spans="3:26" ht="21.75" customHeight="1">
      <c r="C13" s="164" t="s">
        <v>196</v>
      </c>
      <c r="Y13" s="172" t="s">
        <v>285</v>
      </c>
      <c r="Z13" s="172"/>
    </row>
    <row r="14" spans="3:26" ht="21.75" customHeight="1">
      <c r="Y14" s="172" t="s">
        <v>286</v>
      </c>
      <c r="Z14" s="172"/>
    </row>
    <row r="15" spans="3:26" ht="21.75" customHeight="1" thickBot="1">
      <c r="C15" s="164" t="s">
        <v>197</v>
      </c>
      <c r="Y15" s="172" t="s">
        <v>287</v>
      </c>
      <c r="Z15" s="172"/>
    </row>
    <row r="16" spans="3:26" ht="21.75" customHeight="1" thickBot="1">
      <c r="C16" s="194"/>
      <c r="D16" s="195"/>
      <c r="E16" s="195"/>
      <c r="F16" s="195"/>
      <c r="G16" s="195"/>
      <c r="H16" s="195" t="s">
        <v>198</v>
      </c>
      <c r="I16" s="195"/>
      <c r="J16" s="195"/>
      <c r="K16" s="195"/>
      <c r="L16" s="195"/>
      <c r="M16" s="196"/>
      <c r="N16" s="2674" t="s">
        <v>169</v>
      </c>
      <c r="O16" s="2675"/>
      <c r="P16" s="197" t="s">
        <v>170</v>
      </c>
      <c r="Q16" s="2676" t="s">
        <v>171</v>
      </c>
      <c r="R16" s="2675"/>
      <c r="Y16" s="172" t="s">
        <v>289</v>
      </c>
      <c r="Z16" s="172"/>
    </row>
    <row r="17" spans="3:26" s="199" customFormat="1" ht="30" customHeight="1">
      <c r="C17" s="2677" t="e">
        <v>#N/A</v>
      </c>
      <c r="D17" s="2678"/>
      <c r="E17" s="2678"/>
      <c r="F17" s="2678"/>
      <c r="G17" s="2678"/>
      <c r="H17" s="2678"/>
      <c r="I17" s="2678"/>
      <c r="J17" s="2678"/>
      <c r="K17" s="2678"/>
      <c r="L17" s="2678"/>
      <c r="M17" s="2679"/>
      <c r="N17" s="2680" t="e">
        <v>#N/A</v>
      </c>
      <c r="O17" s="2681"/>
      <c r="P17" s="198">
        <v>100</v>
      </c>
      <c r="Q17" s="2682" t="e">
        <f>N17*P17</f>
        <v>#N/A</v>
      </c>
      <c r="R17" s="2683"/>
      <c r="Y17" s="172" t="s">
        <v>290</v>
      </c>
      <c r="Z17" s="172"/>
    </row>
    <row r="18" spans="3:26" s="199" customFormat="1" ht="30" customHeight="1">
      <c r="C18" s="2660" t="e">
        <v>#N/A</v>
      </c>
      <c r="D18" s="2661"/>
      <c r="E18" s="2661"/>
      <c r="F18" s="2661"/>
      <c r="G18" s="2661"/>
      <c r="H18" s="2661"/>
      <c r="I18" s="2661"/>
      <c r="J18" s="2661"/>
      <c r="K18" s="2661"/>
      <c r="L18" s="2661"/>
      <c r="M18" s="2662"/>
      <c r="N18" s="2663" t="e">
        <v>#N/A</v>
      </c>
      <c r="O18" s="2664"/>
      <c r="P18" s="200">
        <v>400</v>
      </c>
      <c r="Q18" s="2665" t="e">
        <f t="shared" ref="Q18:Q19" si="0">N18*P18</f>
        <v>#N/A</v>
      </c>
      <c r="R18" s="2666"/>
      <c r="Y18" s="172" t="s">
        <v>291</v>
      </c>
      <c r="Z18" s="172"/>
    </row>
    <row r="19" spans="3:26" s="199" customFormat="1" ht="30" customHeight="1">
      <c r="C19" s="2660" t="e">
        <v>#N/A</v>
      </c>
      <c r="D19" s="2661"/>
      <c r="E19" s="2661"/>
      <c r="F19" s="2661"/>
      <c r="G19" s="2661"/>
      <c r="H19" s="2661"/>
      <c r="I19" s="2661"/>
      <c r="J19" s="2661"/>
      <c r="K19" s="2661"/>
      <c r="L19" s="2661"/>
      <c r="M19" s="2662"/>
      <c r="N19" s="2663" t="e">
        <v>#N/A</v>
      </c>
      <c r="O19" s="2664"/>
      <c r="P19" s="200">
        <v>350</v>
      </c>
      <c r="Q19" s="2665" t="e">
        <f t="shared" si="0"/>
        <v>#N/A</v>
      </c>
      <c r="R19" s="2666"/>
      <c r="Y19" s="172" t="s">
        <v>292</v>
      </c>
      <c r="Z19" s="172"/>
    </row>
    <row r="20" spans="3:26" s="199" customFormat="1" ht="30" customHeight="1">
      <c r="C20" s="2660"/>
      <c r="D20" s="2661"/>
      <c r="E20" s="2661"/>
      <c r="F20" s="2661"/>
      <c r="G20" s="2661"/>
      <c r="H20" s="2661"/>
      <c r="I20" s="2661"/>
      <c r="J20" s="2661"/>
      <c r="K20" s="2661"/>
      <c r="L20" s="2661"/>
      <c r="M20" s="2662"/>
      <c r="N20" s="2663"/>
      <c r="O20" s="2664"/>
      <c r="P20" s="200"/>
      <c r="Q20" s="2665"/>
      <c r="R20" s="2666"/>
      <c r="Y20" s="172" t="s">
        <v>293</v>
      </c>
      <c r="Z20" s="172"/>
    </row>
    <row r="21" spans="3:26" s="199" customFormat="1" ht="30" customHeight="1">
      <c r="C21" s="2660"/>
      <c r="D21" s="2661"/>
      <c r="E21" s="2661"/>
      <c r="F21" s="2661"/>
      <c r="G21" s="2661"/>
      <c r="H21" s="2661"/>
      <c r="I21" s="2661"/>
      <c r="J21" s="2661"/>
      <c r="K21" s="2661"/>
      <c r="L21" s="2661"/>
      <c r="M21" s="2662"/>
      <c r="N21" s="2663"/>
      <c r="O21" s="2664"/>
      <c r="P21" s="200"/>
      <c r="Q21" s="2665"/>
      <c r="R21" s="2666"/>
      <c r="Y21" s="172" t="s">
        <v>294</v>
      </c>
      <c r="Z21" s="172"/>
    </row>
    <row r="22" spans="3:26" s="199" customFormat="1" ht="30" customHeight="1">
      <c r="C22" s="2660"/>
      <c r="D22" s="2661"/>
      <c r="E22" s="2661"/>
      <c r="F22" s="2661"/>
      <c r="G22" s="2661"/>
      <c r="H22" s="2661"/>
      <c r="I22" s="2661"/>
      <c r="J22" s="2661"/>
      <c r="K22" s="2661"/>
      <c r="L22" s="2661"/>
      <c r="M22" s="2662"/>
      <c r="N22" s="2663"/>
      <c r="O22" s="2664"/>
      <c r="P22" s="200"/>
      <c r="Q22" s="2665"/>
      <c r="R22" s="2666"/>
      <c r="Y22" s="172" t="s">
        <v>295</v>
      </c>
      <c r="Z22" s="172"/>
    </row>
    <row r="23" spans="3:26" ht="21.75" customHeight="1">
      <c r="C23" s="2667" t="s">
        <v>172</v>
      </c>
      <c r="D23" s="2668"/>
      <c r="E23" s="2668"/>
      <c r="F23" s="2668"/>
      <c r="G23" s="2668"/>
      <c r="H23" s="2668"/>
      <c r="I23" s="2668"/>
      <c r="J23" s="2668"/>
      <c r="K23" s="2668"/>
      <c r="L23" s="2668"/>
      <c r="M23" s="2668"/>
      <c r="N23" s="2668"/>
      <c r="O23" s="2668"/>
      <c r="P23" s="2669"/>
      <c r="Q23" s="2670" t="e">
        <f>SUM(Q17:R22)</f>
        <v>#N/A</v>
      </c>
      <c r="R23" s="2671"/>
      <c r="Y23" s="172" t="s">
        <v>296</v>
      </c>
      <c r="Z23" s="172"/>
    </row>
    <row r="24" spans="3:26" ht="21.75" customHeight="1">
      <c r="C24" s="2667" t="s">
        <v>177</v>
      </c>
      <c r="D24" s="2668"/>
      <c r="E24" s="2668"/>
      <c r="F24" s="2668"/>
      <c r="G24" s="2668"/>
      <c r="H24" s="2668"/>
      <c r="I24" s="2668"/>
      <c r="J24" s="2668"/>
      <c r="K24" s="2668"/>
      <c r="L24" s="2668"/>
      <c r="M24" s="2668"/>
      <c r="N24" s="2668"/>
      <c r="O24" s="2668"/>
      <c r="P24" s="2669"/>
      <c r="Q24" s="2670" t="e">
        <f>Q23</f>
        <v>#N/A</v>
      </c>
      <c r="R24" s="2671"/>
    </row>
    <row r="25" spans="3:26" ht="21.75" customHeight="1" thickBot="1">
      <c r="C25" s="2655" t="s">
        <v>407</v>
      </c>
      <c r="D25" s="2656"/>
      <c r="E25" s="2656"/>
      <c r="F25" s="2656"/>
      <c r="G25" s="2656"/>
      <c r="H25" s="2656"/>
      <c r="I25" s="2656"/>
      <c r="J25" s="2656"/>
      <c r="K25" s="2656"/>
      <c r="L25" s="2656"/>
      <c r="M25" s="2656"/>
      <c r="N25" s="2656"/>
      <c r="O25" s="2656"/>
      <c r="P25" s="2657"/>
      <c r="Q25" s="2658" t="e">
        <f>Q23</f>
        <v>#N/A</v>
      </c>
      <c r="R25" s="2659"/>
    </row>
    <row r="26" spans="3:26" ht="21.75" customHeight="1"/>
    <row r="27" spans="3:26" ht="21.75" customHeight="1">
      <c r="C27" s="164" t="s">
        <v>183</v>
      </c>
    </row>
    <row r="28" spans="3:26" ht="21.75" customHeight="1">
      <c r="C28" s="164" t="s">
        <v>199</v>
      </c>
    </row>
    <row r="29" spans="3:26" ht="21.75" customHeight="1">
      <c r="C29" s="164" t="s">
        <v>200</v>
      </c>
    </row>
    <row r="30" spans="3:26" ht="21.75" customHeight="1">
      <c r="C30" s="164" t="s">
        <v>186</v>
      </c>
    </row>
    <row r="31" spans="3:26" ht="21.75" customHeight="1"/>
    <row r="32" spans="3:26" ht="21.75" customHeight="1"/>
    <row r="33" ht="21.75" customHeight="1"/>
    <row r="34" ht="21.75" customHeight="1"/>
    <row r="35" ht="21.75" customHeight="1"/>
    <row r="36" ht="21.75" customHeight="1"/>
    <row r="37" ht="21.75" customHeight="1"/>
    <row r="38" ht="21.75" customHeight="1"/>
    <row r="39" ht="21.75" customHeight="1"/>
    <row r="40" ht="21.75" customHeight="1"/>
    <row r="41" ht="21.75" customHeight="1"/>
    <row r="42" ht="21.75" customHeight="1"/>
    <row r="43" ht="21.75" customHeight="1"/>
    <row r="44" ht="21.75"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sheetData>
  <mergeCells count="28">
    <mergeCell ref="O3:P3"/>
    <mergeCell ref="Q3:S3"/>
    <mergeCell ref="N16:O16"/>
    <mergeCell ref="Q16:R16"/>
    <mergeCell ref="C17:M17"/>
    <mergeCell ref="N17:O17"/>
    <mergeCell ref="Q17:R17"/>
    <mergeCell ref="C18:M18"/>
    <mergeCell ref="N18:O18"/>
    <mergeCell ref="Q18:R18"/>
    <mergeCell ref="C19:M19"/>
    <mergeCell ref="N19:O19"/>
    <mergeCell ref="Q19:R19"/>
    <mergeCell ref="C20:M20"/>
    <mergeCell ref="N20:O20"/>
    <mergeCell ref="Q20:R20"/>
    <mergeCell ref="C21:M21"/>
    <mergeCell ref="N21:O21"/>
    <mergeCell ref="Q21:R21"/>
    <mergeCell ref="C25:P25"/>
    <mergeCell ref="Q25:R25"/>
    <mergeCell ref="C22:M22"/>
    <mergeCell ref="N22:O22"/>
    <mergeCell ref="Q22:R22"/>
    <mergeCell ref="C23:P23"/>
    <mergeCell ref="Q23:R23"/>
    <mergeCell ref="C24:P24"/>
    <mergeCell ref="Q24:R24"/>
  </mergeCells>
  <phoneticPr fontId="27"/>
  <pageMargins left="0.25" right="0.25" top="0.75" bottom="0.75" header="0.3" footer="0.3"/>
  <pageSetup paperSize="9" scale="69"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17F8B-C5AE-4456-A988-7BF3BCD9F5A3}">
  <sheetPr codeName="Sheet41">
    <pageSetUpPr fitToPage="1"/>
  </sheetPr>
  <dimension ref="B1:Z181"/>
  <sheetViews>
    <sheetView showGridLines="0" zoomScaleNormal="100" workbookViewId="0">
      <selection activeCell="AC7" sqref="AC7"/>
    </sheetView>
  </sheetViews>
  <sheetFormatPr defaultColWidth="7.6640625" defaultRowHeight="13.5"/>
  <cols>
    <col min="1" max="1" width="7.6640625" style="164"/>
    <col min="2" max="19" width="8.83203125" style="164" customWidth="1"/>
    <col min="20" max="24" width="7.6640625" style="164"/>
    <col min="25" max="25" width="17.5" style="164" customWidth="1"/>
    <col min="26" max="26" width="21.33203125" style="164" customWidth="1"/>
    <col min="27" max="16384" width="7.6640625" style="164"/>
  </cols>
  <sheetData>
    <row r="1" spans="2:26" ht="14.25" thickBot="1"/>
    <row r="2" spans="2:26">
      <c r="B2" s="165"/>
      <c r="C2" s="166"/>
      <c r="D2" s="166"/>
      <c r="E2" s="166"/>
      <c r="F2" s="166"/>
      <c r="G2" s="166"/>
      <c r="H2" s="166"/>
      <c r="I2" s="166"/>
      <c r="J2" s="166"/>
      <c r="K2" s="166"/>
      <c r="L2" s="166"/>
      <c r="M2" s="166"/>
      <c r="N2" s="166"/>
      <c r="O2" s="166"/>
      <c r="P2" s="166"/>
      <c r="Q2" s="166"/>
      <c r="R2" s="166"/>
      <c r="S2" s="167"/>
    </row>
    <row r="3" spans="2:26" ht="30.75">
      <c r="B3" s="168"/>
      <c r="I3" s="169" t="s">
        <v>190</v>
      </c>
      <c r="O3" s="2672" t="s">
        <v>274</v>
      </c>
      <c r="P3" s="2672"/>
      <c r="Q3" s="2673">
        <v>45427</v>
      </c>
      <c r="R3" s="2673"/>
      <c r="S3" s="2714"/>
      <c r="W3" s="201"/>
      <c r="X3" s="201"/>
    </row>
    <row r="4" spans="2:26" ht="21.75" customHeight="1">
      <c r="B4" s="168"/>
      <c r="S4" s="170"/>
      <c r="Y4" s="171" t="s">
        <v>275</v>
      </c>
      <c r="Z4" s="172">
        <v>9</v>
      </c>
    </row>
    <row r="5" spans="2:26" ht="21.75" customHeight="1">
      <c r="B5" s="168"/>
      <c r="H5" s="173"/>
      <c r="J5" s="2715" t="s">
        <v>156</v>
      </c>
      <c r="K5" s="2715"/>
      <c r="L5" s="2715" t="s">
        <v>892</v>
      </c>
      <c r="M5" s="2715"/>
      <c r="N5" s="2715"/>
      <c r="O5" s="174" t="s">
        <v>276</v>
      </c>
      <c r="P5" s="2716">
        <f>Q3</f>
        <v>45427</v>
      </c>
      <c r="Q5" s="2716"/>
      <c r="R5" s="2716"/>
      <c r="S5" s="170"/>
      <c r="Y5" s="54"/>
      <c r="Z5" s="54"/>
    </row>
    <row r="6" spans="2:26" ht="21.75" customHeight="1">
      <c r="B6" s="168"/>
      <c r="C6" s="164" t="s">
        <v>157</v>
      </c>
      <c r="S6" s="170"/>
      <c r="Y6" s="54"/>
      <c r="Z6" s="54"/>
    </row>
    <row r="7" spans="2:26" ht="21.75" customHeight="1">
      <c r="B7" s="168"/>
      <c r="C7" s="164" t="s">
        <v>158</v>
      </c>
      <c r="S7" s="170"/>
      <c r="Y7" s="175" t="s">
        <v>277</v>
      </c>
      <c r="Z7" s="172">
        <v>1</v>
      </c>
    </row>
    <row r="8" spans="2:26" ht="21.75" customHeight="1" thickBot="1">
      <c r="B8" s="168"/>
      <c r="S8" s="170"/>
      <c r="Y8" s="123"/>
      <c r="Z8" s="123"/>
    </row>
    <row r="9" spans="2:26" ht="21.75" customHeight="1">
      <c r="B9" s="168"/>
      <c r="C9" s="176" t="s">
        <v>159</v>
      </c>
      <c r="D9" s="177"/>
      <c r="E9" s="177"/>
      <c r="F9" s="177"/>
      <c r="G9" s="177"/>
      <c r="H9" s="178"/>
      <c r="J9" s="176" t="s">
        <v>160</v>
      </c>
      <c r="K9" s="177"/>
      <c r="L9" s="177"/>
      <c r="M9" s="177"/>
      <c r="N9" s="177"/>
      <c r="O9" s="177"/>
      <c r="P9" s="177"/>
      <c r="Q9" s="177"/>
      <c r="R9" s="178"/>
      <c r="S9" s="170"/>
      <c r="Y9" s="175" t="s">
        <v>278</v>
      </c>
      <c r="Z9" s="172"/>
    </row>
    <row r="10" spans="2:26" ht="21.75" customHeight="1" thickBot="1">
      <c r="B10" s="168"/>
      <c r="C10" s="179" t="s">
        <v>1002</v>
      </c>
      <c r="D10" s="180"/>
      <c r="E10" s="180"/>
      <c r="F10" s="180" t="s">
        <v>192</v>
      </c>
      <c r="G10" s="180"/>
      <c r="H10" s="181"/>
      <c r="J10" s="168" t="s">
        <v>279</v>
      </c>
      <c r="R10" s="170"/>
      <c r="S10" s="170"/>
      <c r="Y10" s="172" t="s">
        <v>280</v>
      </c>
      <c r="Z10" s="172" t="s">
        <v>103</v>
      </c>
    </row>
    <row r="11" spans="2:26" ht="21.75" customHeight="1">
      <c r="B11" s="168"/>
      <c r="J11" s="168" t="s">
        <v>300</v>
      </c>
      <c r="R11" s="170"/>
      <c r="S11" s="170"/>
      <c r="Y11" s="172" t="s">
        <v>282</v>
      </c>
      <c r="Z11" s="172" t="s">
        <v>104</v>
      </c>
    </row>
    <row r="12" spans="2:26" ht="21.75" customHeight="1">
      <c r="B12" s="168"/>
      <c r="J12" s="168" t="s">
        <v>283</v>
      </c>
      <c r="R12" s="170"/>
      <c r="S12" s="170"/>
      <c r="Y12" s="172" t="s">
        <v>284</v>
      </c>
      <c r="Z12" s="172" t="s">
        <v>105</v>
      </c>
    </row>
    <row r="13" spans="2:26" ht="21.75" customHeight="1" thickBot="1">
      <c r="B13" s="168"/>
      <c r="J13" s="179" t="s">
        <v>1002</v>
      </c>
      <c r="K13" s="180"/>
      <c r="L13" s="180"/>
      <c r="M13" s="180" t="s">
        <v>192</v>
      </c>
      <c r="N13" s="180"/>
      <c r="O13" s="180"/>
      <c r="P13" s="180"/>
      <c r="Q13" s="180"/>
      <c r="R13" s="181"/>
      <c r="S13" s="170"/>
      <c r="Y13" s="172" t="s">
        <v>285</v>
      </c>
      <c r="Z13" s="172" t="s">
        <v>106</v>
      </c>
    </row>
    <row r="14" spans="2:26" ht="21.75" customHeight="1">
      <c r="B14" s="168"/>
      <c r="S14" s="170"/>
      <c r="Y14" s="172" t="s">
        <v>286</v>
      </c>
      <c r="Z14" s="172" t="s">
        <v>107</v>
      </c>
    </row>
    <row r="15" spans="2:26" ht="21.75" customHeight="1">
      <c r="B15" s="168"/>
      <c r="F15" s="2711">
        <f>Q25</f>
        <v>535000</v>
      </c>
      <c r="G15" s="2712"/>
      <c r="H15" s="2712"/>
      <c r="I15" s="2712"/>
      <c r="S15" s="170"/>
      <c r="Y15" s="172" t="s">
        <v>287</v>
      </c>
      <c r="Z15" s="172" t="s">
        <v>108</v>
      </c>
    </row>
    <row r="16" spans="2:26" ht="21.75" customHeight="1" thickBot="1">
      <c r="B16" s="168"/>
      <c r="C16" s="180" t="s">
        <v>288</v>
      </c>
      <c r="D16" s="180"/>
      <c r="E16" s="180"/>
      <c r="F16" s="2713"/>
      <c r="G16" s="2713"/>
      <c r="H16" s="2713"/>
      <c r="I16" s="2713"/>
      <c r="J16" s="180"/>
      <c r="K16" s="180"/>
      <c r="L16" s="180"/>
      <c r="M16" s="180"/>
      <c r="N16" s="180"/>
      <c r="O16" s="180"/>
      <c r="P16" s="180"/>
      <c r="Q16" s="180"/>
      <c r="R16" s="180"/>
      <c r="S16" s="170"/>
      <c r="Y16" s="172" t="s">
        <v>289</v>
      </c>
      <c r="Z16" s="172"/>
    </row>
    <row r="17" spans="2:26" ht="21.75" customHeight="1" thickBot="1">
      <c r="B17" s="168"/>
      <c r="S17" s="170"/>
      <c r="Y17" s="172" t="s">
        <v>290</v>
      </c>
      <c r="Z17" s="172"/>
    </row>
    <row r="18" spans="2:26" ht="21.75" customHeight="1" thickBot="1">
      <c r="B18" s="168"/>
      <c r="C18" s="2702" t="s">
        <v>99</v>
      </c>
      <c r="D18" s="2703"/>
      <c r="E18" s="2704"/>
      <c r="F18" s="2702" t="s">
        <v>168</v>
      </c>
      <c r="G18" s="2703"/>
      <c r="H18" s="2703"/>
      <c r="I18" s="2703"/>
      <c r="J18" s="2703"/>
      <c r="K18" s="2703"/>
      <c r="L18" s="2703"/>
      <c r="M18" s="2704"/>
      <c r="N18" s="2702" t="s">
        <v>169</v>
      </c>
      <c r="O18" s="2704"/>
      <c r="P18" s="182" t="s">
        <v>170</v>
      </c>
      <c r="Q18" s="2703" t="s">
        <v>171</v>
      </c>
      <c r="R18" s="2704"/>
      <c r="S18" s="170"/>
      <c r="Y18" s="172" t="s">
        <v>291</v>
      </c>
      <c r="Z18" s="172"/>
    </row>
    <row r="19" spans="2:26" ht="52.5" customHeight="1">
      <c r="B19" s="168"/>
      <c r="C19" s="2705" t="s">
        <v>893</v>
      </c>
      <c r="D19" s="2706"/>
      <c r="E19" s="2706"/>
      <c r="F19" s="2707" t="s">
        <v>894</v>
      </c>
      <c r="G19" s="2707"/>
      <c r="H19" s="2707"/>
      <c r="I19" s="2707"/>
      <c r="J19" s="2707"/>
      <c r="K19" s="2707"/>
      <c r="L19" s="2707"/>
      <c r="M19" s="2707"/>
      <c r="N19" s="2708">
        <v>950</v>
      </c>
      <c r="O19" s="2708"/>
      <c r="P19" s="183">
        <v>200</v>
      </c>
      <c r="Q19" s="2709">
        <f>N19*P19</f>
        <v>190000</v>
      </c>
      <c r="R19" s="2710"/>
      <c r="S19" s="170"/>
      <c r="Y19" s="172" t="s">
        <v>292</v>
      </c>
      <c r="Z19" s="172"/>
    </row>
    <row r="20" spans="2:26" ht="56.25" customHeight="1">
      <c r="B20" s="168"/>
      <c r="C20" s="2691" t="s">
        <v>895</v>
      </c>
      <c r="D20" s="2692"/>
      <c r="E20" s="2692"/>
      <c r="F20" s="2693" t="s">
        <v>896</v>
      </c>
      <c r="G20" s="2693"/>
      <c r="H20" s="2693"/>
      <c r="I20" s="2693"/>
      <c r="J20" s="2693"/>
      <c r="K20" s="2693"/>
      <c r="L20" s="2693"/>
      <c r="M20" s="2693"/>
      <c r="N20" s="2694">
        <v>1000</v>
      </c>
      <c r="O20" s="2694"/>
      <c r="P20" s="184">
        <v>200</v>
      </c>
      <c r="Q20" s="2695">
        <f t="shared" ref="Q20:Q21" si="0">N20*P20</f>
        <v>200000</v>
      </c>
      <c r="R20" s="2696"/>
      <c r="S20" s="170"/>
      <c r="Y20" s="172" t="s">
        <v>293</v>
      </c>
      <c r="Z20" s="172"/>
    </row>
    <row r="21" spans="2:26" ht="55.5" customHeight="1">
      <c r="B21" s="168"/>
      <c r="C21" s="2691" t="s">
        <v>897</v>
      </c>
      <c r="D21" s="2692"/>
      <c r="E21" s="2692"/>
      <c r="F21" s="2693" t="s">
        <v>898</v>
      </c>
      <c r="G21" s="2693"/>
      <c r="H21" s="2693"/>
      <c r="I21" s="2693"/>
      <c r="J21" s="2693"/>
      <c r="K21" s="2693"/>
      <c r="L21" s="2693"/>
      <c r="M21" s="2693"/>
      <c r="N21" s="2694">
        <v>1450</v>
      </c>
      <c r="O21" s="2694"/>
      <c r="P21" s="184">
        <v>100</v>
      </c>
      <c r="Q21" s="2695">
        <f t="shared" si="0"/>
        <v>145000</v>
      </c>
      <c r="R21" s="2696"/>
      <c r="S21" s="170"/>
      <c r="Y21" s="172" t="s">
        <v>294</v>
      </c>
      <c r="Z21" s="172"/>
    </row>
    <row r="22" spans="2:26">
      <c r="B22" s="168"/>
      <c r="C22" s="2691"/>
      <c r="D22" s="2692"/>
      <c r="E22" s="2692"/>
      <c r="F22" s="2693"/>
      <c r="G22" s="2693"/>
      <c r="H22" s="2693"/>
      <c r="I22" s="2693"/>
      <c r="J22" s="2693"/>
      <c r="K22" s="2693"/>
      <c r="L22" s="2693"/>
      <c r="M22" s="2693"/>
      <c r="N22" s="2694"/>
      <c r="O22" s="2694"/>
      <c r="P22" s="184"/>
      <c r="Q22" s="2695"/>
      <c r="R22" s="2696"/>
      <c r="S22" s="170"/>
      <c r="Y22" s="172" t="s">
        <v>295</v>
      </c>
      <c r="Z22" s="172"/>
    </row>
    <row r="23" spans="2:26" ht="19.5" customHeight="1">
      <c r="B23" s="168"/>
      <c r="C23" s="2691"/>
      <c r="D23" s="2692"/>
      <c r="E23" s="2692"/>
      <c r="F23" s="2693"/>
      <c r="G23" s="2693"/>
      <c r="H23" s="2693"/>
      <c r="I23" s="2693"/>
      <c r="J23" s="2693"/>
      <c r="K23" s="2693"/>
      <c r="L23" s="2693"/>
      <c r="M23" s="2693"/>
      <c r="N23" s="2694"/>
      <c r="O23" s="2694"/>
      <c r="P23" s="184"/>
      <c r="Q23" s="2695"/>
      <c r="R23" s="2696"/>
      <c r="S23" s="170"/>
      <c r="Y23" s="172" t="s">
        <v>296</v>
      </c>
      <c r="Z23" s="172"/>
    </row>
    <row r="24" spans="2:26">
      <c r="B24" s="168"/>
      <c r="C24" s="2691"/>
      <c r="D24" s="2692"/>
      <c r="E24" s="2692"/>
      <c r="F24" s="2693"/>
      <c r="G24" s="2693"/>
      <c r="H24" s="2693"/>
      <c r="I24" s="2693"/>
      <c r="J24" s="2693"/>
      <c r="K24" s="2693"/>
      <c r="L24" s="2693"/>
      <c r="M24" s="2693"/>
      <c r="N24" s="2694"/>
      <c r="O24" s="2694"/>
      <c r="P24" s="184"/>
      <c r="Q24" s="2695"/>
      <c r="R24" s="2696"/>
      <c r="S24" s="170"/>
    </row>
    <row r="25" spans="2:26" ht="21.75" customHeight="1" thickBot="1">
      <c r="B25" s="168"/>
      <c r="C25" s="2697" t="s">
        <v>172</v>
      </c>
      <c r="D25" s="2698"/>
      <c r="E25" s="2698"/>
      <c r="F25" s="2698"/>
      <c r="G25" s="2698"/>
      <c r="H25" s="2698"/>
      <c r="I25" s="2698"/>
      <c r="J25" s="2698"/>
      <c r="K25" s="2698"/>
      <c r="L25" s="2698"/>
      <c r="M25" s="2698"/>
      <c r="N25" s="2698"/>
      <c r="O25" s="2698"/>
      <c r="P25" s="2699"/>
      <c r="Q25" s="2700">
        <f>SUM(Q19:R24)</f>
        <v>535000</v>
      </c>
      <c r="R25" s="2701"/>
      <c r="S25" s="170"/>
    </row>
    <row r="26" spans="2:26" ht="21.75" customHeight="1" thickBot="1">
      <c r="B26" s="168"/>
      <c r="C26" s="176" t="s">
        <v>173</v>
      </c>
      <c r="D26" s="177"/>
      <c r="E26" s="177"/>
      <c r="F26" s="177"/>
      <c r="G26" s="177"/>
      <c r="H26" s="177"/>
      <c r="I26" s="177"/>
      <c r="J26" s="177"/>
      <c r="K26" s="177"/>
      <c r="L26" s="177"/>
      <c r="M26" s="177"/>
      <c r="N26" s="177"/>
      <c r="O26" s="177"/>
      <c r="P26" s="178"/>
      <c r="Q26" s="2686">
        <f>Q25</f>
        <v>535000</v>
      </c>
      <c r="R26" s="2687"/>
      <c r="S26" s="170"/>
    </row>
    <row r="27" spans="2:26" ht="21.75" customHeight="1" thickBot="1">
      <c r="B27" s="168"/>
      <c r="C27" s="2688" t="s">
        <v>174</v>
      </c>
      <c r="D27" s="2689"/>
      <c r="E27" s="2689"/>
      <c r="F27" s="2689"/>
      <c r="G27" s="2689"/>
      <c r="H27" s="2689"/>
      <c r="I27" s="2689"/>
      <c r="J27" s="2689"/>
      <c r="K27" s="2689"/>
      <c r="L27" s="2689"/>
      <c r="M27" s="2689"/>
      <c r="N27" s="2689"/>
      <c r="O27" s="2689"/>
      <c r="P27" s="2690"/>
      <c r="Q27" s="2686">
        <f t="shared" ref="Q27:Q30" si="1">Q26</f>
        <v>535000</v>
      </c>
      <c r="R27" s="2687"/>
      <c r="S27" s="170"/>
    </row>
    <row r="28" spans="2:26" ht="21.75" customHeight="1" thickBot="1">
      <c r="B28" s="168"/>
      <c r="C28" s="176" t="s">
        <v>175</v>
      </c>
      <c r="D28" s="177"/>
      <c r="E28" s="177"/>
      <c r="F28" s="177"/>
      <c r="G28" s="177"/>
      <c r="H28" s="177"/>
      <c r="I28" s="177"/>
      <c r="J28" s="177"/>
      <c r="K28" s="177"/>
      <c r="L28" s="177"/>
      <c r="M28" s="177"/>
      <c r="N28" s="177"/>
      <c r="O28" s="177"/>
      <c r="P28" s="178"/>
      <c r="Q28" s="2686">
        <f t="shared" si="1"/>
        <v>535000</v>
      </c>
      <c r="R28" s="2687"/>
      <c r="S28" s="170"/>
    </row>
    <row r="29" spans="2:26" ht="21.75" customHeight="1" thickBot="1">
      <c r="B29" s="168"/>
      <c r="C29" s="2688" t="s">
        <v>176</v>
      </c>
      <c r="D29" s="2689"/>
      <c r="E29" s="2689"/>
      <c r="F29" s="2689"/>
      <c r="G29" s="2689"/>
      <c r="H29" s="2689"/>
      <c r="I29" s="2689"/>
      <c r="J29" s="2689"/>
      <c r="K29" s="2689"/>
      <c r="L29" s="2689"/>
      <c r="M29" s="2689"/>
      <c r="N29" s="2689"/>
      <c r="O29" s="2689"/>
      <c r="P29" s="2690"/>
      <c r="Q29" s="2686">
        <f t="shared" si="1"/>
        <v>535000</v>
      </c>
      <c r="R29" s="2687"/>
      <c r="S29" s="170"/>
    </row>
    <row r="30" spans="2:26" ht="21.75" customHeight="1" thickBot="1">
      <c r="B30" s="168"/>
      <c r="C30" s="185" t="s">
        <v>177</v>
      </c>
      <c r="D30" s="186"/>
      <c r="E30" s="186"/>
      <c r="F30" s="186"/>
      <c r="G30" s="186"/>
      <c r="H30" s="186"/>
      <c r="I30" s="186"/>
      <c r="J30" s="186"/>
      <c r="K30" s="186"/>
      <c r="L30" s="186"/>
      <c r="M30" s="186"/>
      <c r="N30" s="186"/>
      <c r="O30" s="186"/>
      <c r="P30" s="187"/>
      <c r="Q30" s="2684">
        <f t="shared" si="1"/>
        <v>535000</v>
      </c>
      <c r="R30" s="2685"/>
      <c r="S30" s="170"/>
    </row>
    <row r="31" spans="2:26" ht="21.75" customHeight="1">
      <c r="B31" s="168"/>
      <c r="S31" s="170"/>
    </row>
    <row r="32" spans="2:26" ht="21.75" customHeight="1">
      <c r="B32" s="168"/>
      <c r="C32" s="164" t="s">
        <v>178</v>
      </c>
      <c r="S32" s="170"/>
    </row>
    <row r="33" spans="2:19" ht="21.75" customHeight="1">
      <c r="B33" s="168"/>
      <c r="S33" s="170"/>
    </row>
    <row r="34" spans="2:19" ht="21.75" customHeight="1">
      <c r="B34" s="168"/>
      <c r="C34" s="164" t="s">
        <v>179</v>
      </c>
      <c r="M34" s="164" t="s">
        <v>180</v>
      </c>
      <c r="S34" s="170"/>
    </row>
    <row r="35" spans="2:19" ht="21.75" customHeight="1">
      <c r="B35" s="168"/>
      <c r="C35" s="164" t="s">
        <v>181</v>
      </c>
      <c r="M35" s="164" t="s">
        <v>182</v>
      </c>
      <c r="S35" s="170"/>
    </row>
    <row r="36" spans="2:19" ht="21.75" customHeight="1">
      <c r="B36" s="168"/>
      <c r="C36" s="164" t="s">
        <v>183</v>
      </c>
      <c r="M36" s="164" t="s">
        <v>184</v>
      </c>
      <c r="S36" s="170"/>
    </row>
    <row r="37" spans="2:19" ht="21.75" customHeight="1">
      <c r="B37" s="168"/>
      <c r="C37" s="164" t="s">
        <v>297</v>
      </c>
      <c r="S37" s="170"/>
    </row>
    <row r="38" spans="2:19" ht="21.75" customHeight="1">
      <c r="B38" s="168"/>
      <c r="C38" s="164" t="s">
        <v>186</v>
      </c>
      <c r="S38" s="170"/>
    </row>
    <row r="39" spans="2:19" ht="21.75" customHeight="1">
      <c r="B39" s="168"/>
      <c r="C39" s="54" t="s">
        <v>298</v>
      </c>
      <c r="S39" s="170"/>
    </row>
    <row r="40" spans="2:19" ht="21.75" customHeight="1">
      <c r="B40" s="168"/>
      <c r="C40" s="164" t="s">
        <v>187</v>
      </c>
      <c r="S40" s="170"/>
    </row>
    <row r="41" spans="2:19" ht="21.75" customHeight="1">
      <c r="B41" s="168"/>
      <c r="C41" s="164" t="s">
        <v>188</v>
      </c>
      <c r="S41" s="170"/>
    </row>
    <row r="42" spans="2:19" ht="21.75" customHeight="1" thickBot="1">
      <c r="B42" s="179"/>
      <c r="C42" s="180"/>
      <c r="D42" s="180"/>
      <c r="E42" s="180"/>
      <c r="F42" s="180"/>
      <c r="G42" s="180"/>
      <c r="H42" s="180"/>
      <c r="I42" s="180"/>
      <c r="J42" s="180"/>
      <c r="K42" s="180"/>
      <c r="L42" s="180"/>
      <c r="M42" s="180"/>
      <c r="N42" s="180"/>
      <c r="O42" s="180"/>
      <c r="P42" s="180"/>
      <c r="Q42" s="180"/>
      <c r="R42" s="180"/>
      <c r="S42" s="181"/>
    </row>
    <row r="43" spans="2:19" ht="15.75" customHeight="1"/>
    <row r="44" spans="2:19" ht="15.75" customHeight="1"/>
    <row r="45" spans="2:19" ht="15.75" customHeight="1"/>
    <row r="46" spans="2:19" ht="15.75" customHeight="1"/>
    <row r="47" spans="2:19" ht="15.75" customHeight="1"/>
    <row r="48" spans="2: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sheetData>
  <mergeCells count="43">
    <mergeCell ref="F15:I16"/>
    <mergeCell ref="O3:P3"/>
    <mergeCell ref="Q3:S3"/>
    <mergeCell ref="J5:K5"/>
    <mergeCell ref="L5:N5"/>
    <mergeCell ref="P5:R5"/>
    <mergeCell ref="C18:E18"/>
    <mergeCell ref="F18:M18"/>
    <mergeCell ref="N18:O18"/>
    <mergeCell ref="Q18:R18"/>
    <mergeCell ref="C19:E19"/>
    <mergeCell ref="F19:M19"/>
    <mergeCell ref="N19:O19"/>
    <mergeCell ref="Q19:R19"/>
    <mergeCell ref="C20:E20"/>
    <mergeCell ref="F20:M20"/>
    <mergeCell ref="N20:O20"/>
    <mergeCell ref="Q20:R20"/>
    <mergeCell ref="C21:E21"/>
    <mergeCell ref="F21:M21"/>
    <mergeCell ref="N21:O21"/>
    <mergeCell ref="Q21:R21"/>
    <mergeCell ref="C22:E22"/>
    <mergeCell ref="F22:M22"/>
    <mergeCell ref="N22:O22"/>
    <mergeCell ref="Q22:R22"/>
    <mergeCell ref="C23:E23"/>
    <mergeCell ref="F23:M23"/>
    <mergeCell ref="N23:O23"/>
    <mergeCell ref="Q23:R23"/>
    <mergeCell ref="C24:E24"/>
    <mergeCell ref="F24:M24"/>
    <mergeCell ref="N24:O24"/>
    <mergeCell ref="Q24:R24"/>
    <mergeCell ref="C25:P25"/>
    <mergeCell ref="Q25:R25"/>
    <mergeCell ref="Q30:R30"/>
    <mergeCell ref="Q26:R26"/>
    <mergeCell ref="C27:P27"/>
    <mergeCell ref="Q27:R27"/>
    <mergeCell ref="Q28:R28"/>
    <mergeCell ref="C29:P29"/>
    <mergeCell ref="Q29:R29"/>
  </mergeCells>
  <phoneticPr fontId="27"/>
  <pageMargins left="0.25" right="0.25" top="0.75" bottom="0.75" header="0.3" footer="0.3"/>
  <pageSetup paperSize="9" scale="69"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32E11-CC8F-4F65-93BB-E01D9A547221}">
  <sheetPr codeName="Sheet43">
    <pageSetUpPr fitToPage="1"/>
  </sheetPr>
  <dimension ref="B1:S179"/>
  <sheetViews>
    <sheetView zoomScaleNormal="100" workbookViewId="0">
      <selection activeCell="X8" sqref="X8"/>
    </sheetView>
  </sheetViews>
  <sheetFormatPr defaultColWidth="7.6640625" defaultRowHeight="13.5"/>
  <cols>
    <col min="1" max="1" width="7.6640625" style="80"/>
    <col min="2" max="19" width="8.83203125" style="80" customWidth="1"/>
    <col min="20" max="16384" width="7.6640625" style="80"/>
  </cols>
  <sheetData>
    <row r="1" spans="2:19" ht="14.25" thickBot="1"/>
    <row r="2" spans="2:19">
      <c r="B2" s="81"/>
      <c r="C2" s="82"/>
      <c r="D2" s="82"/>
      <c r="E2" s="82"/>
      <c r="F2" s="82"/>
      <c r="G2" s="82"/>
      <c r="H2" s="82"/>
      <c r="I2" s="82"/>
      <c r="J2" s="82"/>
      <c r="K2" s="82"/>
      <c r="L2" s="82"/>
      <c r="M2" s="82"/>
      <c r="N2" s="82"/>
      <c r="O2" s="82"/>
      <c r="P2" s="82"/>
      <c r="Q2" s="82"/>
      <c r="R2" s="82"/>
      <c r="S2" s="83"/>
    </row>
    <row r="3" spans="2:19" ht="30.75">
      <c r="B3" s="84"/>
      <c r="I3" s="85" t="s">
        <v>153</v>
      </c>
      <c r="O3" s="80" t="s">
        <v>154</v>
      </c>
      <c r="S3" s="86"/>
    </row>
    <row r="4" spans="2:19" ht="15.75" customHeight="1">
      <c r="B4" s="84"/>
      <c r="S4" s="86"/>
    </row>
    <row r="5" spans="2:19" ht="15.75" customHeight="1">
      <c r="B5" s="84"/>
      <c r="H5" s="87"/>
      <c r="K5" s="88" t="s">
        <v>156</v>
      </c>
      <c r="L5" s="2741"/>
      <c r="M5" s="2741"/>
      <c r="N5" s="2741"/>
      <c r="O5" s="2741"/>
      <c r="P5" s="2741"/>
      <c r="Q5" s="2741"/>
      <c r="R5" s="2741"/>
      <c r="S5" s="86"/>
    </row>
    <row r="6" spans="2:19" ht="15.75" customHeight="1">
      <c r="B6" s="84"/>
      <c r="C6" s="80" t="s">
        <v>157</v>
      </c>
      <c r="S6" s="86"/>
    </row>
    <row r="7" spans="2:19" ht="15.75" customHeight="1">
      <c r="B7" s="84"/>
      <c r="C7" s="80" t="s">
        <v>158</v>
      </c>
      <c r="S7" s="86"/>
    </row>
    <row r="8" spans="2:19" ht="15.75" customHeight="1" thickBot="1">
      <c r="B8" s="84"/>
      <c r="S8" s="86"/>
    </row>
    <row r="9" spans="2:19" ht="15.75" customHeight="1">
      <c r="B9" s="84"/>
      <c r="C9" s="89" t="s">
        <v>159</v>
      </c>
      <c r="D9" s="90"/>
      <c r="E9" s="90"/>
      <c r="F9" s="90"/>
      <c r="G9" s="90"/>
      <c r="H9" s="91"/>
      <c r="J9" s="89" t="s">
        <v>160</v>
      </c>
      <c r="K9" s="90"/>
      <c r="L9" s="90"/>
      <c r="M9" s="90"/>
      <c r="N9" s="90"/>
      <c r="O9" s="90"/>
      <c r="P9" s="90"/>
      <c r="Q9" s="90"/>
      <c r="R9" s="91"/>
      <c r="S9" s="86"/>
    </row>
    <row r="10" spans="2:19" ht="15.75" customHeight="1" thickBot="1">
      <c r="B10" s="84"/>
      <c r="C10" s="92" t="s">
        <v>161</v>
      </c>
      <c r="D10" s="93"/>
      <c r="E10" s="93"/>
      <c r="F10" s="93"/>
      <c r="G10" s="93"/>
      <c r="H10" s="94"/>
      <c r="J10" s="84" t="s">
        <v>162</v>
      </c>
      <c r="R10" s="86"/>
      <c r="S10" s="86"/>
    </row>
    <row r="11" spans="2:19" ht="15.75" customHeight="1">
      <c r="B11" s="84"/>
      <c r="J11" s="84" t="s">
        <v>163</v>
      </c>
      <c r="R11" s="86"/>
      <c r="S11" s="86"/>
    </row>
    <row r="12" spans="2:19" ht="15.75" customHeight="1">
      <c r="B12" s="84"/>
      <c r="J12" s="84" t="s">
        <v>164</v>
      </c>
      <c r="R12" s="86"/>
      <c r="S12" s="86"/>
    </row>
    <row r="13" spans="2:19" ht="15.75" customHeight="1" thickBot="1">
      <c r="B13" s="84"/>
      <c r="J13" s="92" t="s">
        <v>165</v>
      </c>
      <c r="K13" s="93"/>
      <c r="L13" s="93"/>
      <c r="M13" s="93"/>
      <c r="N13" s="93"/>
      <c r="O13" s="93"/>
      <c r="P13" s="93"/>
      <c r="Q13" s="93"/>
      <c r="R13" s="94"/>
      <c r="S13" s="86"/>
    </row>
    <row r="14" spans="2:19" ht="15.75" customHeight="1">
      <c r="B14" s="84"/>
      <c r="S14" s="86"/>
    </row>
    <row r="15" spans="2:19" ht="15.75" customHeight="1">
      <c r="B15" s="84"/>
      <c r="S15" s="86"/>
    </row>
    <row r="16" spans="2:19" ht="15.75" customHeight="1" thickBot="1">
      <c r="B16" s="84"/>
      <c r="C16" s="93" t="s">
        <v>166</v>
      </c>
      <c r="D16" s="93"/>
      <c r="E16" s="93"/>
      <c r="F16" s="2742"/>
      <c r="G16" s="2742"/>
      <c r="H16" s="2742"/>
      <c r="I16" s="2742"/>
      <c r="J16" s="93" t="s">
        <v>167</v>
      </c>
      <c r="K16" s="93"/>
      <c r="L16" s="93"/>
      <c r="M16" s="93"/>
      <c r="N16" s="93"/>
      <c r="O16" s="93"/>
      <c r="P16" s="93"/>
      <c r="Q16" s="93"/>
      <c r="R16" s="93"/>
      <c r="S16" s="86"/>
    </row>
    <row r="17" spans="2:19" ht="15.75" customHeight="1" thickBot="1">
      <c r="B17" s="84"/>
      <c r="S17" s="86"/>
    </row>
    <row r="18" spans="2:19" ht="15.75" customHeight="1" thickBot="1">
      <c r="B18" s="84"/>
      <c r="C18" s="2743" t="s">
        <v>99</v>
      </c>
      <c r="D18" s="2744"/>
      <c r="E18" s="2745"/>
      <c r="F18" s="2743" t="s">
        <v>168</v>
      </c>
      <c r="G18" s="2744"/>
      <c r="H18" s="2744"/>
      <c r="I18" s="2744"/>
      <c r="J18" s="2744"/>
      <c r="K18" s="2744"/>
      <c r="L18" s="2744"/>
      <c r="M18" s="2745"/>
      <c r="N18" s="2743" t="s">
        <v>169</v>
      </c>
      <c r="O18" s="2745"/>
      <c r="P18" s="95" t="s">
        <v>170</v>
      </c>
      <c r="Q18" s="2744" t="s">
        <v>171</v>
      </c>
      <c r="R18" s="2745"/>
      <c r="S18" s="86"/>
    </row>
    <row r="19" spans="2:19" ht="15.75" customHeight="1">
      <c r="B19" s="84"/>
      <c r="C19" s="2736"/>
      <c r="D19" s="2737"/>
      <c r="E19" s="2737"/>
      <c r="F19" s="2737"/>
      <c r="G19" s="2737"/>
      <c r="H19" s="2737"/>
      <c r="I19" s="2737"/>
      <c r="J19" s="2737"/>
      <c r="K19" s="2737"/>
      <c r="L19" s="2737"/>
      <c r="M19" s="2737"/>
      <c r="N19" s="2738">
        <v>1310</v>
      </c>
      <c r="O19" s="2738"/>
      <c r="P19" s="1178">
        <v>1</v>
      </c>
      <c r="Q19" s="2739">
        <f>N19*P19</f>
        <v>1310</v>
      </c>
      <c r="R19" s="2740"/>
      <c r="S19" s="86"/>
    </row>
    <row r="20" spans="2:19" ht="15.75" customHeight="1">
      <c r="B20" s="84"/>
      <c r="C20" s="2731"/>
      <c r="D20" s="2732"/>
      <c r="E20" s="2732"/>
      <c r="F20" s="2732"/>
      <c r="G20" s="2732"/>
      <c r="H20" s="2732"/>
      <c r="I20" s="2732"/>
      <c r="J20" s="2732"/>
      <c r="K20" s="2732"/>
      <c r="L20" s="2732"/>
      <c r="M20" s="2732"/>
      <c r="N20" s="2733">
        <v>1050</v>
      </c>
      <c r="O20" s="2733"/>
      <c r="P20" s="1179">
        <v>5</v>
      </c>
      <c r="Q20" s="2734">
        <f t="shared" ref="Q20:Q21" si="0">N20*P20</f>
        <v>5250</v>
      </c>
      <c r="R20" s="2735"/>
      <c r="S20" s="86"/>
    </row>
    <row r="21" spans="2:19" ht="15.75" customHeight="1">
      <c r="B21" s="84"/>
      <c r="C21" s="2731"/>
      <c r="D21" s="2732"/>
      <c r="E21" s="2732"/>
      <c r="F21" s="2732"/>
      <c r="G21" s="2732"/>
      <c r="H21" s="2732"/>
      <c r="I21" s="2732"/>
      <c r="J21" s="2732"/>
      <c r="K21" s="2732"/>
      <c r="L21" s="2732"/>
      <c r="M21" s="2732"/>
      <c r="N21" s="2733">
        <v>820</v>
      </c>
      <c r="O21" s="2733"/>
      <c r="P21" s="1179">
        <v>5</v>
      </c>
      <c r="Q21" s="2734">
        <f t="shared" si="0"/>
        <v>4100</v>
      </c>
      <c r="R21" s="2735"/>
      <c r="S21" s="86"/>
    </row>
    <row r="22" spans="2:19" ht="15.75" customHeight="1">
      <c r="B22" s="84"/>
      <c r="C22" s="2731"/>
      <c r="D22" s="2732"/>
      <c r="E22" s="2732"/>
      <c r="F22" s="2732"/>
      <c r="G22" s="2732"/>
      <c r="H22" s="2732"/>
      <c r="I22" s="2732"/>
      <c r="J22" s="2732"/>
      <c r="K22" s="2732"/>
      <c r="L22" s="2732"/>
      <c r="M22" s="2732"/>
      <c r="N22" s="2733"/>
      <c r="O22" s="2733"/>
      <c r="P22" s="1179"/>
      <c r="Q22" s="2734"/>
      <c r="R22" s="2735"/>
      <c r="S22" s="86"/>
    </row>
    <row r="23" spans="2:19" ht="15.75" customHeight="1" thickBot="1">
      <c r="B23" s="84"/>
      <c r="C23" s="2724" t="s">
        <v>172</v>
      </c>
      <c r="D23" s="2725"/>
      <c r="E23" s="2725"/>
      <c r="F23" s="2725"/>
      <c r="G23" s="2725"/>
      <c r="H23" s="2725"/>
      <c r="I23" s="2725"/>
      <c r="J23" s="2725"/>
      <c r="K23" s="2725"/>
      <c r="L23" s="2725"/>
      <c r="M23" s="2725"/>
      <c r="N23" s="2725"/>
      <c r="O23" s="2725"/>
      <c r="P23" s="2726"/>
      <c r="Q23" s="2727">
        <f>SUM(Q19:R22)</f>
        <v>10660</v>
      </c>
      <c r="R23" s="2728"/>
      <c r="S23" s="86"/>
    </row>
    <row r="24" spans="2:19" ht="15.75" customHeight="1">
      <c r="B24" s="84"/>
      <c r="C24" s="89" t="s">
        <v>173</v>
      </c>
      <c r="D24" s="90"/>
      <c r="E24" s="90"/>
      <c r="F24" s="90"/>
      <c r="G24" s="90"/>
      <c r="H24" s="90"/>
      <c r="I24" s="90"/>
      <c r="J24" s="90"/>
      <c r="K24" s="90"/>
      <c r="L24" s="90"/>
      <c r="M24" s="90"/>
      <c r="N24" s="90"/>
      <c r="O24" s="90"/>
      <c r="P24" s="91"/>
      <c r="Q24" s="2729">
        <f>ROUNDDOWN(Q23/1.1*0.1,0)</f>
        <v>969</v>
      </c>
      <c r="R24" s="2730"/>
      <c r="S24" s="86"/>
    </row>
    <row r="25" spans="2:19" ht="15.75" customHeight="1" thickBot="1">
      <c r="B25" s="84"/>
      <c r="C25" s="2719" t="s">
        <v>174</v>
      </c>
      <c r="D25" s="2720"/>
      <c r="E25" s="2720"/>
      <c r="F25" s="2720"/>
      <c r="G25" s="2720"/>
      <c r="H25" s="2720"/>
      <c r="I25" s="2720"/>
      <c r="J25" s="2720"/>
      <c r="K25" s="2720"/>
      <c r="L25" s="2720"/>
      <c r="M25" s="2720"/>
      <c r="N25" s="2720"/>
      <c r="O25" s="2720"/>
      <c r="P25" s="2721"/>
      <c r="Q25" s="2722">
        <f>ROUNDDOWN(Q23/1.1*0.1,0)</f>
        <v>969</v>
      </c>
      <c r="R25" s="2723"/>
      <c r="S25" s="86"/>
    </row>
    <row r="26" spans="2:19" ht="15.75" customHeight="1">
      <c r="B26" s="84"/>
      <c r="C26" s="89" t="s">
        <v>175</v>
      </c>
      <c r="D26" s="90"/>
      <c r="E26" s="90"/>
      <c r="F26" s="90"/>
      <c r="G26" s="90"/>
      <c r="H26" s="90"/>
      <c r="I26" s="90"/>
      <c r="J26" s="90"/>
      <c r="K26" s="90"/>
      <c r="L26" s="90"/>
      <c r="M26" s="90"/>
      <c r="N26" s="90"/>
      <c r="O26" s="90"/>
      <c r="P26" s="91"/>
      <c r="Q26" s="2729">
        <f>Q23</f>
        <v>10660</v>
      </c>
      <c r="R26" s="2730"/>
      <c r="S26" s="86"/>
    </row>
    <row r="27" spans="2:19" ht="15.75" customHeight="1" thickBot="1">
      <c r="B27" s="84"/>
      <c r="C27" s="2719" t="s">
        <v>176</v>
      </c>
      <c r="D27" s="2720"/>
      <c r="E27" s="2720"/>
      <c r="F27" s="2720"/>
      <c r="G27" s="2720"/>
      <c r="H27" s="2720"/>
      <c r="I27" s="2720"/>
      <c r="J27" s="2720"/>
      <c r="K27" s="2720"/>
      <c r="L27" s="2720"/>
      <c r="M27" s="2720"/>
      <c r="N27" s="2720"/>
      <c r="O27" s="2720"/>
      <c r="P27" s="2721"/>
      <c r="Q27" s="2722">
        <f>Q23</f>
        <v>10660</v>
      </c>
      <c r="R27" s="2723"/>
      <c r="S27" s="86"/>
    </row>
    <row r="28" spans="2:19" ht="15.75" customHeight="1" thickBot="1">
      <c r="B28" s="84"/>
      <c r="C28" s="96" t="s">
        <v>177</v>
      </c>
      <c r="D28" s="97"/>
      <c r="E28" s="97"/>
      <c r="F28" s="97"/>
      <c r="G28" s="97"/>
      <c r="H28" s="97"/>
      <c r="I28" s="97"/>
      <c r="J28" s="97"/>
      <c r="K28" s="97"/>
      <c r="L28" s="97"/>
      <c r="M28" s="97"/>
      <c r="N28" s="97"/>
      <c r="O28" s="97"/>
      <c r="P28" s="98"/>
      <c r="Q28" s="2717">
        <f>Q23</f>
        <v>10660</v>
      </c>
      <c r="R28" s="2718"/>
      <c r="S28" s="86"/>
    </row>
    <row r="29" spans="2:19" ht="15.75" customHeight="1">
      <c r="B29" s="84"/>
      <c r="S29" s="86"/>
    </row>
    <row r="30" spans="2:19" ht="15.75" customHeight="1">
      <c r="B30" s="84"/>
      <c r="C30" s="80" t="s">
        <v>178</v>
      </c>
      <c r="S30" s="86"/>
    </row>
    <row r="31" spans="2:19" ht="15.75" customHeight="1">
      <c r="B31" s="84"/>
      <c r="S31" s="86"/>
    </row>
    <row r="32" spans="2:19" ht="15.75" customHeight="1">
      <c r="B32" s="84"/>
      <c r="C32" s="80" t="s">
        <v>179</v>
      </c>
      <c r="M32" s="80" t="s">
        <v>180</v>
      </c>
      <c r="S32" s="86"/>
    </row>
    <row r="33" spans="2:19" ht="15.75" customHeight="1">
      <c r="B33" s="84"/>
      <c r="C33" s="80" t="s">
        <v>181</v>
      </c>
      <c r="M33" s="80" t="s">
        <v>182</v>
      </c>
      <c r="S33" s="86"/>
    </row>
    <row r="34" spans="2:19" ht="15.75" customHeight="1">
      <c r="B34" s="84"/>
      <c r="C34" s="80" t="s">
        <v>183</v>
      </c>
      <c r="M34" s="80" t="s">
        <v>184</v>
      </c>
      <c r="S34" s="86"/>
    </row>
    <row r="35" spans="2:19" ht="15.75" customHeight="1">
      <c r="B35" s="84"/>
      <c r="C35" s="80" t="s">
        <v>185</v>
      </c>
      <c r="S35" s="86"/>
    </row>
    <row r="36" spans="2:19" ht="15.75" customHeight="1">
      <c r="B36" s="84"/>
      <c r="C36" s="80" t="s">
        <v>186</v>
      </c>
      <c r="S36" s="86"/>
    </row>
    <row r="37" spans="2:19" ht="15.75" customHeight="1">
      <c r="B37" s="84"/>
      <c r="C37" s="80" t="s">
        <v>187</v>
      </c>
      <c r="S37" s="86"/>
    </row>
    <row r="38" spans="2:19" ht="15.75" customHeight="1">
      <c r="B38" s="84"/>
      <c r="C38" s="80" t="s">
        <v>188</v>
      </c>
      <c r="S38" s="86"/>
    </row>
    <row r="39" spans="2:19" ht="15.75" customHeight="1">
      <c r="B39" s="84"/>
      <c r="S39" s="86"/>
    </row>
    <row r="40" spans="2:19" ht="15.75" customHeight="1" thickBot="1">
      <c r="B40" s="92"/>
      <c r="C40" s="93"/>
      <c r="D40" s="93"/>
      <c r="E40" s="93"/>
      <c r="F40" s="93"/>
      <c r="G40" s="93"/>
      <c r="H40" s="93"/>
      <c r="I40" s="93"/>
      <c r="J40" s="93"/>
      <c r="K40" s="93"/>
      <c r="L40" s="93"/>
      <c r="M40" s="93"/>
      <c r="N40" s="93"/>
      <c r="O40" s="93"/>
      <c r="P40" s="93"/>
      <c r="Q40" s="93"/>
      <c r="R40" s="93"/>
      <c r="S40" s="94"/>
    </row>
    <row r="41" spans="2:19" ht="15.75" customHeight="1"/>
    <row r="42" spans="2:19" ht="15.75" customHeight="1"/>
    <row r="43" spans="2:19" ht="15.75" customHeight="1"/>
    <row r="44" spans="2:19" ht="15.75" customHeight="1"/>
    <row r="45" spans="2:19" ht="15.75" customHeight="1"/>
    <row r="46" spans="2:19" ht="15.75" customHeight="1"/>
    <row r="47" spans="2:19" ht="15.75" customHeight="1"/>
    <row r="48" spans="2:19" ht="15.75" customHeight="1"/>
    <row r="49" s="80" customFormat="1" ht="15.75" customHeight="1"/>
    <row r="50" s="80" customFormat="1" ht="15.75" customHeight="1"/>
    <row r="51" s="80" customFormat="1" ht="15.75" customHeight="1"/>
    <row r="52" s="80" customFormat="1" ht="15.75" customHeight="1"/>
    <row r="53" s="80" customFormat="1" ht="15.75" customHeight="1"/>
    <row r="54" s="80" customFormat="1" ht="15.75" customHeight="1"/>
    <row r="55" s="80" customFormat="1" ht="15.75" customHeight="1"/>
    <row r="56" s="80" customFormat="1" ht="15.75" customHeight="1"/>
    <row r="57" s="80" customFormat="1" ht="15.75" customHeight="1"/>
    <row r="58" s="80" customFormat="1" ht="15.75" customHeight="1"/>
    <row r="59" s="80" customFormat="1" ht="15.75" customHeight="1"/>
    <row r="60" s="80" customFormat="1" ht="15.75" customHeight="1"/>
    <row r="61" s="80" customFormat="1" ht="15.75" customHeight="1"/>
    <row r="62" s="80" customFormat="1" ht="15.75" customHeight="1"/>
    <row r="63" s="80" customFormat="1" ht="15.75" customHeight="1"/>
    <row r="64" s="80" customFormat="1" ht="15.75" customHeight="1"/>
    <row r="65" s="80" customFormat="1" ht="15.75" customHeight="1"/>
    <row r="66" s="80" customFormat="1" ht="15.75" customHeight="1"/>
    <row r="67" s="80" customFormat="1" ht="15.75" customHeight="1"/>
    <row r="68" s="80" customFormat="1" ht="15.75" customHeight="1"/>
    <row r="69" s="80" customFormat="1" ht="15.75" customHeight="1"/>
    <row r="70" s="80" customFormat="1" ht="15.75" customHeight="1"/>
    <row r="71" s="80" customFormat="1" ht="15.75" customHeight="1"/>
    <row r="72" s="80" customFormat="1" ht="15.75" customHeight="1"/>
    <row r="73" s="80" customFormat="1" ht="15.75" customHeight="1"/>
    <row r="74" s="80" customFormat="1" ht="15.75" customHeight="1"/>
    <row r="75" s="80" customFormat="1" ht="15.75" customHeight="1"/>
    <row r="76" s="80" customFormat="1" ht="15.75" customHeight="1"/>
    <row r="77" s="80" customFormat="1" ht="15.75" customHeight="1"/>
    <row r="78" s="80" customFormat="1" ht="15.75" customHeight="1"/>
    <row r="79" s="80" customFormat="1" ht="15.75" customHeight="1"/>
    <row r="80" s="80" customFormat="1" ht="15.75" customHeight="1"/>
    <row r="81" s="80" customFormat="1" ht="15.75" customHeight="1"/>
    <row r="82" s="80" customFormat="1" ht="15.75" customHeight="1"/>
    <row r="83" s="80" customFormat="1" ht="15.75" customHeight="1"/>
    <row r="84" s="80" customFormat="1" ht="15.75" customHeight="1"/>
    <row r="85" s="80" customFormat="1" ht="15.75" customHeight="1"/>
    <row r="86" s="80" customFormat="1" ht="15.75" customHeight="1"/>
    <row r="87" s="80" customFormat="1" ht="15.75" customHeight="1"/>
    <row r="88" s="80" customFormat="1" ht="15.75" customHeight="1"/>
    <row r="89" s="80" customFormat="1" ht="15.75" customHeight="1"/>
    <row r="90" s="80" customFormat="1" ht="15.75" customHeight="1"/>
    <row r="91" s="80" customFormat="1" ht="15.75" customHeight="1"/>
    <row r="92" s="80" customFormat="1" ht="15.75" customHeight="1"/>
    <row r="93" s="80" customFormat="1" ht="15.75" customHeight="1"/>
    <row r="94" s="80" customFormat="1" ht="15.75" customHeight="1"/>
    <row r="95" s="80" customFormat="1" ht="15.75" customHeight="1"/>
    <row r="96" s="80" customFormat="1" ht="15.75" customHeight="1"/>
    <row r="97" s="80" customFormat="1" ht="15.75" customHeight="1"/>
    <row r="98" s="80" customFormat="1" ht="15.75" customHeight="1"/>
    <row r="99" s="80" customFormat="1" ht="15.75" customHeight="1"/>
    <row r="100" s="80" customFormat="1" ht="15.75" customHeight="1"/>
    <row r="101" s="80" customFormat="1" ht="15.75" customHeight="1"/>
    <row r="102" s="80" customFormat="1" ht="15.75" customHeight="1"/>
    <row r="103" s="80" customFormat="1" ht="15.75" customHeight="1"/>
    <row r="104" s="80" customFormat="1" ht="15.75" customHeight="1"/>
    <row r="105" s="80" customFormat="1" ht="15.75" customHeight="1"/>
    <row r="106" s="80" customFormat="1" ht="15.75" customHeight="1"/>
    <row r="107" s="80" customFormat="1" ht="15.75" customHeight="1"/>
    <row r="108" s="80" customFormat="1" ht="15.75" customHeight="1"/>
    <row r="109" s="80" customFormat="1" ht="15.75" customHeight="1"/>
    <row r="110" s="80" customFormat="1" ht="15.75" customHeight="1"/>
    <row r="111" s="80" customFormat="1" ht="15.75" customHeight="1"/>
    <row r="112" s="80" customFormat="1" ht="15.75" customHeight="1"/>
    <row r="113" s="80" customFormat="1" ht="15.75" customHeight="1"/>
    <row r="114" s="80" customFormat="1" ht="15.75" customHeight="1"/>
    <row r="115" s="80" customFormat="1" ht="15.75" customHeight="1"/>
    <row r="116" s="80" customFormat="1" ht="15.75" customHeight="1"/>
    <row r="117" s="80" customFormat="1" ht="15.75" customHeight="1"/>
    <row r="118" s="80" customFormat="1" ht="15.75" customHeight="1"/>
    <row r="119" s="80" customFormat="1" ht="15.75" customHeight="1"/>
    <row r="120" s="80" customFormat="1" ht="15.75" customHeight="1"/>
    <row r="121" s="80" customFormat="1" ht="15.75" customHeight="1"/>
    <row r="122" s="80" customFormat="1" ht="15.75" customHeight="1"/>
    <row r="123" s="80" customFormat="1" ht="15.75" customHeight="1"/>
    <row r="124" s="80" customFormat="1" ht="15.75" customHeight="1"/>
    <row r="125" s="80" customFormat="1" ht="15.75" customHeight="1"/>
    <row r="126" s="80" customFormat="1" ht="15.75" customHeight="1"/>
    <row r="127" s="80" customFormat="1" ht="15.75" customHeight="1"/>
    <row r="128" s="80" customFormat="1" ht="15.75" customHeight="1"/>
    <row r="129" s="80" customFormat="1" ht="15.75" customHeight="1"/>
    <row r="130" s="80" customFormat="1" ht="15.75" customHeight="1"/>
    <row r="131" s="80" customFormat="1" ht="15.75" customHeight="1"/>
    <row r="132" s="80" customFormat="1" ht="15.75" customHeight="1"/>
    <row r="133" s="80" customFormat="1" ht="15.75" customHeight="1"/>
    <row r="134" s="80" customFormat="1" ht="15.75" customHeight="1"/>
    <row r="135" s="80" customFormat="1" ht="15.75" customHeight="1"/>
    <row r="136" s="80" customFormat="1" ht="15.75" customHeight="1"/>
    <row r="137" s="80" customFormat="1" ht="15.75" customHeight="1"/>
    <row r="138" s="80" customFormat="1" ht="15.75" customHeight="1"/>
    <row r="139" s="80" customFormat="1" ht="15.75" customHeight="1"/>
    <row r="140" s="80" customFormat="1" ht="15.75" customHeight="1"/>
    <row r="141" s="80" customFormat="1" ht="15.75" customHeight="1"/>
    <row r="142" s="80" customFormat="1" ht="15.75" customHeight="1"/>
    <row r="143" s="80" customFormat="1" ht="15.75" customHeight="1"/>
    <row r="144" s="80" customFormat="1" ht="15.75" customHeight="1"/>
    <row r="145" s="80" customFormat="1" ht="15.75" customHeight="1"/>
    <row r="146" s="80" customFormat="1" ht="15.75" customHeight="1"/>
    <row r="147" s="80" customFormat="1" ht="15.75" customHeight="1"/>
    <row r="148" s="80" customFormat="1" ht="15.75" customHeight="1"/>
    <row r="149" s="80" customFormat="1" ht="15.75" customHeight="1"/>
    <row r="150" s="80" customFormat="1" ht="15.75" customHeight="1"/>
    <row r="151" s="80" customFormat="1" ht="15.75" customHeight="1"/>
    <row r="152" s="80" customFormat="1" ht="15.75" customHeight="1"/>
    <row r="153" s="80" customFormat="1" ht="15.75" customHeight="1"/>
    <row r="154" s="80" customFormat="1" ht="15.75" customHeight="1"/>
    <row r="155" s="80" customFormat="1" ht="15.75" customHeight="1"/>
    <row r="156" s="80" customFormat="1" ht="15.75" customHeight="1"/>
    <row r="157" s="80" customFormat="1" ht="15.75" customHeight="1"/>
    <row r="158" s="80" customFormat="1" ht="15.75" customHeight="1"/>
    <row r="159" s="80" customFormat="1" ht="15.75" customHeight="1"/>
    <row r="160" s="80" customFormat="1" ht="15.75" customHeight="1"/>
    <row r="161" s="80" customFormat="1" ht="15.75" customHeight="1"/>
    <row r="162" s="80" customFormat="1" ht="15.75" customHeight="1"/>
    <row r="163" s="80" customFormat="1" ht="15.75" customHeight="1"/>
    <row r="164" s="80" customFormat="1" ht="15.75" customHeight="1"/>
    <row r="165" s="80" customFormat="1" ht="15.75" customHeight="1"/>
    <row r="166" s="80" customFormat="1" ht="15.75" customHeight="1"/>
    <row r="167" s="80" customFormat="1" ht="15.75" customHeight="1"/>
    <row r="168" s="80" customFormat="1" ht="15.75" customHeight="1"/>
    <row r="169" s="80" customFormat="1" ht="15.75" customHeight="1"/>
    <row r="170" s="80" customFormat="1" ht="15.75" customHeight="1"/>
    <row r="171" s="80" customFormat="1" ht="15.75" customHeight="1"/>
    <row r="172" s="80" customFormat="1" ht="15.75" customHeight="1"/>
    <row r="173" s="80" customFormat="1" ht="15.75" customHeight="1"/>
    <row r="174" s="80" customFormat="1" ht="15.75" customHeight="1"/>
    <row r="175" s="80" customFormat="1" ht="15.75" customHeight="1"/>
    <row r="176" s="80" customFormat="1" ht="15.75" customHeight="1"/>
    <row r="177" s="80" customFormat="1" ht="15.75" customHeight="1"/>
    <row r="178" s="80" customFormat="1" ht="15.75" customHeight="1"/>
    <row r="179" s="80" customFormat="1" ht="15.75" customHeight="1"/>
  </sheetData>
  <mergeCells count="32">
    <mergeCell ref="L5:N5"/>
    <mergeCell ref="O5:R5"/>
    <mergeCell ref="F16:I16"/>
    <mergeCell ref="C18:E18"/>
    <mergeCell ref="F18:M18"/>
    <mergeCell ref="N18:O18"/>
    <mergeCell ref="Q18:R18"/>
    <mergeCell ref="C19:E19"/>
    <mergeCell ref="F19:M19"/>
    <mergeCell ref="N19:O19"/>
    <mergeCell ref="Q19:R19"/>
    <mergeCell ref="C20:E20"/>
    <mergeCell ref="F20:M20"/>
    <mergeCell ref="N20:O20"/>
    <mergeCell ref="Q20:R20"/>
    <mergeCell ref="C21:E21"/>
    <mergeCell ref="F21:M21"/>
    <mergeCell ref="N21:O21"/>
    <mergeCell ref="Q21:R21"/>
    <mergeCell ref="C22:E22"/>
    <mergeCell ref="F22:M22"/>
    <mergeCell ref="N22:O22"/>
    <mergeCell ref="Q22:R22"/>
    <mergeCell ref="Q28:R28"/>
    <mergeCell ref="C27:P27"/>
    <mergeCell ref="Q27:R27"/>
    <mergeCell ref="C23:P23"/>
    <mergeCell ref="Q23:R23"/>
    <mergeCell ref="Q24:R24"/>
    <mergeCell ref="C25:P25"/>
    <mergeCell ref="Q25:R25"/>
    <mergeCell ref="Q26:R26"/>
  </mergeCells>
  <phoneticPr fontId="27"/>
  <pageMargins left="0.25" right="0.25" top="0.75" bottom="0.75" header="0.3" footer="0.3"/>
  <pageSetup paperSize="9" scale="69"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927FC-0E91-464F-A6F3-EC4788A8657B}">
  <sheetPr codeName="Sheet44">
    <pageSetUpPr fitToPage="1"/>
  </sheetPr>
  <dimension ref="A1:O24"/>
  <sheetViews>
    <sheetView showGridLines="0" zoomScaleNormal="100" zoomScaleSheetLayoutView="100" workbookViewId="0">
      <selection activeCell="K36" sqref="K36"/>
    </sheetView>
  </sheetViews>
  <sheetFormatPr defaultRowHeight="13.5"/>
  <cols>
    <col min="1" max="1" width="20.6640625" style="54" customWidth="1"/>
    <col min="2" max="2" width="20.33203125" style="54" customWidth="1"/>
    <col min="3" max="3" width="2.83203125" style="54" customWidth="1"/>
    <col min="4" max="4" width="21" style="54" customWidth="1"/>
    <col min="5" max="5" width="6.33203125" style="54" customWidth="1"/>
    <col min="6" max="6" width="27.83203125" style="54" customWidth="1"/>
    <col min="7" max="7" width="9.5" style="54" customWidth="1"/>
    <col min="8" max="8" width="7.33203125" style="54" customWidth="1"/>
    <col min="9" max="9" width="4.1640625" style="54" customWidth="1"/>
    <col min="10" max="10" width="15.5" style="54" customWidth="1"/>
    <col min="11" max="11" width="24.33203125" style="54" customWidth="1"/>
    <col min="12" max="16384" width="9.33203125" style="54"/>
  </cols>
  <sheetData>
    <row r="1" spans="1:15" ht="21">
      <c r="E1" s="100" t="s">
        <v>271</v>
      </c>
    </row>
    <row r="3" spans="1:15" ht="21" customHeight="1">
      <c r="A3" s="2755" t="s">
        <v>236</v>
      </c>
      <c r="B3" s="2755"/>
      <c r="C3" s="2755"/>
      <c r="D3" s="133"/>
      <c r="F3" s="101"/>
      <c r="G3" s="101"/>
      <c r="H3" s="136" t="s">
        <v>329</v>
      </c>
      <c r="I3" s="103"/>
      <c r="J3" s="103"/>
    </row>
    <row r="4" spans="1:15" ht="14.25" customHeight="1">
      <c r="A4" s="218" t="s">
        <v>237</v>
      </c>
      <c r="B4" s="218"/>
      <c r="C4" s="80"/>
      <c r="D4" s="135"/>
      <c r="F4" s="102"/>
      <c r="G4" s="102"/>
      <c r="H4" s="134" t="s">
        <v>328</v>
      </c>
      <c r="I4" s="102"/>
      <c r="J4" s="102"/>
    </row>
    <row r="5" spans="1:15" ht="14.25" customHeight="1">
      <c r="A5" s="218" t="s">
        <v>208</v>
      </c>
      <c r="B5" s="218"/>
      <c r="C5" s="80"/>
      <c r="D5" s="135"/>
      <c r="F5" s="102"/>
      <c r="G5" s="102"/>
      <c r="H5" s="134"/>
      <c r="I5" s="102"/>
      <c r="J5" s="102"/>
      <c r="M5" s="101"/>
      <c r="N5" s="102"/>
      <c r="O5" s="103"/>
    </row>
    <row r="6" spans="1:15" ht="14.25" customHeight="1">
      <c r="A6" s="218" t="s">
        <v>209</v>
      </c>
      <c r="B6" s="218"/>
      <c r="C6" s="80"/>
      <c r="D6" s="135"/>
      <c r="F6" s="102"/>
      <c r="G6" s="102"/>
      <c r="H6" s="134"/>
      <c r="I6" s="102"/>
      <c r="M6" s="102"/>
      <c r="N6" s="102"/>
      <c r="O6" s="102"/>
    </row>
    <row r="7" spans="1:15" s="226" customFormat="1" ht="39.75" customHeight="1" thickBot="1">
      <c r="A7" s="231" t="s">
        <v>327</v>
      </c>
      <c r="B7" s="230"/>
      <c r="C7" s="229"/>
      <c r="D7" s="228"/>
      <c r="F7" s="207"/>
      <c r="G7" s="207"/>
      <c r="H7" s="227"/>
      <c r="I7" s="207"/>
    </row>
    <row r="8" spans="1:15" ht="14.25" customHeight="1">
      <c r="A8" s="102"/>
      <c r="B8" s="102"/>
      <c r="C8" s="2746" t="s">
        <v>326</v>
      </c>
      <c r="D8" s="2747"/>
      <c r="E8" s="2747"/>
      <c r="F8" s="2748"/>
      <c r="G8" s="100"/>
      <c r="H8" s="134"/>
      <c r="I8" s="102"/>
    </row>
    <row r="9" spans="1:15" ht="14.25" customHeight="1">
      <c r="A9" s="102"/>
      <c r="B9" s="102"/>
      <c r="C9" s="2749"/>
      <c r="D9" s="2750"/>
      <c r="E9" s="2750"/>
      <c r="F9" s="2751"/>
      <c r="G9" s="100"/>
      <c r="H9" s="134"/>
      <c r="I9" s="102"/>
    </row>
    <row r="10" spans="1:15" ht="14.25" customHeight="1">
      <c r="A10" s="102"/>
      <c r="B10" s="102"/>
      <c r="C10" s="2749"/>
      <c r="D10" s="2750"/>
      <c r="E10" s="2750"/>
      <c r="F10" s="2751"/>
      <c r="G10" s="100"/>
      <c r="H10" s="134"/>
      <c r="I10" s="102"/>
    </row>
    <row r="11" spans="1:15" ht="14.25" customHeight="1" thickBot="1">
      <c r="A11" s="102"/>
      <c r="B11" s="102"/>
      <c r="C11" s="2752"/>
      <c r="D11" s="2753"/>
      <c r="E11" s="2753"/>
      <c r="F11" s="2754"/>
      <c r="G11" s="100"/>
      <c r="H11" s="136"/>
      <c r="I11" s="103"/>
    </row>
    <row r="12" spans="1:15" ht="35.25" customHeight="1">
      <c r="A12" s="225"/>
      <c r="B12" s="225"/>
      <c r="C12" s="212"/>
      <c r="D12" s="224"/>
      <c r="E12" s="100"/>
      <c r="F12" s="100"/>
      <c r="G12" s="100"/>
      <c r="H12" s="136"/>
      <c r="I12" s="103"/>
    </row>
    <row r="13" spans="1:15" ht="22.5" customHeight="1">
      <c r="A13" s="223" t="s">
        <v>219</v>
      </c>
      <c r="B13" s="222"/>
      <c r="C13" s="222"/>
      <c r="D13" s="221" t="s">
        <v>325</v>
      </c>
      <c r="E13" s="147"/>
      <c r="F13" s="100"/>
      <c r="G13" s="100"/>
      <c r="H13" s="136"/>
      <c r="I13" s="103"/>
    </row>
    <row r="14" spans="1:15" ht="17.25" customHeight="1">
      <c r="A14" s="213" t="s">
        <v>266</v>
      </c>
      <c r="B14" s="213"/>
      <c r="C14" s="213"/>
      <c r="D14" s="220" t="s">
        <v>324</v>
      </c>
      <c r="E14" s="219"/>
      <c r="F14" s="100"/>
      <c r="G14" s="100"/>
      <c r="H14" s="136"/>
      <c r="I14" s="103"/>
    </row>
    <row r="15" spans="1:15" ht="21" customHeight="1">
      <c r="A15" s="218" t="s">
        <v>323</v>
      </c>
      <c r="B15" s="218"/>
      <c r="C15" s="80"/>
      <c r="D15" s="217"/>
      <c r="E15" s="100"/>
      <c r="F15" s="213" t="s">
        <v>200</v>
      </c>
      <c r="G15" s="213"/>
      <c r="H15" s="136"/>
      <c r="I15" s="103"/>
    </row>
    <row r="16" spans="1:15" ht="17.25" customHeight="1">
      <c r="A16" s="216" t="s">
        <v>322</v>
      </c>
      <c r="B16" s="216"/>
      <c r="C16" s="80"/>
      <c r="D16" s="215" t="s">
        <v>321</v>
      </c>
      <c r="E16" s="100"/>
      <c r="F16" s="213" t="s">
        <v>320</v>
      </c>
      <c r="G16" s="213"/>
      <c r="H16" s="136"/>
      <c r="I16" s="103"/>
    </row>
    <row r="17" spans="1:9" ht="14.25" customHeight="1">
      <c r="A17" s="102" t="s">
        <v>319</v>
      </c>
      <c r="B17" s="102"/>
      <c r="F17" s="213"/>
      <c r="G17" s="213"/>
      <c r="H17" s="134"/>
      <c r="I17" s="102"/>
    </row>
    <row r="18" spans="1:9" ht="14.25">
      <c r="A18" s="214" t="s">
        <v>318</v>
      </c>
      <c r="B18" s="214"/>
      <c r="F18" s="213" t="s">
        <v>183</v>
      </c>
      <c r="G18" s="213"/>
    </row>
    <row r="19" spans="1:9" ht="14.25">
      <c r="A19" s="102" t="s">
        <v>317</v>
      </c>
      <c r="B19" s="102"/>
      <c r="F19" s="213" t="s">
        <v>316</v>
      </c>
      <c r="G19" s="213"/>
    </row>
    <row r="20" spans="1:9" ht="14.25">
      <c r="A20" s="214" t="s">
        <v>315</v>
      </c>
      <c r="B20" s="214"/>
      <c r="F20" s="213" t="s">
        <v>314</v>
      </c>
      <c r="G20" s="213"/>
    </row>
    <row r="21" spans="1:9" ht="14.25">
      <c r="A21" s="102" t="s">
        <v>313</v>
      </c>
      <c r="B21" s="102"/>
      <c r="F21" s="213" t="s">
        <v>186</v>
      </c>
      <c r="G21" s="213"/>
    </row>
    <row r="22" spans="1:9" ht="14.25">
      <c r="A22" s="214" t="s">
        <v>312</v>
      </c>
      <c r="B22" s="214"/>
      <c r="F22" s="213"/>
      <c r="G22" s="213"/>
    </row>
    <row r="23" spans="1:9" ht="7.5" customHeight="1">
      <c r="A23" s="212"/>
    </row>
    <row r="24" spans="1:9">
      <c r="A24" s="211"/>
      <c r="B24" s="211"/>
      <c r="C24" s="211"/>
      <c r="D24" s="211"/>
    </row>
  </sheetData>
  <mergeCells count="2">
    <mergeCell ref="C8:F11"/>
    <mergeCell ref="A3:C3"/>
  </mergeCells>
  <phoneticPr fontId="27"/>
  <pageMargins left="0.25" right="0.25" top="0.75" bottom="0.75" header="0.3" footer="0.3"/>
  <pageSetup paperSize="9" scale="89" orientation="portrait" horizontalDpi="0" verticalDpi="0" r:id="rId1"/>
  <headerFooter>
    <oddFooter>&amp;C1/1</oddFooter>
  </headerFooter>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293B1-1C11-4D18-98F7-ABA62C187B55}">
  <sheetPr codeName="Sheet45"/>
  <dimension ref="B1:Z182"/>
  <sheetViews>
    <sheetView showGridLines="0" zoomScale="90" zoomScaleNormal="90" workbookViewId="0">
      <selection activeCell="AD4" sqref="AD4"/>
    </sheetView>
  </sheetViews>
  <sheetFormatPr defaultColWidth="7.6640625" defaultRowHeight="13.5"/>
  <cols>
    <col min="1" max="1" width="7.6640625" style="1183"/>
    <col min="2" max="14" width="8.83203125" style="1183" customWidth="1"/>
    <col min="15" max="15" width="11.6640625" style="1183" customWidth="1"/>
    <col min="16" max="19" width="8.83203125" style="1183" customWidth="1"/>
    <col min="20" max="21" width="7.6640625" style="1183"/>
    <col min="22" max="24" width="8.1640625" style="1183" customWidth="1"/>
    <col min="25" max="25" width="17.5" style="1183" customWidth="1"/>
    <col min="26" max="26" width="21" style="1183" customWidth="1"/>
    <col min="27" max="62" width="8.1640625" style="1183" customWidth="1"/>
    <col min="63" max="16384" width="7.6640625" style="1183"/>
  </cols>
  <sheetData>
    <row r="1" spans="2:26" ht="14.25" thickBot="1"/>
    <row r="2" spans="2:26">
      <c r="B2" s="1184"/>
      <c r="C2" s="1185"/>
      <c r="D2" s="1185"/>
      <c r="E2" s="1185"/>
      <c r="F2" s="1185"/>
      <c r="G2" s="1185"/>
      <c r="H2" s="1185"/>
      <c r="I2" s="1185"/>
      <c r="J2" s="1185"/>
      <c r="K2" s="1185"/>
      <c r="L2" s="1185"/>
      <c r="M2" s="1185"/>
      <c r="N2" s="1185"/>
      <c r="O2" s="1185"/>
      <c r="P2" s="1185"/>
      <c r="Q2" s="1185"/>
      <c r="R2" s="1185"/>
      <c r="S2" s="1186"/>
    </row>
    <row r="3" spans="2:26" ht="30.75">
      <c r="B3" s="1187"/>
      <c r="I3" s="1188"/>
      <c r="J3" s="1188" t="s">
        <v>153</v>
      </c>
      <c r="O3" s="2758" t="s">
        <v>274</v>
      </c>
      <c r="P3" s="2758"/>
      <c r="Q3" s="2759">
        <v>45672</v>
      </c>
      <c r="R3" s="2759"/>
      <c r="S3" s="2760"/>
    </row>
    <row r="4" spans="2:26" ht="18.75" customHeight="1">
      <c r="B4" s="1187"/>
      <c r="S4" s="1189"/>
      <c r="Y4" s="1190" t="s">
        <v>275</v>
      </c>
      <c r="Z4" s="1191">
        <v>106</v>
      </c>
    </row>
    <row r="5" spans="2:26" ht="21.75" customHeight="1">
      <c r="B5" s="1187"/>
      <c r="H5" s="1192"/>
      <c r="J5" s="2761" t="s">
        <v>156</v>
      </c>
      <c r="K5" s="2761"/>
      <c r="L5" s="2761" t="s">
        <v>1201</v>
      </c>
      <c r="M5" s="2761"/>
      <c r="N5" s="2761"/>
      <c r="O5" s="1193" t="s">
        <v>276</v>
      </c>
      <c r="P5" s="2762">
        <f>Q3</f>
        <v>45672</v>
      </c>
      <c r="Q5" s="2763"/>
      <c r="R5" s="2764"/>
      <c r="S5" s="1189"/>
      <c r="Y5" s="1194"/>
      <c r="Z5" s="1194"/>
    </row>
    <row r="6" spans="2:26" ht="21.75" customHeight="1">
      <c r="B6" s="1187"/>
      <c r="C6" s="1183" t="s">
        <v>157</v>
      </c>
      <c r="S6" s="1189"/>
      <c r="Y6" s="1194"/>
      <c r="Z6" s="1194"/>
    </row>
    <row r="7" spans="2:26" ht="21.75" customHeight="1">
      <c r="B7" s="1187"/>
      <c r="C7" s="1183" t="s">
        <v>158</v>
      </c>
      <c r="S7" s="1189"/>
      <c r="Y7" s="1195" t="s">
        <v>277</v>
      </c>
      <c r="Z7" s="1191">
        <v>3</v>
      </c>
    </row>
    <row r="8" spans="2:26" ht="21.75" customHeight="1" thickBot="1">
      <c r="B8" s="1187"/>
      <c r="S8" s="1189"/>
      <c r="Y8" s="1196"/>
      <c r="Z8" s="1196"/>
    </row>
    <row r="9" spans="2:26" ht="21.75" customHeight="1">
      <c r="B9" s="1187"/>
      <c r="C9" s="1197" t="s">
        <v>159</v>
      </c>
      <c r="D9" s="1198"/>
      <c r="E9" s="1198"/>
      <c r="F9" s="1198"/>
      <c r="G9" s="1198"/>
      <c r="H9" s="1199"/>
      <c r="J9" s="1197" t="s">
        <v>160</v>
      </c>
      <c r="K9" s="1198"/>
      <c r="L9" s="1198"/>
      <c r="M9" s="1198"/>
      <c r="N9" s="1198"/>
      <c r="O9" s="1198"/>
      <c r="P9" s="1198"/>
      <c r="Q9" s="1198"/>
      <c r="R9" s="1199"/>
      <c r="S9" s="1189"/>
      <c r="Y9" s="1195" t="s">
        <v>278</v>
      </c>
      <c r="Z9" s="1191"/>
    </row>
    <row r="10" spans="2:26" ht="21.75" customHeight="1" thickBot="1">
      <c r="B10" s="1187"/>
      <c r="C10" s="1200" t="s">
        <v>1526</v>
      </c>
      <c r="D10" s="1201"/>
      <c r="E10" s="1201"/>
      <c r="F10" s="1201" t="s">
        <v>192</v>
      </c>
      <c r="G10" s="1201"/>
      <c r="H10" s="1202"/>
      <c r="J10" s="1187" t="s">
        <v>989</v>
      </c>
      <c r="R10" s="1189"/>
      <c r="S10" s="1189"/>
      <c r="Y10" s="1191" t="s">
        <v>280</v>
      </c>
      <c r="Z10" s="1705"/>
    </row>
    <row r="11" spans="2:26" ht="21.75" customHeight="1">
      <c r="B11" s="1187"/>
      <c r="J11" s="1187" t="s">
        <v>995</v>
      </c>
      <c r="R11" s="1189"/>
      <c r="S11" s="1189"/>
      <c r="Y11" s="1191" t="s">
        <v>282</v>
      </c>
      <c r="Z11" s="1705"/>
    </row>
    <row r="12" spans="2:26" ht="21.75" customHeight="1">
      <c r="B12" s="1187"/>
      <c r="J12" s="1187" t="s">
        <v>1520</v>
      </c>
      <c r="R12" s="1189"/>
      <c r="S12" s="1189"/>
      <c r="Y12" s="1191" t="s">
        <v>284</v>
      </c>
      <c r="Z12" s="1705"/>
    </row>
    <row r="13" spans="2:26" ht="21.75" customHeight="1" thickBot="1">
      <c r="B13" s="1187"/>
      <c r="J13" s="1200" t="str">
        <f>C10</f>
        <v>株式会社レイディスク</v>
      </c>
      <c r="K13" s="1201"/>
      <c r="L13" s="1201"/>
      <c r="M13" s="1201" t="s">
        <v>192</v>
      </c>
      <c r="N13" s="1201"/>
      <c r="O13" s="1201"/>
      <c r="P13" s="1201"/>
      <c r="Q13" s="1201"/>
      <c r="R13" s="1202"/>
      <c r="S13" s="1189"/>
      <c r="Y13" s="1191" t="s">
        <v>285</v>
      </c>
      <c r="Z13" s="1705"/>
    </row>
    <row r="14" spans="2:26" ht="21.75" customHeight="1">
      <c r="B14" s="1187"/>
      <c r="S14" s="1189"/>
      <c r="Y14" s="1191" t="s">
        <v>286</v>
      </c>
      <c r="Z14" s="1705"/>
    </row>
    <row r="15" spans="2:26" ht="21.75" customHeight="1">
      <c r="B15" s="1187"/>
      <c r="F15" s="2756">
        <f>Q26</f>
        <v>3232000</v>
      </c>
      <c r="G15" s="2756"/>
      <c r="H15" s="2756"/>
      <c r="I15" s="2756"/>
      <c r="S15" s="1189"/>
      <c r="Y15" s="1191" t="s">
        <v>287</v>
      </c>
      <c r="Z15" s="1705"/>
    </row>
    <row r="16" spans="2:26" ht="21.75" customHeight="1" thickBot="1">
      <c r="B16" s="1187"/>
      <c r="C16" s="1201" t="s">
        <v>288</v>
      </c>
      <c r="D16" s="1201"/>
      <c r="E16" s="1201"/>
      <c r="F16" s="2757"/>
      <c r="G16" s="2757"/>
      <c r="H16" s="2757"/>
      <c r="I16" s="2757"/>
      <c r="J16" s="1201"/>
      <c r="K16" s="1201"/>
      <c r="L16" s="1201"/>
      <c r="M16" s="1201"/>
      <c r="N16" s="1201"/>
      <c r="O16" s="1201"/>
      <c r="P16" s="1201"/>
      <c r="Q16" s="1201"/>
      <c r="R16" s="1201"/>
      <c r="S16" s="1189"/>
      <c r="Y16" s="1191" t="s">
        <v>289</v>
      </c>
      <c r="Z16" s="1705"/>
    </row>
    <row r="17" spans="2:26" ht="21.75" customHeight="1" thickBot="1">
      <c r="B17" s="1187"/>
      <c r="S17" s="1189"/>
      <c r="Y17" s="1191" t="s">
        <v>290</v>
      </c>
      <c r="Z17" s="1705"/>
    </row>
    <row r="18" spans="2:26" ht="21.75" customHeight="1" thickBot="1">
      <c r="B18" s="1187"/>
      <c r="C18" s="2765" t="s">
        <v>99</v>
      </c>
      <c r="D18" s="2766"/>
      <c r="E18" s="2767"/>
      <c r="F18" s="2765" t="s">
        <v>168</v>
      </c>
      <c r="G18" s="2766"/>
      <c r="H18" s="2766"/>
      <c r="I18" s="2766"/>
      <c r="J18" s="2766"/>
      <c r="K18" s="2766"/>
      <c r="L18" s="2766"/>
      <c r="M18" s="2767"/>
      <c r="N18" s="2765" t="s">
        <v>169</v>
      </c>
      <c r="O18" s="2767"/>
      <c r="P18" s="1203" t="s">
        <v>170</v>
      </c>
      <c r="Q18" s="2766" t="s">
        <v>171</v>
      </c>
      <c r="R18" s="2767"/>
      <c r="S18" s="1189"/>
      <c r="V18" s="1192"/>
      <c r="Y18" s="1191" t="s">
        <v>291</v>
      </c>
      <c r="Z18" s="1705"/>
    </row>
    <row r="19" spans="2:26" ht="58.5" customHeight="1">
      <c r="B19" s="1187"/>
      <c r="C19" s="2768" t="s">
        <v>1203</v>
      </c>
      <c r="D19" s="2769"/>
      <c r="E19" s="2769"/>
      <c r="F19" s="2770" t="s">
        <v>1204</v>
      </c>
      <c r="G19" s="2770"/>
      <c r="H19" s="2770"/>
      <c r="I19" s="2770"/>
      <c r="J19" s="2770"/>
      <c r="K19" s="2770"/>
      <c r="L19" s="2770"/>
      <c r="M19" s="2770"/>
      <c r="N19" s="2771">
        <v>980</v>
      </c>
      <c r="O19" s="2771"/>
      <c r="P19" s="1204">
        <v>200</v>
      </c>
      <c r="Q19" s="2772">
        <f>N19*P19</f>
        <v>196000</v>
      </c>
      <c r="R19" s="2773"/>
      <c r="S19" s="1189"/>
      <c r="Y19" s="1191" t="s">
        <v>292</v>
      </c>
      <c r="Z19" s="1705"/>
    </row>
    <row r="20" spans="2:26" ht="58.5" customHeight="1">
      <c r="B20" s="1187"/>
      <c r="C20" s="2774" t="s">
        <v>1205</v>
      </c>
      <c r="D20" s="2775"/>
      <c r="E20" s="2775"/>
      <c r="F20" s="2776" t="s">
        <v>1206</v>
      </c>
      <c r="G20" s="2776"/>
      <c r="H20" s="2776"/>
      <c r="I20" s="2776"/>
      <c r="J20" s="2776"/>
      <c r="K20" s="2776"/>
      <c r="L20" s="2776"/>
      <c r="M20" s="2776"/>
      <c r="N20" s="2777">
        <v>1250</v>
      </c>
      <c r="O20" s="2777"/>
      <c r="P20" s="1205">
        <v>200</v>
      </c>
      <c r="Q20" s="2778">
        <f t="shared" ref="Q20:Q25" si="0">N20*P20</f>
        <v>250000</v>
      </c>
      <c r="R20" s="2779"/>
      <c r="S20" s="1189"/>
      <c r="Y20" s="1191" t="s">
        <v>293</v>
      </c>
      <c r="Z20" s="1705"/>
    </row>
    <row r="21" spans="2:26" ht="58.5" customHeight="1">
      <c r="B21" s="1187"/>
      <c r="C21" s="2774" t="s">
        <v>1207</v>
      </c>
      <c r="D21" s="2775"/>
      <c r="E21" s="2775"/>
      <c r="F21" s="2776" t="s">
        <v>1208</v>
      </c>
      <c r="G21" s="2776"/>
      <c r="H21" s="2776"/>
      <c r="I21" s="2776"/>
      <c r="J21" s="2776"/>
      <c r="K21" s="2776"/>
      <c r="L21" s="2776"/>
      <c r="M21" s="2776"/>
      <c r="N21" s="2777">
        <v>1180</v>
      </c>
      <c r="O21" s="2777"/>
      <c r="P21" s="1205">
        <v>250</v>
      </c>
      <c r="Q21" s="2778">
        <f t="shared" si="0"/>
        <v>295000</v>
      </c>
      <c r="R21" s="2779"/>
      <c r="S21" s="1189"/>
      <c r="Y21" s="1191" t="s">
        <v>294</v>
      </c>
      <c r="Z21" s="1705"/>
    </row>
    <row r="22" spans="2:26" ht="57.75" customHeight="1">
      <c r="B22" s="1187"/>
      <c r="C22" s="2774" t="s">
        <v>1209</v>
      </c>
      <c r="D22" s="2775"/>
      <c r="E22" s="2775"/>
      <c r="F22" s="2776" t="s">
        <v>1210</v>
      </c>
      <c r="G22" s="2776"/>
      <c r="H22" s="2776"/>
      <c r="I22" s="2776"/>
      <c r="J22" s="2776"/>
      <c r="K22" s="2776"/>
      <c r="L22" s="2776"/>
      <c r="M22" s="2776"/>
      <c r="N22" s="2780">
        <v>1750</v>
      </c>
      <c r="O22" s="2780"/>
      <c r="P22" s="1205">
        <v>700</v>
      </c>
      <c r="Q22" s="2778">
        <f t="shared" si="0"/>
        <v>1225000</v>
      </c>
      <c r="R22" s="2779"/>
      <c r="S22" s="1189"/>
      <c r="Y22" s="1191" t="s">
        <v>295</v>
      </c>
      <c r="Z22" s="1705"/>
    </row>
    <row r="23" spans="2:26" ht="57.75" customHeight="1">
      <c r="B23" s="1187"/>
      <c r="C23" s="2774" t="s">
        <v>1211</v>
      </c>
      <c r="D23" s="2775"/>
      <c r="E23" s="2775"/>
      <c r="F23" s="2776" t="s">
        <v>1212</v>
      </c>
      <c r="G23" s="2776"/>
      <c r="H23" s="2776"/>
      <c r="I23" s="2776"/>
      <c r="J23" s="2776"/>
      <c r="K23" s="2776"/>
      <c r="L23" s="2776"/>
      <c r="M23" s="2776"/>
      <c r="N23" s="2780">
        <v>3990</v>
      </c>
      <c r="O23" s="2780"/>
      <c r="P23" s="1205">
        <v>200</v>
      </c>
      <c r="Q23" s="2778">
        <f t="shared" si="0"/>
        <v>798000</v>
      </c>
      <c r="R23" s="2779"/>
      <c r="S23" s="1189"/>
      <c r="Y23" s="1191" t="s">
        <v>296</v>
      </c>
      <c r="Z23" s="1705"/>
    </row>
    <row r="24" spans="2:26" ht="78" customHeight="1">
      <c r="B24" s="1187"/>
      <c r="C24" s="2774" t="s">
        <v>1109</v>
      </c>
      <c r="D24" s="2775"/>
      <c r="E24" s="2775"/>
      <c r="F24" s="2776" t="s">
        <v>1213</v>
      </c>
      <c r="G24" s="2776"/>
      <c r="H24" s="2776"/>
      <c r="I24" s="2776"/>
      <c r="J24" s="2776"/>
      <c r="K24" s="2776"/>
      <c r="L24" s="2776"/>
      <c r="M24" s="2776"/>
      <c r="N24" s="2780">
        <v>1100</v>
      </c>
      <c r="O24" s="2780"/>
      <c r="P24" s="1205">
        <v>150</v>
      </c>
      <c r="Q24" s="2778">
        <f t="shared" si="0"/>
        <v>165000</v>
      </c>
      <c r="R24" s="2779"/>
      <c r="S24" s="1189"/>
      <c r="Y24" s="1194"/>
      <c r="Z24" s="1705"/>
    </row>
    <row r="25" spans="2:26" ht="78" customHeight="1">
      <c r="B25" s="1187"/>
      <c r="C25" s="2774" t="s">
        <v>1110</v>
      </c>
      <c r="D25" s="2775"/>
      <c r="E25" s="2775"/>
      <c r="F25" s="2776" t="s">
        <v>1214</v>
      </c>
      <c r="G25" s="2776"/>
      <c r="H25" s="2776"/>
      <c r="I25" s="2776"/>
      <c r="J25" s="2776"/>
      <c r="K25" s="2776"/>
      <c r="L25" s="2776"/>
      <c r="M25" s="2776"/>
      <c r="N25" s="2780">
        <v>2020</v>
      </c>
      <c r="O25" s="2780"/>
      <c r="P25" s="1205">
        <v>150</v>
      </c>
      <c r="Q25" s="2778">
        <f t="shared" si="0"/>
        <v>303000</v>
      </c>
      <c r="R25" s="2779"/>
      <c r="S25" s="1189"/>
      <c r="Z25" s="1705"/>
    </row>
    <row r="26" spans="2:26" ht="19.5" thickBot="1">
      <c r="B26" s="1187"/>
      <c r="C26" s="2788" t="s">
        <v>172</v>
      </c>
      <c r="D26" s="2789"/>
      <c r="E26" s="2789"/>
      <c r="F26" s="2789"/>
      <c r="G26" s="2789"/>
      <c r="H26" s="2789"/>
      <c r="I26" s="2789"/>
      <c r="J26" s="2789"/>
      <c r="K26" s="2789"/>
      <c r="L26" s="2789"/>
      <c r="M26" s="2789"/>
      <c r="N26" s="2789"/>
      <c r="O26" s="2789"/>
      <c r="P26" s="2790"/>
      <c r="Q26" s="2791">
        <f>SUM(Q19:R25)</f>
        <v>3232000</v>
      </c>
      <c r="R26" s="2792"/>
      <c r="S26" s="1189"/>
      <c r="Z26" s="1705"/>
    </row>
    <row r="27" spans="2:26" ht="21.75" customHeight="1">
      <c r="B27" s="1187"/>
      <c r="C27" s="1197" t="s">
        <v>173</v>
      </c>
      <c r="D27" s="1198"/>
      <c r="E27" s="1198"/>
      <c r="F27" s="1198"/>
      <c r="G27" s="1198"/>
      <c r="H27" s="1198"/>
      <c r="I27" s="1198"/>
      <c r="J27" s="1198"/>
      <c r="K27" s="1198"/>
      <c r="L27" s="1198"/>
      <c r="M27" s="1198"/>
      <c r="N27" s="1198"/>
      <c r="O27" s="1198"/>
      <c r="P27" s="1199"/>
      <c r="Q27" s="2793">
        <f>F15-(F15/1.1)</f>
        <v>293818.18181818211</v>
      </c>
      <c r="R27" s="2794"/>
      <c r="S27" s="1189"/>
      <c r="Z27" s="1705"/>
    </row>
    <row r="28" spans="2:26" ht="21.75" customHeight="1" thickBot="1">
      <c r="B28" s="1187"/>
      <c r="C28" s="2781" t="s">
        <v>174</v>
      </c>
      <c r="D28" s="2782"/>
      <c r="E28" s="2782"/>
      <c r="F28" s="2782"/>
      <c r="G28" s="2782"/>
      <c r="H28" s="2782"/>
      <c r="I28" s="2782"/>
      <c r="J28" s="2782"/>
      <c r="K28" s="2782"/>
      <c r="L28" s="2782"/>
      <c r="M28" s="2782"/>
      <c r="N28" s="2782"/>
      <c r="O28" s="2782"/>
      <c r="P28" s="2783"/>
      <c r="Q28" s="2784">
        <f t="shared" ref="Q28" si="1">Q27</f>
        <v>293818.18181818211</v>
      </c>
      <c r="R28" s="2785"/>
      <c r="S28" s="1189"/>
      <c r="Z28" s="1709"/>
    </row>
    <row r="29" spans="2:26" ht="21.75" customHeight="1">
      <c r="B29" s="1187"/>
      <c r="C29" s="1197" t="s">
        <v>175</v>
      </c>
      <c r="D29" s="1198"/>
      <c r="E29" s="1198"/>
      <c r="F29" s="1198"/>
      <c r="G29" s="1198"/>
      <c r="H29" s="1198"/>
      <c r="I29" s="1198"/>
      <c r="J29" s="1198"/>
      <c r="K29" s="1198"/>
      <c r="L29" s="1198"/>
      <c r="M29" s="1198"/>
      <c r="N29" s="1198"/>
      <c r="O29" s="1198"/>
      <c r="P29" s="1199"/>
      <c r="Q29" s="2793">
        <f>F15</f>
        <v>3232000</v>
      </c>
      <c r="R29" s="2794"/>
      <c r="S29" s="1189"/>
      <c r="Z29" s="1705"/>
    </row>
    <row r="30" spans="2:26" ht="21.75" customHeight="1" thickBot="1">
      <c r="B30" s="1187"/>
      <c r="C30" s="2781" t="s">
        <v>176</v>
      </c>
      <c r="D30" s="2782"/>
      <c r="E30" s="2782"/>
      <c r="F30" s="2782"/>
      <c r="G30" s="2782"/>
      <c r="H30" s="2782"/>
      <c r="I30" s="2782"/>
      <c r="J30" s="2782"/>
      <c r="K30" s="2782"/>
      <c r="L30" s="2782"/>
      <c r="M30" s="2782"/>
      <c r="N30" s="2782"/>
      <c r="O30" s="2782"/>
      <c r="P30" s="2783"/>
      <c r="Q30" s="2784">
        <f>F15</f>
        <v>3232000</v>
      </c>
      <c r="R30" s="2785"/>
      <c r="S30" s="1189"/>
      <c r="Z30" s="1709"/>
    </row>
    <row r="31" spans="2:26" ht="21.75" customHeight="1" thickBot="1">
      <c r="B31" s="1187"/>
      <c r="C31" s="1206" t="s">
        <v>177</v>
      </c>
      <c r="D31" s="1207"/>
      <c r="E31" s="1207"/>
      <c r="F31" s="1207"/>
      <c r="G31" s="1207"/>
      <c r="H31" s="1207"/>
      <c r="I31" s="1207"/>
      <c r="J31" s="1207"/>
      <c r="K31" s="1207"/>
      <c r="L31" s="1207"/>
      <c r="M31" s="1207"/>
      <c r="N31" s="1207"/>
      <c r="O31" s="1207"/>
      <c r="P31" s="1208"/>
      <c r="Q31" s="2786">
        <f>F15</f>
        <v>3232000</v>
      </c>
      <c r="R31" s="2787"/>
      <c r="S31" s="1189"/>
      <c r="Z31" s="1709"/>
    </row>
    <row r="32" spans="2:26" ht="21.75" customHeight="1">
      <c r="B32" s="1187"/>
      <c r="S32" s="1189"/>
    </row>
    <row r="33" spans="2:19" ht="21.75" customHeight="1">
      <c r="B33" s="1187"/>
      <c r="C33" s="1183" t="s">
        <v>178</v>
      </c>
      <c r="S33" s="1189"/>
    </row>
    <row r="34" spans="2:19" ht="21.75" customHeight="1">
      <c r="B34" s="1187"/>
      <c r="S34" s="1189"/>
    </row>
    <row r="35" spans="2:19" ht="21.75" customHeight="1">
      <c r="B35" s="1187"/>
      <c r="C35" s="1183" t="s">
        <v>179</v>
      </c>
      <c r="M35" s="1183" t="s">
        <v>180</v>
      </c>
      <c r="S35" s="1189"/>
    </row>
    <row r="36" spans="2:19" ht="21.75" customHeight="1">
      <c r="B36" s="1187"/>
      <c r="C36" s="1183" t="s">
        <v>181</v>
      </c>
      <c r="M36" s="1183" t="s">
        <v>182</v>
      </c>
      <c r="S36" s="1189"/>
    </row>
    <row r="37" spans="2:19" ht="21.75" customHeight="1">
      <c r="B37" s="1187"/>
      <c r="C37" s="1183" t="s">
        <v>183</v>
      </c>
      <c r="M37" s="1183" t="s">
        <v>184</v>
      </c>
      <c r="S37" s="1189"/>
    </row>
    <row r="38" spans="2:19" ht="21.75" customHeight="1">
      <c r="B38" s="1187"/>
      <c r="C38" s="1183" t="s">
        <v>297</v>
      </c>
      <c r="S38" s="1189"/>
    </row>
    <row r="39" spans="2:19" ht="21.75" customHeight="1">
      <c r="B39" s="1187"/>
      <c r="C39" s="1183" t="s">
        <v>186</v>
      </c>
      <c r="S39" s="1189"/>
    </row>
    <row r="40" spans="2:19" ht="21.75" customHeight="1">
      <c r="B40" s="1187"/>
      <c r="C40" s="1194" t="s">
        <v>298</v>
      </c>
      <c r="H40" s="1194"/>
      <c r="S40" s="1189"/>
    </row>
    <row r="41" spans="2:19" ht="21.75" customHeight="1">
      <c r="B41" s="1187"/>
      <c r="C41" s="1183" t="s">
        <v>187</v>
      </c>
      <c r="S41" s="1189"/>
    </row>
    <row r="42" spans="2:19" ht="21.75" customHeight="1">
      <c r="B42" s="1187"/>
      <c r="C42" s="1183" t="s">
        <v>188</v>
      </c>
      <c r="S42" s="1189"/>
    </row>
    <row r="43" spans="2:19" ht="21.75" customHeight="1" thickBot="1">
      <c r="B43" s="1200"/>
      <c r="C43" s="1201"/>
      <c r="D43" s="1201"/>
      <c r="E43" s="1201"/>
      <c r="F43" s="1201"/>
      <c r="G43" s="1201"/>
      <c r="H43" s="1201"/>
      <c r="I43" s="1201"/>
      <c r="J43" s="1201"/>
      <c r="K43" s="1201"/>
      <c r="L43" s="1201"/>
      <c r="M43" s="1201"/>
      <c r="N43" s="1201"/>
      <c r="O43" s="1201"/>
      <c r="P43" s="1201"/>
      <c r="Q43" s="1201"/>
      <c r="R43" s="1201"/>
      <c r="S43" s="1202"/>
    </row>
    <row r="44" spans="2:19" ht="15.75" customHeight="1"/>
    <row r="45" spans="2:19" ht="15.75" customHeight="1"/>
    <row r="46" spans="2:19" ht="15.75" customHeight="1"/>
    <row r="47" spans="2:19" ht="15.75" customHeight="1"/>
    <row r="48" spans="2: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sheetData>
  <mergeCells count="47">
    <mergeCell ref="C30:P30"/>
    <mergeCell ref="Q30:R30"/>
    <mergeCell ref="Q31:R31"/>
    <mergeCell ref="C26:P26"/>
    <mergeCell ref="Q26:R26"/>
    <mergeCell ref="Q27:R27"/>
    <mergeCell ref="C28:P28"/>
    <mergeCell ref="Q28:R28"/>
    <mergeCell ref="Q29:R29"/>
    <mergeCell ref="C24:E24"/>
    <mergeCell ref="F24:M24"/>
    <mergeCell ref="N24:O24"/>
    <mergeCell ref="Q24:R24"/>
    <mergeCell ref="C25:E25"/>
    <mergeCell ref="F25:M25"/>
    <mergeCell ref="N25:O25"/>
    <mergeCell ref="Q25:R25"/>
    <mergeCell ref="C22:E22"/>
    <mergeCell ref="F22:M22"/>
    <mergeCell ref="N22:O22"/>
    <mergeCell ref="Q22:R22"/>
    <mergeCell ref="C23:E23"/>
    <mergeCell ref="F23:M23"/>
    <mergeCell ref="N23:O23"/>
    <mergeCell ref="Q23:R23"/>
    <mergeCell ref="C20:E20"/>
    <mergeCell ref="F20:M20"/>
    <mergeCell ref="N20:O20"/>
    <mergeCell ref="Q20:R20"/>
    <mergeCell ref="C21:E21"/>
    <mergeCell ref="F21:M21"/>
    <mergeCell ref="N21:O21"/>
    <mergeCell ref="Q21:R21"/>
    <mergeCell ref="C18:E18"/>
    <mergeCell ref="F18:M18"/>
    <mergeCell ref="N18:O18"/>
    <mergeCell ref="Q18:R18"/>
    <mergeCell ref="C19:E19"/>
    <mergeCell ref="F19:M19"/>
    <mergeCell ref="N19:O19"/>
    <mergeCell ref="Q19:R19"/>
    <mergeCell ref="F15:I16"/>
    <mergeCell ref="O3:P3"/>
    <mergeCell ref="Q3:S3"/>
    <mergeCell ref="J5:K5"/>
    <mergeCell ref="L5:N5"/>
    <mergeCell ref="P5:R5"/>
  </mergeCells>
  <phoneticPr fontId="27"/>
  <pageMargins left="0.7" right="0.7" top="0.75" bottom="0.75" header="0.3" footer="0.3"/>
  <pageSetup paperSize="9" scale="57"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4E98-1238-456C-9B0B-33430D17B54B}">
  <sheetPr codeName="Sheet46">
    <pageSetUpPr fitToPage="1"/>
  </sheetPr>
  <dimension ref="B1:Z181"/>
  <sheetViews>
    <sheetView showGridLines="0" zoomScaleNormal="100" workbookViewId="0">
      <selection activeCell="AB6" sqref="AB6"/>
    </sheetView>
  </sheetViews>
  <sheetFormatPr defaultColWidth="7.6640625" defaultRowHeight="13.5"/>
  <cols>
    <col min="1" max="1" width="7.6640625" style="1183"/>
    <col min="2" max="19" width="8.83203125" style="1183" customWidth="1"/>
    <col min="20" max="24" width="7.6640625" style="1183"/>
    <col min="25" max="25" width="17.5" style="1183" customWidth="1"/>
    <col min="26" max="26" width="21.33203125" style="1183" customWidth="1"/>
    <col min="27" max="16384" width="7.6640625" style="1183"/>
  </cols>
  <sheetData>
    <row r="1" spans="2:26" ht="14.25" thickBot="1"/>
    <row r="2" spans="2:26">
      <c r="B2" s="1184"/>
      <c r="C2" s="1185"/>
      <c r="D2" s="1185"/>
      <c r="E2" s="1185"/>
      <c r="F2" s="1185"/>
      <c r="G2" s="1185"/>
      <c r="H2" s="1185"/>
      <c r="I2" s="1185"/>
      <c r="J2" s="1185"/>
      <c r="K2" s="1185"/>
      <c r="L2" s="1185"/>
      <c r="M2" s="1185"/>
      <c r="N2" s="1185"/>
      <c r="O2" s="1185"/>
      <c r="P2" s="1185"/>
      <c r="Q2" s="1185"/>
      <c r="R2" s="1185"/>
      <c r="S2" s="1186"/>
    </row>
    <row r="3" spans="2:26" ht="30.75">
      <c r="B3" s="1187"/>
      <c r="I3" s="1188" t="s">
        <v>190</v>
      </c>
      <c r="O3" s="2758" t="s">
        <v>274</v>
      </c>
      <c r="P3" s="2758"/>
      <c r="Q3" s="2759">
        <v>45672</v>
      </c>
      <c r="R3" s="2759"/>
      <c r="S3" s="2760"/>
      <c r="W3" s="201"/>
      <c r="X3" s="201"/>
    </row>
    <row r="4" spans="2:26" ht="21.75" customHeight="1">
      <c r="B4" s="1187"/>
      <c r="S4" s="1189"/>
      <c r="Y4" s="1190" t="s">
        <v>275</v>
      </c>
      <c r="Z4" s="1191">
        <v>9</v>
      </c>
    </row>
    <row r="5" spans="2:26" ht="21.75" customHeight="1">
      <c r="B5" s="1187"/>
      <c r="H5" s="1192"/>
      <c r="J5" s="2761" t="s">
        <v>156</v>
      </c>
      <c r="K5" s="2761"/>
      <c r="L5" s="2761" t="s">
        <v>1512</v>
      </c>
      <c r="M5" s="2761"/>
      <c r="N5" s="2761"/>
      <c r="O5" s="1193" t="s">
        <v>276</v>
      </c>
      <c r="P5" s="2798">
        <f>Q3</f>
        <v>45672</v>
      </c>
      <c r="Q5" s="2798"/>
      <c r="R5" s="2798"/>
      <c r="S5" s="1189"/>
      <c r="Y5" s="1194"/>
      <c r="Z5" s="1194"/>
    </row>
    <row r="6" spans="2:26" ht="21.75" customHeight="1">
      <c r="B6" s="1187"/>
      <c r="C6" s="1183" t="s">
        <v>157</v>
      </c>
      <c r="S6" s="1189"/>
      <c r="Y6" s="1194"/>
      <c r="Z6" s="1194"/>
    </row>
    <row r="7" spans="2:26" ht="21.75" customHeight="1">
      <c r="B7" s="1187"/>
      <c r="C7" s="1183" t="s">
        <v>158</v>
      </c>
      <c r="S7" s="1189"/>
      <c r="Y7" s="1195" t="s">
        <v>277</v>
      </c>
      <c r="Z7" s="1191">
        <v>1</v>
      </c>
    </row>
    <row r="8" spans="2:26" ht="21.75" customHeight="1" thickBot="1">
      <c r="B8" s="1187"/>
      <c r="S8" s="1189"/>
      <c r="Y8" s="1196"/>
      <c r="Z8" s="1196"/>
    </row>
    <row r="9" spans="2:26" ht="21.75" customHeight="1">
      <c r="B9" s="1187"/>
      <c r="C9" s="1197" t="s">
        <v>159</v>
      </c>
      <c r="D9" s="1198"/>
      <c r="E9" s="1198"/>
      <c r="F9" s="1198"/>
      <c r="G9" s="1198"/>
      <c r="H9" s="1199"/>
      <c r="J9" s="1197" t="s">
        <v>160</v>
      </c>
      <c r="K9" s="1198"/>
      <c r="L9" s="1198"/>
      <c r="M9" s="1198"/>
      <c r="N9" s="1198"/>
      <c r="O9" s="1198"/>
      <c r="P9" s="1198"/>
      <c r="Q9" s="1198"/>
      <c r="R9" s="1199"/>
      <c r="S9" s="1189"/>
      <c r="Y9" s="1195" t="s">
        <v>278</v>
      </c>
      <c r="Z9" s="1191"/>
    </row>
    <row r="10" spans="2:26" ht="21.75" customHeight="1" thickBot="1">
      <c r="B10" s="1187"/>
      <c r="C10" s="1200" t="s">
        <v>1202</v>
      </c>
      <c r="D10" s="1201"/>
      <c r="E10" s="1201"/>
      <c r="F10" s="1201" t="s">
        <v>192</v>
      </c>
      <c r="G10" s="1201"/>
      <c r="H10" s="1202"/>
      <c r="J10" s="1187" t="s">
        <v>279</v>
      </c>
      <c r="R10" s="1189"/>
      <c r="S10" s="1189"/>
      <c r="Y10" s="1191" t="s">
        <v>280</v>
      </c>
      <c r="Z10" s="1191" t="s">
        <v>103</v>
      </c>
    </row>
    <row r="11" spans="2:26" ht="21.75" customHeight="1">
      <c r="B11" s="1187"/>
      <c r="J11" s="1187" t="s">
        <v>300</v>
      </c>
      <c r="R11" s="1189"/>
      <c r="S11" s="1189"/>
      <c r="Y11" s="1191" t="s">
        <v>282</v>
      </c>
      <c r="Z11" s="1191" t="s">
        <v>104</v>
      </c>
    </row>
    <row r="12" spans="2:26" ht="21.75" customHeight="1">
      <c r="B12" s="1187"/>
      <c r="J12" s="1187" t="s">
        <v>283</v>
      </c>
      <c r="R12" s="1189"/>
      <c r="S12" s="1189"/>
      <c r="Y12" s="1191" t="s">
        <v>284</v>
      </c>
      <c r="Z12" s="1191" t="s">
        <v>105</v>
      </c>
    </row>
    <row r="13" spans="2:26" ht="21.75" customHeight="1" thickBot="1">
      <c r="B13" s="1187"/>
      <c r="J13" s="1200" t="s">
        <v>1202</v>
      </c>
      <c r="K13" s="1201"/>
      <c r="L13" s="1201"/>
      <c r="M13" s="1201" t="s">
        <v>192</v>
      </c>
      <c r="N13" s="1201"/>
      <c r="O13" s="1201"/>
      <c r="P13" s="1201"/>
      <c r="Q13" s="1201"/>
      <c r="R13" s="1202"/>
      <c r="S13" s="1189"/>
      <c r="Y13" s="1191" t="s">
        <v>285</v>
      </c>
      <c r="Z13" s="1191" t="s">
        <v>106</v>
      </c>
    </row>
    <row r="14" spans="2:26" ht="21.75" customHeight="1">
      <c r="B14" s="1187"/>
      <c r="S14" s="1189"/>
      <c r="Y14" s="1191" t="s">
        <v>286</v>
      </c>
      <c r="Z14" s="1191" t="s">
        <v>107</v>
      </c>
    </row>
    <row r="15" spans="2:26" ht="21.75" customHeight="1">
      <c r="B15" s="1187"/>
      <c r="F15" s="2795">
        <f>Q26</f>
        <v>3232000</v>
      </c>
      <c r="G15" s="2796"/>
      <c r="H15" s="2796"/>
      <c r="I15" s="2796"/>
      <c r="S15" s="1189"/>
      <c r="Y15" s="1191" t="s">
        <v>287</v>
      </c>
      <c r="Z15" s="1191" t="s">
        <v>108</v>
      </c>
    </row>
    <row r="16" spans="2:26" ht="21.75" customHeight="1" thickBot="1">
      <c r="B16" s="1187"/>
      <c r="C16" s="1201" t="s">
        <v>288</v>
      </c>
      <c r="D16" s="1201"/>
      <c r="E16" s="1201"/>
      <c r="F16" s="2797"/>
      <c r="G16" s="2797"/>
      <c r="H16" s="2797"/>
      <c r="I16" s="2797"/>
      <c r="J16" s="1201"/>
      <c r="K16" s="1201"/>
      <c r="L16" s="1201"/>
      <c r="M16" s="1201"/>
      <c r="N16" s="1201"/>
      <c r="O16" s="1201"/>
      <c r="P16" s="1201"/>
      <c r="Q16" s="1201"/>
      <c r="R16" s="1201"/>
      <c r="S16" s="1189"/>
      <c r="Y16" s="1191" t="s">
        <v>289</v>
      </c>
      <c r="Z16" s="1191"/>
    </row>
    <row r="17" spans="2:26" ht="21.75" customHeight="1" thickBot="1">
      <c r="B17" s="1187"/>
      <c r="S17" s="1189"/>
      <c r="Y17" s="1191" t="s">
        <v>290</v>
      </c>
      <c r="Z17" s="1191"/>
    </row>
    <row r="18" spans="2:26" ht="21.75" customHeight="1" thickBot="1">
      <c r="B18" s="1187"/>
      <c r="C18" s="2765" t="s">
        <v>99</v>
      </c>
      <c r="D18" s="2766"/>
      <c r="E18" s="2767"/>
      <c r="F18" s="2765" t="s">
        <v>168</v>
      </c>
      <c r="G18" s="2766"/>
      <c r="H18" s="2766"/>
      <c r="I18" s="2766"/>
      <c r="J18" s="2766"/>
      <c r="K18" s="2766"/>
      <c r="L18" s="2766"/>
      <c r="M18" s="2767"/>
      <c r="N18" s="2765" t="s">
        <v>169</v>
      </c>
      <c r="O18" s="2767"/>
      <c r="P18" s="1203" t="s">
        <v>170</v>
      </c>
      <c r="Q18" s="2766" t="s">
        <v>171</v>
      </c>
      <c r="R18" s="2767"/>
      <c r="S18" s="1189"/>
      <c r="Y18" s="1191" t="s">
        <v>291</v>
      </c>
      <c r="Z18" s="1191"/>
    </row>
    <row r="19" spans="2:26" ht="52.5" customHeight="1">
      <c r="B19" s="1187"/>
      <c r="C19" s="2799" t="s">
        <v>902</v>
      </c>
      <c r="D19" s="2800"/>
      <c r="E19" s="2800"/>
      <c r="F19" s="2770" t="s">
        <v>1513</v>
      </c>
      <c r="G19" s="2770"/>
      <c r="H19" s="2770"/>
      <c r="I19" s="2770"/>
      <c r="J19" s="2770"/>
      <c r="K19" s="2770"/>
      <c r="L19" s="2770"/>
      <c r="M19" s="2770"/>
      <c r="N19" s="2801">
        <v>980</v>
      </c>
      <c r="O19" s="2801"/>
      <c r="P19" s="1204">
        <v>200</v>
      </c>
      <c r="Q19" s="2802">
        <f>N19*P19</f>
        <v>196000</v>
      </c>
      <c r="R19" s="2803"/>
      <c r="S19" s="1189"/>
      <c r="Y19" s="1191" t="s">
        <v>292</v>
      </c>
      <c r="Z19" s="1191"/>
    </row>
    <row r="20" spans="2:26" ht="56.25" customHeight="1">
      <c r="B20" s="1187"/>
      <c r="C20" s="2804" t="s">
        <v>904</v>
      </c>
      <c r="D20" s="2805"/>
      <c r="E20" s="2805"/>
      <c r="F20" s="2776" t="s">
        <v>1514</v>
      </c>
      <c r="G20" s="2776"/>
      <c r="H20" s="2776"/>
      <c r="I20" s="2776"/>
      <c r="J20" s="2776"/>
      <c r="K20" s="2776"/>
      <c r="L20" s="2776"/>
      <c r="M20" s="2776"/>
      <c r="N20" s="2780">
        <v>1250</v>
      </c>
      <c r="O20" s="2780"/>
      <c r="P20" s="1205">
        <v>200</v>
      </c>
      <c r="Q20" s="2806">
        <f t="shared" ref="Q20:Q25" si="0">N20*P20</f>
        <v>250000</v>
      </c>
      <c r="R20" s="2807"/>
      <c r="S20" s="1189"/>
      <c r="Y20" s="1191" t="s">
        <v>293</v>
      </c>
      <c r="Z20" s="1191"/>
    </row>
    <row r="21" spans="2:26" ht="55.5" customHeight="1">
      <c r="B21" s="1187"/>
      <c r="C21" s="2804" t="s">
        <v>916</v>
      </c>
      <c r="D21" s="2805"/>
      <c r="E21" s="2805"/>
      <c r="F21" s="2776" t="s">
        <v>1515</v>
      </c>
      <c r="G21" s="2776"/>
      <c r="H21" s="2776"/>
      <c r="I21" s="2776"/>
      <c r="J21" s="2776"/>
      <c r="K21" s="2776"/>
      <c r="L21" s="2776"/>
      <c r="M21" s="2776"/>
      <c r="N21" s="2780">
        <v>1180</v>
      </c>
      <c r="O21" s="2780"/>
      <c r="P21" s="1205">
        <v>250</v>
      </c>
      <c r="Q21" s="2806">
        <f t="shared" si="0"/>
        <v>295000</v>
      </c>
      <c r="R21" s="2807"/>
      <c r="S21" s="1189"/>
      <c r="Y21" s="1191" t="s">
        <v>294</v>
      </c>
      <c r="Z21" s="1191"/>
    </row>
    <row r="22" spans="2:26" ht="55.5" customHeight="1">
      <c r="B22" s="1187"/>
      <c r="C22" s="2804" t="s">
        <v>918</v>
      </c>
      <c r="D22" s="2805"/>
      <c r="E22" s="2805"/>
      <c r="F22" s="2776" t="s">
        <v>1516</v>
      </c>
      <c r="G22" s="2776"/>
      <c r="H22" s="2776"/>
      <c r="I22" s="2776"/>
      <c r="J22" s="2776"/>
      <c r="K22" s="2776"/>
      <c r="L22" s="2776"/>
      <c r="M22" s="2776"/>
      <c r="N22" s="2780">
        <v>1750</v>
      </c>
      <c r="O22" s="2780"/>
      <c r="P22" s="1205">
        <v>700</v>
      </c>
      <c r="Q22" s="2806">
        <f t="shared" si="0"/>
        <v>1225000</v>
      </c>
      <c r="R22" s="2807"/>
      <c r="S22" s="1189"/>
      <c r="Y22" s="1191" t="s">
        <v>295</v>
      </c>
      <c r="Z22" s="1191"/>
    </row>
    <row r="23" spans="2:26" ht="55.5" customHeight="1">
      <c r="B23" s="1187"/>
      <c r="C23" s="2804" t="s">
        <v>920</v>
      </c>
      <c r="D23" s="2805"/>
      <c r="E23" s="2805"/>
      <c r="F23" s="2776" t="s">
        <v>1517</v>
      </c>
      <c r="G23" s="2776"/>
      <c r="H23" s="2776"/>
      <c r="I23" s="2776"/>
      <c r="J23" s="2776"/>
      <c r="K23" s="2776"/>
      <c r="L23" s="2776"/>
      <c r="M23" s="2776"/>
      <c r="N23" s="2780">
        <v>3990</v>
      </c>
      <c r="O23" s="2780"/>
      <c r="P23" s="1205">
        <v>200</v>
      </c>
      <c r="Q23" s="2806">
        <f t="shared" si="0"/>
        <v>798000</v>
      </c>
      <c r="R23" s="2807"/>
      <c r="S23" s="1189"/>
      <c r="Y23" s="1191" t="s">
        <v>296</v>
      </c>
      <c r="Z23" s="1191"/>
    </row>
    <row r="24" spans="2:26" ht="74.25" customHeight="1">
      <c r="B24" s="1187"/>
      <c r="C24" s="2804" t="s">
        <v>928</v>
      </c>
      <c r="D24" s="2805"/>
      <c r="E24" s="2805"/>
      <c r="F24" s="2776" t="s">
        <v>1518</v>
      </c>
      <c r="G24" s="2776"/>
      <c r="H24" s="2776"/>
      <c r="I24" s="2776"/>
      <c r="J24" s="2776"/>
      <c r="K24" s="2776"/>
      <c r="L24" s="2776"/>
      <c r="M24" s="2776"/>
      <c r="N24" s="2780">
        <v>1100</v>
      </c>
      <c r="O24" s="2780"/>
      <c r="P24" s="1205">
        <v>150</v>
      </c>
      <c r="Q24" s="2806">
        <f t="shared" si="0"/>
        <v>165000</v>
      </c>
      <c r="R24" s="2807"/>
      <c r="S24" s="1189"/>
    </row>
    <row r="25" spans="2:26" ht="73.5" customHeight="1">
      <c r="B25" s="1187"/>
      <c r="C25" s="2804" t="s">
        <v>930</v>
      </c>
      <c r="D25" s="2805"/>
      <c r="E25" s="2805"/>
      <c r="F25" s="2776" t="s">
        <v>1519</v>
      </c>
      <c r="G25" s="2776"/>
      <c r="H25" s="2776"/>
      <c r="I25" s="2776"/>
      <c r="J25" s="2776"/>
      <c r="K25" s="2776"/>
      <c r="L25" s="2776"/>
      <c r="M25" s="2776"/>
      <c r="N25" s="2780">
        <v>2020</v>
      </c>
      <c r="O25" s="2780"/>
      <c r="P25" s="1205">
        <v>150</v>
      </c>
      <c r="Q25" s="2806">
        <f t="shared" si="0"/>
        <v>303000</v>
      </c>
      <c r="R25" s="2807"/>
      <c r="S25" s="1189"/>
    </row>
    <row r="26" spans="2:26" ht="21.75" customHeight="1" thickBot="1">
      <c r="B26" s="1187"/>
      <c r="C26" s="2788" t="s">
        <v>172</v>
      </c>
      <c r="D26" s="2789"/>
      <c r="E26" s="2789"/>
      <c r="F26" s="2789"/>
      <c r="G26" s="2789"/>
      <c r="H26" s="2789"/>
      <c r="I26" s="2789"/>
      <c r="J26" s="2789"/>
      <c r="K26" s="2789"/>
      <c r="L26" s="2789"/>
      <c r="M26" s="2789"/>
      <c r="N26" s="2789"/>
      <c r="O26" s="2789"/>
      <c r="P26" s="2790"/>
      <c r="Q26" s="2810">
        <v>3232000</v>
      </c>
      <c r="R26" s="2811"/>
      <c r="S26" s="1189"/>
    </row>
    <row r="27" spans="2:26" ht="21.75" customHeight="1" thickBot="1">
      <c r="B27" s="1187"/>
      <c r="C27" s="1197" t="s">
        <v>173</v>
      </c>
      <c r="D27" s="1198"/>
      <c r="E27" s="1198"/>
      <c r="F27" s="1198"/>
      <c r="G27" s="1198"/>
      <c r="H27" s="1198"/>
      <c r="I27" s="1198"/>
      <c r="J27" s="1198"/>
      <c r="K27" s="1198"/>
      <c r="L27" s="1198"/>
      <c r="M27" s="1198"/>
      <c r="N27" s="1198"/>
      <c r="O27" s="1198"/>
      <c r="P27" s="1199"/>
      <c r="Q27" s="2812">
        <v>293818.18181818211</v>
      </c>
      <c r="R27" s="2813"/>
      <c r="S27" s="1189"/>
    </row>
    <row r="28" spans="2:26" ht="21.75" customHeight="1" thickBot="1">
      <c r="B28" s="1187"/>
      <c r="C28" s="2781" t="s">
        <v>174</v>
      </c>
      <c r="D28" s="2782"/>
      <c r="E28" s="2782"/>
      <c r="F28" s="2782"/>
      <c r="G28" s="2782"/>
      <c r="H28" s="2782"/>
      <c r="I28" s="2782"/>
      <c r="J28" s="2782"/>
      <c r="K28" s="2782"/>
      <c r="L28" s="2782"/>
      <c r="M28" s="2782"/>
      <c r="N28" s="2782"/>
      <c r="O28" s="2782"/>
      <c r="P28" s="2783"/>
      <c r="Q28" s="2808">
        <v>293818.18181818211</v>
      </c>
      <c r="R28" s="2809"/>
      <c r="S28" s="1189"/>
    </row>
    <row r="29" spans="2:26" ht="21.75" customHeight="1" thickBot="1">
      <c r="B29" s="1187"/>
      <c r="C29" s="1197" t="s">
        <v>175</v>
      </c>
      <c r="D29" s="1198"/>
      <c r="E29" s="1198"/>
      <c r="F29" s="1198"/>
      <c r="G29" s="1198"/>
      <c r="H29" s="1198"/>
      <c r="I29" s="1198"/>
      <c r="J29" s="1198"/>
      <c r="K29" s="1198"/>
      <c r="L29" s="1198"/>
      <c r="M29" s="1198"/>
      <c r="N29" s="1198"/>
      <c r="O29" s="1198"/>
      <c r="P29" s="1199"/>
      <c r="Q29" s="2808">
        <v>3232000</v>
      </c>
      <c r="R29" s="2809"/>
      <c r="S29" s="1189"/>
    </row>
    <row r="30" spans="2:26" ht="21.75" customHeight="1" thickBot="1">
      <c r="B30" s="1187"/>
      <c r="C30" s="2781" t="s">
        <v>176</v>
      </c>
      <c r="D30" s="2782"/>
      <c r="E30" s="2782"/>
      <c r="F30" s="2782"/>
      <c r="G30" s="2782"/>
      <c r="H30" s="2782"/>
      <c r="I30" s="2782"/>
      <c r="J30" s="2782"/>
      <c r="K30" s="2782"/>
      <c r="L30" s="2782"/>
      <c r="M30" s="2782"/>
      <c r="N30" s="2782"/>
      <c r="O30" s="2782"/>
      <c r="P30" s="2783"/>
      <c r="Q30" s="2808">
        <v>3232000</v>
      </c>
      <c r="R30" s="2809"/>
      <c r="S30" s="1189"/>
    </row>
    <row r="31" spans="2:26" ht="21.75" customHeight="1" thickBot="1">
      <c r="B31" s="1187"/>
      <c r="C31" s="1206" t="s">
        <v>177</v>
      </c>
      <c r="D31" s="1207"/>
      <c r="E31" s="1207"/>
      <c r="F31" s="1207"/>
      <c r="G31" s="1207"/>
      <c r="H31" s="1207"/>
      <c r="I31" s="1207"/>
      <c r="J31" s="1207"/>
      <c r="K31" s="1207"/>
      <c r="L31" s="1207"/>
      <c r="M31" s="1207"/>
      <c r="N31" s="1207"/>
      <c r="O31" s="1207"/>
      <c r="P31" s="1208"/>
      <c r="Q31" s="2808">
        <v>3232000</v>
      </c>
      <c r="R31" s="2809"/>
      <c r="S31" s="1189"/>
    </row>
    <row r="32" spans="2:26" ht="21.75" customHeight="1">
      <c r="B32" s="1187"/>
      <c r="S32" s="1189"/>
    </row>
    <row r="33" spans="2:19" ht="21.75" customHeight="1">
      <c r="B33" s="1187"/>
      <c r="C33" s="1183" t="s">
        <v>178</v>
      </c>
      <c r="S33" s="1189"/>
    </row>
    <row r="34" spans="2:19" ht="21.75" customHeight="1">
      <c r="B34" s="1187"/>
      <c r="S34" s="1189"/>
    </row>
    <row r="35" spans="2:19" ht="21.75" customHeight="1">
      <c r="B35" s="1187"/>
      <c r="C35" s="1183" t="s">
        <v>179</v>
      </c>
      <c r="M35" s="1183" t="s">
        <v>180</v>
      </c>
      <c r="S35" s="1189"/>
    </row>
    <row r="36" spans="2:19" ht="21.75" customHeight="1">
      <c r="B36" s="1187"/>
      <c r="C36" s="1183" t="s">
        <v>181</v>
      </c>
      <c r="M36" s="1183" t="s">
        <v>182</v>
      </c>
      <c r="S36" s="1189"/>
    </row>
    <row r="37" spans="2:19" ht="21.75" customHeight="1">
      <c r="B37" s="1187"/>
      <c r="C37" s="1183" t="s">
        <v>183</v>
      </c>
      <c r="M37" s="1183" t="s">
        <v>184</v>
      </c>
      <c r="S37" s="1189"/>
    </row>
    <row r="38" spans="2:19" ht="21.75" customHeight="1">
      <c r="B38" s="1187"/>
      <c r="C38" s="1183" t="s">
        <v>297</v>
      </c>
      <c r="S38" s="1189"/>
    </row>
    <row r="39" spans="2:19" ht="21.75" customHeight="1">
      <c r="B39" s="1187"/>
      <c r="C39" s="1183" t="s">
        <v>186</v>
      </c>
      <c r="S39" s="1189"/>
    </row>
    <row r="40" spans="2:19" ht="21.75" customHeight="1">
      <c r="B40" s="1187"/>
      <c r="C40" s="1194" t="s">
        <v>298</v>
      </c>
      <c r="S40" s="1189"/>
    </row>
    <row r="41" spans="2:19" ht="21.75" customHeight="1">
      <c r="B41" s="1187"/>
      <c r="C41" s="1183" t="s">
        <v>187</v>
      </c>
      <c r="S41" s="1189"/>
    </row>
    <row r="42" spans="2:19" ht="21.75" customHeight="1">
      <c r="B42" s="1187"/>
      <c r="C42" s="1183" t="s">
        <v>188</v>
      </c>
      <c r="S42" s="1189"/>
    </row>
    <row r="43" spans="2:19" ht="15.75" customHeight="1" thickBot="1">
      <c r="B43" s="1200"/>
      <c r="C43" s="1201"/>
      <c r="D43" s="1201"/>
      <c r="E43" s="1201"/>
      <c r="F43" s="1201"/>
      <c r="G43" s="1201"/>
      <c r="H43" s="1201"/>
      <c r="I43" s="1201"/>
      <c r="J43" s="1201"/>
      <c r="K43" s="1201"/>
      <c r="L43" s="1201"/>
      <c r="M43" s="1201"/>
      <c r="N43" s="1201"/>
      <c r="O43" s="1201"/>
      <c r="P43" s="1201"/>
      <c r="Q43" s="1201"/>
      <c r="R43" s="1201"/>
      <c r="S43" s="1202"/>
    </row>
    <row r="44" spans="2:19" ht="15.75" customHeight="1"/>
    <row r="45" spans="2:19" ht="15.75" customHeight="1"/>
    <row r="46" spans="2:19" ht="15.75" customHeight="1"/>
    <row r="47" spans="2:19" ht="15.75" customHeight="1"/>
    <row r="48" spans="2: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sheetData>
  <mergeCells count="47">
    <mergeCell ref="C30:P30"/>
    <mergeCell ref="Q30:R30"/>
    <mergeCell ref="Q31:R31"/>
    <mergeCell ref="C26:P26"/>
    <mergeCell ref="Q26:R26"/>
    <mergeCell ref="Q27:R27"/>
    <mergeCell ref="C28:P28"/>
    <mergeCell ref="Q28:R28"/>
    <mergeCell ref="Q29:R29"/>
    <mergeCell ref="C24:E24"/>
    <mergeCell ref="F24:M24"/>
    <mergeCell ref="N24:O24"/>
    <mergeCell ref="Q24:R24"/>
    <mergeCell ref="C25:E25"/>
    <mergeCell ref="F25:M25"/>
    <mergeCell ref="N25:O25"/>
    <mergeCell ref="Q25:R25"/>
    <mergeCell ref="C22:E22"/>
    <mergeCell ref="F22:M22"/>
    <mergeCell ref="N22:O22"/>
    <mergeCell ref="Q22:R22"/>
    <mergeCell ref="C23:E23"/>
    <mergeCell ref="F23:M23"/>
    <mergeCell ref="N23:O23"/>
    <mergeCell ref="Q23:R23"/>
    <mergeCell ref="C20:E20"/>
    <mergeCell ref="F20:M20"/>
    <mergeCell ref="N20:O20"/>
    <mergeCell ref="Q20:R20"/>
    <mergeCell ref="C21:E21"/>
    <mergeCell ref="F21:M21"/>
    <mergeCell ref="N21:O21"/>
    <mergeCell ref="Q21:R21"/>
    <mergeCell ref="C18:E18"/>
    <mergeCell ref="F18:M18"/>
    <mergeCell ref="N18:O18"/>
    <mergeCell ref="Q18:R18"/>
    <mergeCell ref="C19:E19"/>
    <mergeCell ref="F19:M19"/>
    <mergeCell ref="N19:O19"/>
    <mergeCell ref="Q19:R19"/>
    <mergeCell ref="F15:I16"/>
    <mergeCell ref="O3:P3"/>
    <mergeCell ref="Q3:S3"/>
    <mergeCell ref="J5:K5"/>
    <mergeCell ref="L5:N5"/>
    <mergeCell ref="P5:R5"/>
  </mergeCells>
  <phoneticPr fontId="27"/>
  <pageMargins left="0.7" right="0.7" top="0.75" bottom="0.75" header="0.3" footer="0.3"/>
  <pageSetup paperSize="9" scale="60"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30CC0-8FAD-4D23-8ADB-BECEA2F67FBA}">
  <sheetPr codeName="Sheet47">
    <pageSetUpPr fitToPage="1"/>
  </sheetPr>
  <dimension ref="C3:AF179"/>
  <sheetViews>
    <sheetView showGridLines="0" zoomScaleNormal="100" workbookViewId="0">
      <selection activeCell="AD3" sqref="AD3"/>
    </sheetView>
  </sheetViews>
  <sheetFormatPr defaultColWidth="7.6640625" defaultRowHeight="13.5"/>
  <cols>
    <col min="1" max="1" width="7.6640625" style="1183"/>
    <col min="2" max="19" width="8.83203125" style="1183" customWidth="1"/>
    <col min="20" max="24" width="7.6640625" style="1183"/>
    <col min="25" max="25" width="17.5" style="1183" customWidth="1"/>
    <col min="26" max="26" width="17.6640625" style="1183" customWidth="1"/>
    <col min="27" max="16384" width="7.6640625" style="1183"/>
  </cols>
  <sheetData>
    <row r="3" spans="3:32" ht="30.75">
      <c r="I3" s="1188"/>
      <c r="O3" s="2758" t="s">
        <v>299</v>
      </c>
      <c r="P3" s="2758"/>
      <c r="Q3" s="2759">
        <v>45672</v>
      </c>
      <c r="R3" s="2759"/>
      <c r="S3" s="2759"/>
    </row>
    <row r="4" spans="3:32" ht="15.75" customHeight="1">
      <c r="Y4" s="1190" t="s">
        <v>275</v>
      </c>
      <c r="Z4" s="1191">
        <v>9</v>
      </c>
    </row>
    <row r="5" spans="3:32" ht="30" customHeight="1">
      <c r="H5" s="1192"/>
      <c r="I5" s="1209" t="s">
        <v>191</v>
      </c>
      <c r="J5" s="1209"/>
      <c r="K5" s="1192"/>
      <c r="L5" s="1192"/>
      <c r="M5" s="1192"/>
      <c r="N5" s="1192"/>
      <c r="O5" s="1192"/>
      <c r="P5" s="1192"/>
      <c r="Q5" s="1192"/>
      <c r="R5" s="1192"/>
      <c r="Y5" s="1194"/>
      <c r="Z5" s="1194"/>
    </row>
    <row r="6" spans="3:32" ht="15.75" customHeight="1">
      <c r="Y6" s="1194"/>
      <c r="Z6" s="1194"/>
    </row>
    <row r="7" spans="3:32" ht="30" customHeight="1">
      <c r="F7" s="1210"/>
      <c r="G7" s="1210"/>
      <c r="H7" s="1210"/>
      <c r="I7" s="1211" t="s">
        <v>1202</v>
      </c>
      <c r="J7" s="1210"/>
      <c r="K7" s="1210"/>
      <c r="L7" s="1210"/>
      <c r="M7" s="1210"/>
      <c r="N7" s="1210"/>
      <c r="O7" s="1212" t="s">
        <v>192</v>
      </c>
      <c r="Y7" s="1195" t="s">
        <v>277</v>
      </c>
      <c r="Z7" s="1191">
        <v>1</v>
      </c>
      <c r="AF7" s="1910"/>
    </row>
    <row r="8" spans="3:32" ht="15.75" customHeight="1">
      <c r="Y8" s="1196"/>
      <c r="Z8" s="1196"/>
    </row>
    <row r="9" spans="3:32" ht="30" customHeight="1">
      <c r="E9" s="1213"/>
      <c r="F9" s="1213"/>
      <c r="G9" s="1213"/>
      <c r="H9" s="1213"/>
      <c r="I9" s="1214" t="s">
        <v>1215</v>
      </c>
      <c r="J9" s="1213"/>
      <c r="K9" s="1213"/>
      <c r="L9" s="1213"/>
      <c r="M9" s="1213"/>
      <c r="N9" s="1213"/>
      <c r="O9" s="1213"/>
      <c r="P9" s="1213"/>
      <c r="Y9" s="1195" t="s">
        <v>278</v>
      </c>
      <c r="Z9" s="1191"/>
    </row>
    <row r="10" spans="3:32" ht="21.75" customHeight="1">
      <c r="Y10" s="1191" t="s">
        <v>280</v>
      </c>
      <c r="Z10" s="1191"/>
    </row>
    <row r="11" spans="3:32" ht="21.75" customHeight="1">
      <c r="G11" s="1183" t="s">
        <v>194</v>
      </c>
      <c r="L11" s="1183" t="s">
        <v>195</v>
      </c>
      <c r="Y11" s="1191" t="s">
        <v>282</v>
      </c>
      <c r="Z11" s="1191"/>
    </row>
    <row r="12" spans="3:32" ht="21.75" customHeight="1">
      <c r="Y12" s="1191" t="s">
        <v>284</v>
      </c>
      <c r="Z12" s="1191"/>
    </row>
    <row r="13" spans="3:32" ht="21.75" customHeight="1">
      <c r="C13" s="1183" t="s">
        <v>196</v>
      </c>
      <c r="Y13" s="1191" t="s">
        <v>285</v>
      </c>
      <c r="Z13" s="1191"/>
    </row>
    <row r="14" spans="3:32" ht="21.75" customHeight="1">
      <c r="Y14" s="1191" t="s">
        <v>286</v>
      </c>
      <c r="Z14" s="1191"/>
    </row>
    <row r="15" spans="3:32" ht="21.75" customHeight="1" thickBot="1">
      <c r="C15" s="1183" t="s">
        <v>197</v>
      </c>
      <c r="Y15" s="1191" t="s">
        <v>287</v>
      </c>
      <c r="Z15" s="1191"/>
    </row>
    <row r="16" spans="3:32" ht="21.75" customHeight="1" thickBot="1">
      <c r="C16" s="1215"/>
      <c r="D16" s="1216"/>
      <c r="E16" s="1216"/>
      <c r="F16" s="1216"/>
      <c r="G16" s="1216"/>
      <c r="H16" s="1216" t="s">
        <v>198</v>
      </c>
      <c r="I16" s="1216"/>
      <c r="J16" s="1216"/>
      <c r="K16" s="1216"/>
      <c r="L16" s="1216"/>
      <c r="M16" s="1217"/>
      <c r="N16" s="2814" t="s">
        <v>169</v>
      </c>
      <c r="O16" s="2815"/>
      <c r="P16" s="1218" t="s">
        <v>170</v>
      </c>
      <c r="Q16" s="2816" t="s">
        <v>171</v>
      </c>
      <c r="R16" s="2815"/>
      <c r="Y16" s="1191" t="s">
        <v>289</v>
      </c>
      <c r="Z16" s="1191"/>
    </row>
    <row r="17" spans="3:26" s="1220" customFormat="1" ht="57.75" customHeight="1">
      <c r="C17" s="2817" t="s">
        <v>1513</v>
      </c>
      <c r="D17" s="2818"/>
      <c r="E17" s="2818"/>
      <c r="F17" s="2818"/>
      <c r="G17" s="2818"/>
      <c r="H17" s="2818"/>
      <c r="I17" s="2818"/>
      <c r="J17" s="2818"/>
      <c r="K17" s="2818"/>
      <c r="L17" s="2818"/>
      <c r="M17" s="2819"/>
      <c r="N17" s="2820">
        <v>980</v>
      </c>
      <c r="O17" s="2821"/>
      <c r="P17" s="1219">
        <v>200</v>
      </c>
      <c r="Q17" s="2822">
        <f>N17*P17</f>
        <v>196000</v>
      </c>
      <c r="R17" s="2823"/>
      <c r="Y17" s="1191" t="s">
        <v>290</v>
      </c>
      <c r="Z17" s="1191"/>
    </row>
    <row r="18" spans="3:26" s="1220" customFormat="1" ht="57.75" customHeight="1">
      <c r="C18" s="2824" t="s">
        <v>1514</v>
      </c>
      <c r="D18" s="2825"/>
      <c r="E18" s="2825"/>
      <c r="F18" s="2825"/>
      <c r="G18" s="2825"/>
      <c r="H18" s="2825"/>
      <c r="I18" s="2825"/>
      <c r="J18" s="2825"/>
      <c r="K18" s="2825"/>
      <c r="L18" s="2825"/>
      <c r="M18" s="2826"/>
      <c r="N18" s="2827">
        <v>1250</v>
      </c>
      <c r="O18" s="2828"/>
      <c r="P18" s="1221">
        <v>200</v>
      </c>
      <c r="Q18" s="2829">
        <f t="shared" ref="Q18:Q23" si="0">N18*P18</f>
        <v>250000</v>
      </c>
      <c r="R18" s="2830"/>
      <c r="Y18" s="1191" t="s">
        <v>291</v>
      </c>
      <c r="Z18" s="1191"/>
    </row>
    <row r="19" spans="3:26" s="1220" customFormat="1" ht="57.75" customHeight="1">
      <c r="C19" s="2824" t="s">
        <v>1515</v>
      </c>
      <c r="D19" s="2825"/>
      <c r="E19" s="2825"/>
      <c r="F19" s="2825"/>
      <c r="G19" s="2825"/>
      <c r="H19" s="2825"/>
      <c r="I19" s="2825"/>
      <c r="J19" s="2825"/>
      <c r="K19" s="2825"/>
      <c r="L19" s="2825"/>
      <c r="M19" s="2826"/>
      <c r="N19" s="2827">
        <v>1180</v>
      </c>
      <c r="O19" s="2828"/>
      <c r="P19" s="1221">
        <v>250</v>
      </c>
      <c r="Q19" s="2829">
        <f t="shared" si="0"/>
        <v>295000</v>
      </c>
      <c r="R19" s="2830"/>
      <c r="Y19" s="1191" t="s">
        <v>292</v>
      </c>
      <c r="Z19" s="1191"/>
    </row>
    <row r="20" spans="3:26" s="1220" customFormat="1" ht="57.75" customHeight="1">
      <c r="C20" s="2824" t="s">
        <v>1516</v>
      </c>
      <c r="D20" s="2825"/>
      <c r="E20" s="2825"/>
      <c r="F20" s="2825"/>
      <c r="G20" s="2825"/>
      <c r="H20" s="2825"/>
      <c r="I20" s="2825"/>
      <c r="J20" s="2825"/>
      <c r="K20" s="2825"/>
      <c r="L20" s="2825"/>
      <c r="M20" s="2826"/>
      <c r="N20" s="2827">
        <v>1750</v>
      </c>
      <c r="O20" s="2828"/>
      <c r="P20" s="1221">
        <v>700</v>
      </c>
      <c r="Q20" s="2829">
        <f t="shared" si="0"/>
        <v>1225000</v>
      </c>
      <c r="R20" s="2830"/>
      <c r="Y20" s="1191" t="s">
        <v>293</v>
      </c>
      <c r="Z20" s="1191"/>
    </row>
    <row r="21" spans="3:26" s="1220" customFormat="1" ht="62.25" customHeight="1">
      <c r="C21" s="2824" t="s">
        <v>1517</v>
      </c>
      <c r="D21" s="2825"/>
      <c r="E21" s="2825"/>
      <c r="F21" s="2825"/>
      <c r="G21" s="2825"/>
      <c r="H21" s="2825"/>
      <c r="I21" s="2825"/>
      <c r="J21" s="2825"/>
      <c r="K21" s="2825"/>
      <c r="L21" s="2825"/>
      <c r="M21" s="2826"/>
      <c r="N21" s="2827">
        <v>3990</v>
      </c>
      <c r="O21" s="2828"/>
      <c r="P21" s="1221">
        <v>200</v>
      </c>
      <c r="Q21" s="2829">
        <f t="shared" si="0"/>
        <v>798000</v>
      </c>
      <c r="R21" s="2830"/>
      <c r="Y21" s="1191" t="s">
        <v>294</v>
      </c>
      <c r="Z21" s="1191"/>
    </row>
    <row r="22" spans="3:26" s="1220" customFormat="1" ht="57.75" customHeight="1">
      <c r="C22" s="2824" t="s">
        <v>1518</v>
      </c>
      <c r="D22" s="2825"/>
      <c r="E22" s="2825"/>
      <c r="F22" s="2825"/>
      <c r="G22" s="2825"/>
      <c r="H22" s="2825"/>
      <c r="I22" s="2825"/>
      <c r="J22" s="2825"/>
      <c r="K22" s="2825"/>
      <c r="L22" s="2825"/>
      <c r="M22" s="2826"/>
      <c r="N22" s="2827">
        <v>1100</v>
      </c>
      <c r="O22" s="2828"/>
      <c r="P22" s="1221">
        <v>150</v>
      </c>
      <c r="Q22" s="2829">
        <f t="shared" si="0"/>
        <v>165000</v>
      </c>
      <c r="R22" s="2830"/>
      <c r="Y22" s="1191" t="s">
        <v>295</v>
      </c>
      <c r="Z22" s="1191"/>
    </row>
    <row r="23" spans="3:26" ht="57.75" customHeight="1">
      <c r="C23" s="2824" t="s">
        <v>1519</v>
      </c>
      <c r="D23" s="2825"/>
      <c r="E23" s="2825"/>
      <c r="F23" s="2825"/>
      <c r="G23" s="2825"/>
      <c r="H23" s="2825"/>
      <c r="I23" s="2825"/>
      <c r="J23" s="2825"/>
      <c r="K23" s="2825"/>
      <c r="L23" s="2825"/>
      <c r="M23" s="2826"/>
      <c r="N23" s="2827">
        <v>2020</v>
      </c>
      <c r="O23" s="2828"/>
      <c r="P23" s="1221">
        <v>150</v>
      </c>
      <c r="Q23" s="2829">
        <f t="shared" si="0"/>
        <v>303000</v>
      </c>
      <c r="R23" s="2830"/>
      <c r="Y23" s="1191" t="s">
        <v>296</v>
      </c>
      <c r="Z23" s="1191"/>
    </row>
    <row r="24" spans="3:26" ht="21.75" customHeight="1" thickBot="1">
      <c r="C24" s="2833" t="s">
        <v>172</v>
      </c>
      <c r="D24" s="2834"/>
      <c r="E24" s="2834"/>
      <c r="F24" s="2834"/>
      <c r="G24" s="2834"/>
      <c r="H24" s="2834"/>
      <c r="I24" s="2834"/>
      <c r="J24" s="2834"/>
      <c r="K24" s="2834"/>
      <c r="L24" s="2834"/>
      <c r="M24" s="2834"/>
      <c r="N24" s="2834"/>
      <c r="O24" s="2834"/>
      <c r="P24" s="2835"/>
      <c r="Q24" s="2831">
        <v>3232000</v>
      </c>
      <c r="R24" s="2832"/>
    </row>
    <row r="25" spans="3:26" ht="21.75" customHeight="1" thickBot="1">
      <c r="C25" s="1197" t="s">
        <v>173</v>
      </c>
      <c r="D25" s="1198"/>
      <c r="E25" s="1198"/>
      <c r="F25" s="1198"/>
      <c r="G25" s="1198"/>
      <c r="H25" s="1198"/>
      <c r="I25" s="1198"/>
      <c r="J25" s="1198"/>
      <c r="K25" s="1198"/>
      <c r="L25" s="1198"/>
      <c r="M25" s="1198"/>
      <c r="N25" s="1198"/>
      <c r="O25" s="1198"/>
      <c r="P25" s="1199"/>
      <c r="Q25" s="2831">
        <v>293818.18181818211</v>
      </c>
      <c r="R25" s="2832"/>
    </row>
    <row r="26" spans="3:26" ht="21.75" customHeight="1" thickBot="1">
      <c r="C26" s="2781" t="s">
        <v>174</v>
      </c>
      <c r="D26" s="2782"/>
      <c r="E26" s="2782"/>
      <c r="F26" s="2782"/>
      <c r="G26" s="2782"/>
      <c r="H26" s="2782"/>
      <c r="I26" s="2782"/>
      <c r="J26" s="2782"/>
      <c r="K26" s="2782"/>
      <c r="L26" s="2782"/>
      <c r="M26" s="2782"/>
      <c r="N26" s="2782"/>
      <c r="O26" s="2782"/>
      <c r="P26" s="2783"/>
      <c r="Q26" s="2831">
        <v>293818.18181818211</v>
      </c>
      <c r="R26" s="2832"/>
    </row>
    <row r="27" spans="3:26" ht="21.75" customHeight="1" thickBot="1">
      <c r="C27" s="1197" t="s">
        <v>175</v>
      </c>
      <c r="D27" s="1198"/>
      <c r="E27" s="1198"/>
      <c r="F27" s="1198"/>
      <c r="G27" s="1198"/>
      <c r="H27" s="1198"/>
      <c r="I27" s="1198"/>
      <c r="J27" s="1198"/>
      <c r="K27" s="1198"/>
      <c r="L27" s="1198"/>
      <c r="M27" s="1198"/>
      <c r="N27" s="1198"/>
      <c r="O27" s="1198"/>
      <c r="P27" s="1199"/>
      <c r="Q27" s="2831">
        <v>3232000</v>
      </c>
      <c r="R27" s="2832"/>
    </row>
    <row r="28" spans="3:26" ht="21.75" customHeight="1" thickBot="1">
      <c r="C28" s="2781" t="s">
        <v>176</v>
      </c>
      <c r="D28" s="2782"/>
      <c r="E28" s="2782"/>
      <c r="F28" s="2782"/>
      <c r="G28" s="2782"/>
      <c r="H28" s="2782"/>
      <c r="I28" s="2782"/>
      <c r="J28" s="2782"/>
      <c r="K28" s="2782"/>
      <c r="L28" s="2782"/>
      <c r="M28" s="2782"/>
      <c r="N28" s="2782"/>
      <c r="O28" s="2782"/>
      <c r="P28" s="2783"/>
      <c r="Q28" s="2831">
        <v>3232000</v>
      </c>
      <c r="R28" s="2832"/>
    </row>
    <row r="29" spans="3:26" ht="21.75" customHeight="1" thickBot="1">
      <c r="C29" s="1206" t="s">
        <v>177</v>
      </c>
      <c r="D29" s="1207"/>
      <c r="E29" s="1207"/>
      <c r="F29" s="1207"/>
      <c r="G29" s="1207"/>
      <c r="H29" s="1207"/>
      <c r="I29" s="1207"/>
      <c r="J29" s="1207"/>
      <c r="K29" s="1207"/>
      <c r="L29" s="1207"/>
      <c r="M29" s="1207"/>
      <c r="N29" s="1207"/>
      <c r="O29" s="1207"/>
      <c r="P29" s="1208"/>
      <c r="Q29" s="2831">
        <v>3232000</v>
      </c>
      <c r="R29" s="2832"/>
    </row>
    <row r="30" spans="3:26" ht="21.75" customHeight="1"/>
    <row r="31" spans="3:26" ht="21.75" customHeight="1">
      <c r="C31" s="1183" t="s">
        <v>179</v>
      </c>
    </row>
    <row r="32" spans="3:26" ht="21.75" customHeight="1">
      <c r="C32" s="1183" t="s">
        <v>181</v>
      </c>
    </row>
    <row r="33" spans="3:3" ht="21.75" customHeight="1">
      <c r="C33" s="1183" t="s">
        <v>183</v>
      </c>
    </row>
    <row r="34" spans="3:3" ht="21.75" customHeight="1">
      <c r="C34" s="1183" t="s">
        <v>297</v>
      </c>
    </row>
    <row r="35" spans="3:3" ht="21.75" customHeight="1">
      <c r="C35" s="1183" t="s">
        <v>186</v>
      </c>
    </row>
    <row r="36" spans="3:3" ht="21.75" customHeight="1">
      <c r="C36" s="1194" t="s">
        <v>298</v>
      </c>
    </row>
    <row r="37" spans="3:3" ht="21.75" customHeight="1">
      <c r="C37" s="1183" t="s">
        <v>187</v>
      </c>
    </row>
    <row r="38" spans="3:3" ht="21.75" customHeight="1">
      <c r="C38" s="1183" t="s">
        <v>188</v>
      </c>
    </row>
    <row r="39" spans="3:3" ht="21.75" customHeight="1"/>
    <row r="40" spans="3:3" ht="21.75" customHeight="1"/>
    <row r="41" spans="3:3" ht="21.75" customHeight="1"/>
    <row r="42" spans="3:3" ht="21.75" customHeight="1"/>
    <row r="43" spans="3:3" ht="21.75" customHeight="1"/>
    <row r="44" spans="3:3" ht="21.75" customHeight="1"/>
    <row r="45" spans="3:3" ht="18" customHeight="1"/>
    <row r="46" spans="3:3" ht="18" customHeight="1"/>
    <row r="47" spans="3:3" ht="18" customHeight="1"/>
    <row r="48" spans="3:3"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sheetData>
  <mergeCells count="34">
    <mergeCell ref="C28:P28"/>
    <mergeCell ref="Q28:R28"/>
    <mergeCell ref="Q29:R29"/>
    <mergeCell ref="C24:P24"/>
    <mergeCell ref="Q24:R24"/>
    <mergeCell ref="Q25:R25"/>
    <mergeCell ref="C26:P26"/>
    <mergeCell ref="Q26:R26"/>
    <mergeCell ref="Q27:R27"/>
    <mergeCell ref="C22:M22"/>
    <mergeCell ref="N22:O22"/>
    <mergeCell ref="Q22:R22"/>
    <mergeCell ref="C23:M23"/>
    <mergeCell ref="N23:O23"/>
    <mergeCell ref="Q23:R23"/>
    <mergeCell ref="C20:M20"/>
    <mergeCell ref="N20:O20"/>
    <mergeCell ref="Q20:R20"/>
    <mergeCell ref="C21:M21"/>
    <mergeCell ref="N21:O21"/>
    <mergeCell ref="Q21:R21"/>
    <mergeCell ref="C18:M18"/>
    <mergeCell ref="N18:O18"/>
    <mergeCell ref="Q18:R18"/>
    <mergeCell ref="C19:M19"/>
    <mergeCell ref="N19:O19"/>
    <mergeCell ref="Q19:R19"/>
    <mergeCell ref="O3:P3"/>
    <mergeCell ref="Q3:S3"/>
    <mergeCell ref="N16:O16"/>
    <mergeCell ref="Q16:R16"/>
    <mergeCell ref="C17:M17"/>
    <mergeCell ref="N17:O17"/>
    <mergeCell ref="Q17:R17"/>
  </mergeCells>
  <phoneticPr fontId="27"/>
  <pageMargins left="0.25" right="0.25" top="0.75" bottom="0.75" header="0.3" footer="0.3"/>
  <pageSetup paperSize="9" scale="62" orientation="portrait"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507BE-2973-4D85-B052-DA87FBE7C023}">
  <sheetPr codeName="Sheet87"/>
  <dimension ref="B1:Z182"/>
  <sheetViews>
    <sheetView showGridLines="0" zoomScale="90" zoomScaleNormal="90" workbookViewId="0">
      <selection activeCell="Z23" sqref="Z23"/>
    </sheetView>
  </sheetViews>
  <sheetFormatPr defaultColWidth="7.6640625" defaultRowHeight="13.5"/>
  <cols>
    <col min="1" max="1" width="7.6640625" style="1183"/>
    <col min="2" max="14" width="8.83203125" style="1183" customWidth="1"/>
    <col min="15" max="15" width="11.6640625" style="1183" customWidth="1"/>
    <col min="16" max="19" width="8.83203125" style="1183" customWidth="1"/>
    <col min="20" max="21" width="7.6640625" style="1183"/>
    <col min="22" max="24" width="8.1640625" style="1183" customWidth="1"/>
    <col min="25" max="25" width="17.5" style="1183" customWidth="1"/>
    <col min="26" max="26" width="21" style="1183" customWidth="1"/>
    <col min="27" max="62" width="8.1640625" style="1183" customWidth="1"/>
    <col min="63" max="16384" width="7.6640625" style="1183"/>
  </cols>
  <sheetData>
    <row r="1" spans="2:26" ht="14.25" thickBot="1"/>
    <row r="2" spans="2:26">
      <c r="B2" s="1184"/>
      <c r="C2" s="1185"/>
      <c r="D2" s="1185"/>
      <c r="E2" s="1185"/>
      <c r="F2" s="1185"/>
      <c r="G2" s="1185"/>
      <c r="H2" s="1185"/>
      <c r="I2" s="1185"/>
      <c r="J2" s="1185"/>
      <c r="K2" s="1185"/>
      <c r="L2" s="1185"/>
      <c r="M2" s="1185"/>
      <c r="N2" s="1185"/>
      <c r="O2" s="1185"/>
      <c r="P2" s="1185"/>
      <c r="Q2" s="1185"/>
      <c r="R2" s="1185"/>
      <c r="S2" s="1186"/>
    </row>
    <row r="3" spans="2:26" ht="30.75">
      <c r="B3" s="1187"/>
      <c r="I3" s="1188"/>
      <c r="J3" s="1188" t="s">
        <v>153</v>
      </c>
      <c r="O3" s="2758" t="s">
        <v>274</v>
      </c>
      <c r="P3" s="2758"/>
      <c r="Q3" s="2759">
        <f>管理!F1</f>
        <v>46097</v>
      </c>
      <c r="R3" s="2759"/>
      <c r="S3" s="2760"/>
    </row>
    <row r="4" spans="2:26" ht="18.75" customHeight="1">
      <c r="B4" s="1187"/>
      <c r="S4" s="1189"/>
      <c r="Y4" s="1190" t="s">
        <v>275</v>
      </c>
      <c r="Z4" s="1191">
        <v>106</v>
      </c>
    </row>
    <row r="5" spans="2:26" ht="21.75" customHeight="1">
      <c r="B5" s="1187"/>
      <c r="H5" s="1192"/>
      <c r="J5" s="2761" t="s">
        <v>156</v>
      </c>
      <c r="K5" s="2761"/>
      <c r="L5" s="1879" t="s">
        <v>1499</v>
      </c>
      <c r="M5" s="1880"/>
      <c r="N5" s="1881"/>
      <c r="O5" s="1193" t="s">
        <v>276</v>
      </c>
      <c r="P5" s="2762">
        <f>管理!I1</f>
        <v>46097</v>
      </c>
      <c r="Q5" s="2763"/>
      <c r="R5" s="2764"/>
      <c r="S5" s="1189"/>
      <c r="Y5" s="1194"/>
      <c r="Z5" s="1194"/>
    </row>
    <row r="6" spans="2:26" ht="21.75" customHeight="1">
      <c r="B6" s="1187"/>
      <c r="C6" s="1183" t="s">
        <v>157</v>
      </c>
      <c r="S6" s="1189"/>
      <c r="Y6" s="1194"/>
      <c r="Z6" s="1194"/>
    </row>
    <row r="7" spans="2:26" ht="21.75" customHeight="1">
      <c r="B7" s="1187"/>
      <c r="C7" s="1183" t="s">
        <v>1491</v>
      </c>
      <c r="S7" s="1189"/>
      <c r="Y7" s="1195" t="s">
        <v>277</v>
      </c>
      <c r="Z7" s="1191">
        <v>3</v>
      </c>
    </row>
    <row r="8" spans="2:26" ht="21.75" customHeight="1" thickBot="1">
      <c r="B8" s="1187"/>
      <c r="S8" s="1189"/>
      <c r="Y8" s="1196"/>
      <c r="Z8" s="1196"/>
    </row>
    <row r="9" spans="2:26" ht="21.75" customHeight="1">
      <c r="B9" s="1187"/>
      <c r="C9" s="1197" t="s">
        <v>159</v>
      </c>
      <c r="D9" s="1198"/>
      <c r="E9" s="1198"/>
      <c r="F9" s="1198"/>
      <c r="G9" s="1198"/>
      <c r="H9" s="1199"/>
      <c r="J9" s="1197" t="s">
        <v>160</v>
      </c>
      <c r="K9" s="1198"/>
      <c r="L9" s="1198"/>
      <c r="M9" s="1198"/>
      <c r="N9" s="1198"/>
      <c r="O9" s="1198"/>
      <c r="P9" s="1198"/>
      <c r="Q9" s="1198"/>
      <c r="R9" s="1199"/>
      <c r="S9" s="1189"/>
      <c r="Y9" s="1195" t="s">
        <v>278</v>
      </c>
      <c r="Z9" s="1191"/>
    </row>
    <row r="10" spans="2:26" ht="21.75" customHeight="1" thickBot="1">
      <c r="B10" s="1187"/>
      <c r="C10" s="1874" t="str">
        <f>VLOOKUP(管理!C2,管理!A4:U100,2,0)</f>
        <v>柏尾奏利（KASIOshop）</v>
      </c>
      <c r="D10" s="1201"/>
      <c r="E10" s="1201"/>
      <c r="F10" s="1201"/>
      <c r="G10" s="1201"/>
      <c r="H10" s="1202"/>
      <c r="J10" s="1873" t="str">
        <f>VLOOKUP(管理!C2,管理!A4:U100,3,0)</f>
        <v>174-0072</v>
      </c>
      <c r="R10" s="1189"/>
      <c r="S10" s="1189"/>
      <c r="Y10" s="1191" t="s">
        <v>280</v>
      </c>
      <c r="Z10" s="1705"/>
    </row>
    <row r="11" spans="2:26" ht="21.75" customHeight="1">
      <c r="B11" s="1187"/>
      <c r="J11" s="1187" t="str">
        <f>VLOOKUP(管理!C2,管理!A4:U100,4,0)</f>
        <v>東京都板橋区南常盤台1丁目11番6号</v>
      </c>
      <c r="R11" s="1189"/>
      <c r="S11" s="1189"/>
      <c r="Y11" s="1191" t="s">
        <v>282</v>
      </c>
      <c r="Z11" s="1705"/>
    </row>
    <row r="12" spans="2:26" ht="21.75" customHeight="1">
      <c r="B12" s="1187"/>
      <c r="J12" s="1187" t="str">
        <f>VLOOKUP(管理!C2,管理!A4:U100,5,0)</f>
        <v>ウエアーハウス303号室</v>
      </c>
      <c r="R12" s="1189"/>
      <c r="S12" s="1189"/>
      <c r="Y12" s="1191" t="s">
        <v>284</v>
      </c>
      <c r="Z12" s="1705"/>
    </row>
    <row r="13" spans="2:26" ht="21.75" customHeight="1" thickBot="1">
      <c r="B13" s="1187"/>
      <c r="J13" s="1874" t="str">
        <f>VLOOKUP(管理!C2,管理!A4:U100,2,0)</f>
        <v>柏尾奏利（KASIOshop）</v>
      </c>
      <c r="K13" s="1201"/>
      <c r="L13" s="1201"/>
      <c r="M13" s="1201"/>
      <c r="N13" s="1201"/>
      <c r="O13" s="1201"/>
      <c r="P13" s="1201"/>
      <c r="Q13" s="1201"/>
      <c r="R13" s="1202"/>
      <c r="S13" s="1189"/>
      <c r="Y13" s="1191" t="s">
        <v>285</v>
      </c>
      <c r="Z13" s="1705"/>
    </row>
    <row r="14" spans="2:26" ht="21.75" customHeight="1">
      <c r="B14" s="1187"/>
      <c r="S14" s="1189"/>
      <c r="Y14" s="1191" t="s">
        <v>286</v>
      </c>
      <c r="Z14" s="1705"/>
    </row>
    <row r="15" spans="2:26" ht="21.75" customHeight="1">
      <c r="B15" s="1187"/>
      <c r="F15" s="2756">
        <f>Q26</f>
        <v>319375</v>
      </c>
      <c r="G15" s="2756"/>
      <c r="H15" s="2756"/>
      <c r="I15" s="2756"/>
      <c r="S15" s="1189"/>
      <c r="Y15" s="1191" t="s">
        <v>287</v>
      </c>
      <c r="Z15" s="1705"/>
    </row>
    <row r="16" spans="2:26" ht="21.75" customHeight="1" thickBot="1">
      <c r="B16" s="1187"/>
      <c r="C16" s="1201" t="s">
        <v>288</v>
      </c>
      <c r="D16" s="1201"/>
      <c r="E16" s="1201"/>
      <c r="F16" s="2757"/>
      <c r="G16" s="2757"/>
      <c r="H16" s="2757"/>
      <c r="I16" s="2757"/>
      <c r="J16" s="1201"/>
      <c r="K16" s="1201"/>
      <c r="L16" s="1201"/>
      <c r="M16" s="1201"/>
      <c r="N16" s="1201"/>
      <c r="O16" s="1201"/>
      <c r="P16" s="1201"/>
      <c r="Q16" s="1201"/>
      <c r="R16" s="1201"/>
      <c r="S16" s="1189"/>
      <c r="Y16" s="1191" t="s">
        <v>289</v>
      </c>
      <c r="Z16" s="1705"/>
    </row>
    <row r="17" spans="2:26" ht="21.75" customHeight="1" thickBot="1">
      <c r="B17" s="1187"/>
      <c r="S17" s="1189"/>
      <c r="Y17" s="1191" t="s">
        <v>290</v>
      </c>
      <c r="Z17" s="1705"/>
    </row>
    <row r="18" spans="2:26" ht="21.75" customHeight="1" thickBot="1">
      <c r="B18" s="1187"/>
      <c r="C18" s="2765" t="s">
        <v>99</v>
      </c>
      <c r="D18" s="2766"/>
      <c r="E18" s="2767"/>
      <c r="F18" s="2765" t="s">
        <v>168</v>
      </c>
      <c r="G18" s="2766"/>
      <c r="H18" s="2766"/>
      <c r="I18" s="2766"/>
      <c r="J18" s="2766"/>
      <c r="K18" s="2766"/>
      <c r="L18" s="2766"/>
      <c r="M18" s="2767"/>
      <c r="N18" s="2765" t="s">
        <v>169</v>
      </c>
      <c r="O18" s="2767"/>
      <c r="P18" s="1203" t="s">
        <v>170</v>
      </c>
      <c r="Q18" s="2766" t="s">
        <v>171</v>
      </c>
      <c r="R18" s="2767"/>
      <c r="S18" s="1189"/>
      <c r="V18" s="1192"/>
      <c r="Y18" s="1191" t="s">
        <v>291</v>
      </c>
      <c r="Z18" s="1705"/>
    </row>
    <row r="19" spans="2:26" ht="58.5" customHeight="1">
      <c r="B19" s="1187"/>
      <c r="C19" s="2799">
        <v>619659201593</v>
      </c>
      <c r="D19" s="2800"/>
      <c r="E19" s="2800"/>
      <c r="F19" s="2845" t="s">
        <v>1657</v>
      </c>
      <c r="G19" s="2818"/>
      <c r="H19" s="2818"/>
      <c r="I19" s="2818"/>
      <c r="J19" s="2818"/>
      <c r="K19" s="2818"/>
      <c r="L19" s="2818"/>
      <c r="M19" s="2819"/>
      <c r="N19" s="2846">
        <v>1463</v>
      </c>
      <c r="O19" s="2846"/>
      <c r="P19" s="1204">
        <v>0</v>
      </c>
      <c r="Q19" s="2772">
        <f>N19*P19</f>
        <v>0</v>
      </c>
      <c r="R19" s="2773"/>
      <c r="S19" s="1189"/>
      <c r="Y19" s="1191" t="s">
        <v>292</v>
      </c>
      <c r="Z19" s="1705"/>
    </row>
    <row r="20" spans="2:26" ht="58.5" customHeight="1">
      <c r="B20" s="1187"/>
      <c r="C20" s="2839">
        <v>619659201586</v>
      </c>
      <c r="D20" s="2840"/>
      <c r="E20" s="2841"/>
      <c r="F20" s="2842" t="s">
        <v>1658</v>
      </c>
      <c r="G20" s="2825"/>
      <c r="H20" s="2825"/>
      <c r="I20" s="2825"/>
      <c r="J20" s="2825"/>
      <c r="K20" s="2825"/>
      <c r="L20" s="2825"/>
      <c r="M20" s="2826"/>
      <c r="N20" s="2843">
        <v>1715</v>
      </c>
      <c r="O20" s="2844"/>
      <c r="P20" s="1205">
        <v>0</v>
      </c>
      <c r="Q20" s="2778">
        <f t="shared" ref="Q20:Q25" si="0">N20*P20</f>
        <v>0</v>
      </c>
      <c r="R20" s="2779"/>
      <c r="S20" s="1189"/>
      <c r="Y20" s="1191" t="s">
        <v>293</v>
      </c>
      <c r="Z20" s="1705"/>
    </row>
    <row r="21" spans="2:26" ht="58.5" customHeight="1">
      <c r="B21" s="1187"/>
      <c r="C21" s="2839">
        <v>619659201579</v>
      </c>
      <c r="D21" s="2840"/>
      <c r="E21" s="2841"/>
      <c r="F21" s="2842" t="s">
        <v>1659</v>
      </c>
      <c r="G21" s="2825"/>
      <c r="H21" s="2825"/>
      <c r="I21" s="2825"/>
      <c r="J21" s="2825"/>
      <c r="K21" s="2825"/>
      <c r="L21" s="2825"/>
      <c r="M21" s="2826"/>
      <c r="N21" s="2843">
        <v>2555</v>
      </c>
      <c r="O21" s="2844"/>
      <c r="P21" s="1205">
        <v>70</v>
      </c>
      <c r="Q21" s="2778">
        <f t="shared" si="0"/>
        <v>178850</v>
      </c>
      <c r="R21" s="2779"/>
      <c r="S21" s="1189"/>
      <c r="Y21" s="1191" t="s">
        <v>294</v>
      </c>
      <c r="Z21" s="1705"/>
    </row>
    <row r="22" spans="2:26" ht="57.75" customHeight="1">
      <c r="B22" s="1187"/>
      <c r="C22" s="2839">
        <v>619659200480</v>
      </c>
      <c r="D22" s="2840"/>
      <c r="E22" s="2841"/>
      <c r="F22" s="2842" t="s">
        <v>1660</v>
      </c>
      <c r="G22" s="2825"/>
      <c r="H22" s="2825"/>
      <c r="I22" s="2825"/>
      <c r="J22" s="2825"/>
      <c r="K22" s="2825"/>
      <c r="L22" s="2825"/>
      <c r="M22" s="2826"/>
      <c r="N22" s="2843">
        <v>2555</v>
      </c>
      <c r="O22" s="2844"/>
      <c r="P22" s="1205">
        <v>55</v>
      </c>
      <c r="Q22" s="2778">
        <f t="shared" si="0"/>
        <v>140525</v>
      </c>
      <c r="R22" s="2779"/>
      <c r="S22" s="1189"/>
      <c r="Y22" s="1191" t="s">
        <v>295</v>
      </c>
      <c r="Z22" s="1705"/>
    </row>
    <row r="23" spans="2:26" ht="57.75" customHeight="1">
      <c r="B23" s="1187"/>
      <c r="C23" s="2839">
        <v>619659201555</v>
      </c>
      <c r="D23" s="2840"/>
      <c r="E23" s="2841"/>
      <c r="F23" s="2842" t="s">
        <v>1661</v>
      </c>
      <c r="G23" s="2825"/>
      <c r="H23" s="2825"/>
      <c r="I23" s="2825"/>
      <c r="J23" s="2825"/>
      <c r="K23" s="2825"/>
      <c r="L23" s="2825"/>
      <c r="M23" s="2826"/>
      <c r="N23" s="2843">
        <v>4445</v>
      </c>
      <c r="O23" s="2844"/>
      <c r="P23" s="1205">
        <v>0</v>
      </c>
      <c r="Q23" s="2778">
        <f t="shared" si="0"/>
        <v>0</v>
      </c>
      <c r="R23" s="2779"/>
      <c r="S23" s="1189"/>
      <c r="Y23" s="1191" t="s">
        <v>296</v>
      </c>
      <c r="Z23" s="1705"/>
    </row>
    <row r="24" spans="2:26" ht="78" customHeight="1">
      <c r="B24" s="1187"/>
      <c r="C24" s="2839">
        <v>619659201562</v>
      </c>
      <c r="D24" s="2840"/>
      <c r="E24" s="2841"/>
      <c r="F24" s="2842" t="s">
        <v>1662</v>
      </c>
      <c r="G24" s="2825"/>
      <c r="H24" s="2825"/>
      <c r="I24" s="2825"/>
      <c r="J24" s="2825"/>
      <c r="K24" s="2825"/>
      <c r="L24" s="2825"/>
      <c r="M24" s="2826"/>
      <c r="N24" s="2843">
        <v>8049.9999999999991</v>
      </c>
      <c r="O24" s="2844"/>
      <c r="P24" s="1205">
        <v>0</v>
      </c>
      <c r="Q24" s="2778">
        <f t="shared" si="0"/>
        <v>0</v>
      </c>
      <c r="R24" s="2779"/>
      <c r="S24" s="1189"/>
      <c r="Y24" s="1194"/>
      <c r="Z24" s="1705"/>
    </row>
    <row r="25" spans="2:26" ht="78" customHeight="1">
      <c r="B25" s="1187"/>
      <c r="C25" s="2839">
        <v>619659201609</v>
      </c>
      <c r="D25" s="2840"/>
      <c r="E25" s="2841"/>
      <c r="F25" s="2842" t="s">
        <v>1663</v>
      </c>
      <c r="G25" s="2825"/>
      <c r="H25" s="2825"/>
      <c r="I25" s="2825"/>
      <c r="J25" s="2825"/>
      <c r="K25" s="2825"/>
      <c r="L25" s="2825"/>
      <c r="M25" s="2826"/>
      <c r="N25" s="2843">
        <v>15469.999999999998</v>
      </c>
      <c r="O25" s="2844"/>
      <c r="P25" s="1205">
        <v>0</v>
      </c>
      <c r="Q25" s="2778">
        <f t="shared" si="0"/>
        <v>0</v>
      </c>
      <c r="R25" s="2779"/>
      <c r="S25" s="1189"/>
      <c r="Z25" s="1705"/>
    </row>
    <row r="26" spans="2:26" ht="19.5" thickBot="1">
      <c r="B26" s="1187"/>
      <c r="C26" s="2788" t="s">
        <v>172</v>
      </c>
      <c r="D26" s="2789"/>
      <c r="E26" s="2789"/>
      <c r="F26" s="2789"/>
      <c r="G26" s="2789"/>
      <c r="H26" s="2789"/>
      <c r="I26" s="2789"/>
      <c r="J26" s="2789"/>
      <c r="K26" s="2789"/>
      <c r="L26" s="2789"/>
      <c r="M26" s="2789"/>
      <c r="N26" s="2789"/>
      <c r="O26" s="2789"/>
      <c r="P26" s="2790"/>
      <c r="Q26" s="2791">
        <f>SUM(Q19:R25)</f>
        <v>319375</v>
      </c>
      <c r="R26" s="2792"/>
      <c r="S26" s="1189"/>
      <c r="Z26" s="1705"/>
    </row>
    <row r="27" spans="2:26" ht="21.75" customHeight="1">
      <c r="B27" s="1187"/>
      <c r="C27" s="1197" t="s">
        <v>173</v>
      </c>
      <c r="D27" s="1198"/>
      <c r="E27" s="1198"/>
      <c r="F27" s="1198"/>
      <c r="G27" s="1198"/>
      <c r="H27" s="1198"/>
      <c r="I27" s="1198"/>
      <c r="J27" s="1198"/>
      <c r="K27" s="1198"/>
      <c r="L27" s="1198"/>
      <c r="M27" s="1198"/>
      <c r="N27" s="1198"/>
      <c r="O27" s="1198"/>
      <c r="P27" s="1199"/>
      <c r="Q27" s="2793">
        <f>F15-(F15/1.1)</f>
        <v>29034.090909090941</v>
      </c>
      <c r="R27" s="2794"/>
      <c r="S27" s="1189"/>
      <c r="Z27" s="1705"/>
    </row>
    <row r="28" spans="2:26" ht="21.75" customHeight="1" thickBot="1">
      <c r="B28" s="1187"/>
      <c r="C28" s="2781" t="s">
        <v>174</v>
      </c>
      <c r="D28" s="2782"/>
      <c r="E28" s="2782"/>
      <c r="F28" s="2782"/>
      <c r="G28" s="2782"/>
      <c r="H28" s="2782"/>
      <c r="I28" s="2782"/>
      <c r="J28" s="2782"/>
      <c r="K28" s="2782"/>
      <c r="L28" s="2782"/>
      <c r="M28" s="2782"/>
      <c r="N28" s="2782"/>
      <c r="O28" s="2782"/>
      <c r="P28" s="2783"/>
      <c r="Q28" s="2784">
        <f t="shared" ref="Q28" si="1">Q27</f>
        <v>29034.090909090941</v>
      </c>
      <c r="R28" s="2785"/>
      <c r="S28" s="1189"/>
      <c r="Z28" s="1709"/>
    </row>
    <row r="29" spans="2:26" ht="21.75" customHeight="1">
      <c r="B29" s="1187"/>
      <c r="C29" s="1197" t="s">
        <v>175</v>
      </c>
      <c r="D29" s="1198"/>
      <c r="E29" s="1198"/>
      <c r="F29" s="1198"/>
      <c r="G29" s="1198"/>
      <c r="H29" s="1198"/>
      <c r="I29" s="1198"/>
      <c r="J29" s="1198"/>
      <c r="K29" s="1198"/>
      <c r="L29" s="1198"/>
      <c r="M29" s="1198"/>
      <c r="N29" s="1198"/>
      <c r="O29" s="1198"/>
      <c r="P29" s="1199"/>
      <c r="Q29" s="2793">
        <f>F15</f>
        <v>319375</v>
      </c>
      <c r="R29" s="2794"/>
      <c r="S29" s="1189"/>
      <c r="Z29" s="1705"/>
    </row>
    <row r="30" spans="2:26" ht="21.75" customHeight="1" thickBot="1">
      <c r="B30" s="1187"/>
      <c r="C30" s="2781" t="s">
        <v>176</v>
      </c>
      <c r="D30" s="2782"/>
      <c r="E30" s="2782"/>
      <c r="F30" s="2782"/>
      <c r="G30" s="2782"/>
      <c r="H30" s="2782"/>
      <c r="I30" s="2782"/>
      <c r="J30" s="2782"/>
      <c r="K30" s="2782"/>
      <c r="L30" s="2782"/>
      <c r="M30" s="2782"/>
      <c r="N30" s="2782"/>
      <c r="O30" s="2782"/>
      <c r="P30" s="2783"/>
      <c r="Q30" s="2784">
        <f>F15</f>
        <v>319375</v>
      </c>
      <c r="R30" s="2785"/>
      <c r="S30" s="1189"/>
      <c r="Z30" s="1709"/>
    </row>
    <row r="31" spans="2:26" ht="21.75" customHeight="1" thickBot="1">
      <c r="B31" s="1187"/>
      <c r="C31" s="1206" t="s">
        <v>177</v>
      </c>
      <c r="D31" s="1207"/>
      <c r="E31" s="1207"/>
      <c r="F31" s="1207"/>
      <c r="G31" s="1207"/>
      <c r="H31" s="1207"/>
      <c r="I31" s="1207"/>
      <c r="J31" s="1207"/>
      <c r="K31" s="1207"/>
      <c r="L31" s="1207"/>
      <c r="M31" s="1207"/>
      <c r="N31" s="1207"/>
      <c r="O31" s="1207"/>
      <c r="P31" s="1208"/>
      <c r="Q31" s="2786">
        <f>F15</f>
        <v>319375</v>
      </c>
      <c r="R31" s="2787"/>
      <c r="S31" s="1189"/>
      <c r="Z31" s="1709"/>
    </row>
    <row r="32" spans="2:26" ht="21.75" customHeight="1">
      <c r="B32" s="1187"/>
      <c r="S32" s="1189"/>
    </row>
    <row r="33" spans="2:19" ht="21.75" customHeight="1">
      <c r="B33" s="1187"/>
      <c r="C33" s="1183" t="s">
        <v>178</v>
      </c>
      <c r="S33" s="1189"/>
    </row>
    <row r="34" spans="2:19" ht="21.75" customHeight="1">
      <c r="B34" s="1187"/>
      <c r="S34" s="1189"/>
    </row>
    <row r="35" spans="2:19" ht="21.75" customHeight="1">
      <c r="B35" s="1187"/>
      <c r="C35" s="1183" t="str">
        <f>VLOOKUP(管理!$C$1,管理!$A$4:$V$100,2,0)</f>
        <v>サンディスク合同会社</v>
      </c>
      <c r="M35" s="2838" t="s">
        <v>235</v>
      </c>
      <c r="N35" s="2838"/>
      <c r="S35" s="1189"/>
    </row>
    <row r="36" spans="2:19" ht="21.75" customHeight="1">
      <c r="B36" s="1187"/>
      <c r="C36" s="1875" t="str">
        <f>VLOOKUP(管理!$C$1,管理!$A$4:$V$100,11,0)</f>
        <v>T2010401090562</v>
      </c>
      <c r="M36" s="2836" t="s">
        <v>807</v>
      </c>
      <c r="N36" s="2836"/>
      <c r="O36" s="1183" t="s">
        <v>1471</v>
      </c>
      <c r="S36" s="1189"/>
    </row>
    <row r="37" spans="2:19" ht="21.75" customHeight="1">
      <c r="B37" s="1187"/>
      <c r="C37" s="1876" t="s">
        <v>1496</v>
      </c>
      <c r="M37" s="2836" t="s">
        <v>1494</v>
      </c>
      <c r="N37" s="2836"/>
      <c r="O37" s="2837">
        <f>管理!O1</f>
        <v>46105</v>
      </c>
      <c r="P37" s="2837"/>
      <c r="S37" s="1189"/>
    </row>
    <row r="38" spans="2:19" ht="21.75" customHeight="1">
      <c r="B38" s="1187"/>
      <c r="C38" s="1183" t="str">
        <f>VLOOKUP(管理!$C$1,管理!$A$4:$V$100,4,0)&amp;" "&amp;VLOOKUP(管理!$C$1,管理!$A$4:$V$100,5,0)</f>
        <v>東京都港区港南1丁目6番31号 品川東急ビル3階</v>
      </c>
      <c r="M38" s="2836" t="s">
        <v>1495</v>
      </c>
      <c r="N38" s="2836"/>
      <c r="O38" s="1183" t="str">
        <f>VLOOKUP(管理!$C$1,管理!$A$4:$V$100,12,0)</f>
        <v>みずほ銀行 品川支店　普通7759780</v>
      </c>
      <c r="S38" s="1189"/>
    </row>
    <row r="39" spans="2:19" ht="21.75" customHeight="1">
      <c r="B39" s="1187"/>
      <c r="C39" s="1877" t="s">
        <v>1470</v>
      </c>
      <c r="D39" s="1183" t="str">
        <f>VLOOKUP(管理!$C$1,管理!$A$4:$V$100,6,0)</f>
        <v>0120-893-009</v>
      </c>
      <c r="M39" s="1882"/>
      <c r="N39" s="1882"/>
      <c r="O39" s="1183" t="str">
        <f>VLOOKUP(管理!$C$1,管理!$A$4:$V$100,13,0)</f>
        <v>サンディスク（ド</v>
      </c>
      <c r="S39" s="1189"/>
    </row>
    <row r="40" spans="2:19" ht="21.75" customHeight="1">
      <c r="B40" s="1187"/>
      <c r="C40" s="1878" t="s">
        <v>1493</v>
      </c>
      <c r="D40" s="1183" t="str">
        <f>VLOOKUP(管理!$C$1,管理!$A$4:$V$100,10,0)</f>
        <v>retail_support@sandisk.com</v>
      </c>
      <c r="H40" s="1194"/>
      <c r="M40" s="2836" t="s">
        <v>1498</v>
      </c>
      <c r="N40" s="2836"/>
      <c r="O40" s="1183" t="s">
        <v>1497</v>
      </c>
      <c r="S40" s="1189"/>
    </row>
    <row r="41" spans="2:19" ht="21.75" customHeight="1">
      <c r="B41" s="1187"/>
      <c r="C41" s="1878" t="s">
        <v>1492</v>
      </c>
      <c r="D41" s="1183" t="str">
        <f>VLOOKUP(管理!$C$1,管理!$A$4:$V$100,8,0)</f>
        <v>https://www.sandisk.com</v>
      </c>
      <c r="S41" s="1189"/>
    </row>
    <row r="42" spans="2:19" ht="21.75" customHeight="1">
      <c r="B42" s="1187"/>
      <c r="C42" s="1183" t="s">
        <v>188</v>
      </c>
      <c r="S42" s="1189"/>
    </row>
    <row r="43" spans="2:19" ht="21.75" customHeight="1" thickBot="1">
      <c r="B43" s="1200"/>
      <c r="C43" s="1201"/>
      <c r="D43" s="1201"/>
      <c r="E43" s="1201"/>
      <c r="F43" s="1201"/>
      <c r="G43" s="1201"/>
      <c r="H43" s="1201"/>
      <c r="I43" s="1201"/>
      <c r="J43" s="1201"/>
      <c r="K43" s="1201"/>
      <c r="L43" s="1201"/>
      <c r="M43" s="1201"/>
      <c r="N43" s="1201"/>
      <c r="O43" s="1201"/>
      <c r="P43" s="1201"/>
      <c r="Q43" s="1201"/>
      <c r="R43" s="1201"/>
      <c r="S43" s="1202"/>
    </row>
    <row r="44" spans="2:19" ht="15.75" customHeight="1"/>
    <row r="45" spans="2:19" ht="15.75" customHeight="1"/>
    <row r="46" spans="2:19" ht="15.75" customHeight="1"/>
    <row r="47" spans="2:19" ht="15.75" customHeight="1"/>
    <row r="48" spans="2: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sheetData>
  <mergeCells count="52">
    <mergeCell ref="O3:P3"/>
    <mergeCell ref="Q3:S3"/>
    <mergeCell ref="J5:K5"/>
    <mergeCell ref="P5:R5"/>
    <mergeCell ref="F15:I16"/>
    <mergeCell ref="C18:E18"/>
    <mergeCell ref="F18:M18"/>
    <mergeCell ref="N18:O18"/>
    <mergeCell ref="Q18:R18"/>
    <mergeCell ref="C19:E19"/>
    <mergeCell ref="F19:M19"/>
    <mergeCell ref="N19:O19"/>
    <mergeCell ref="Q19:R19"/>
    <mergeCell ref="C20:E20"/>
    <mergeCell ref="F20:M20"/>
    <mergeCell ref="N20:O20"/>
    <mergeCell ref="Q20:R20"/>
    <mergeCell ref="C21:E21"/>
    <mergeCell ref="F21:M21"/>
    <mergeCell ref="N21:O21"/>
    <mergeCell ref="Q21:R21"/>
    <mergeCell ref="C22:E22"/>
    <mergeCell ref="F22:M22"/>
    <mergeCell ref="N22:O22"/>
    <mergeCell ref="Q22:R22"/>
    <mergeCell ref="C23:E23"/>
    <mergeCell ref="F23:M23"/>
    <mergeCell ref="N23:O23"/>
    <mergeCell ref="Q23:R23"/>
    <mergeCell ref="Q29:R29"/>
    <mergeCell ref="C24:E24"/>
    <mergeCell ref="F24:M24"/>
    <mergeCell ref="N24:O24"/>
    <mergeCell ref="Q24:R24"/>
    <mergeCell ref="C25:E25"/>
    <mergeCell ref="F25:M25"/>
    <mergeCell ref="N25:O25"/>
    <mergeCell ref="Q25:R25"/>
    <mergeCell ref="C26:P26"/>
    <mergeCell ref="Q26:R26"/>
    <mergeCell ref="Q27:R27"/>
    <mergeCell ref="C28:P28"/>
    <mergeCell ref="Q28:R28"/>
    <mergeCell ref="M38:N38"/>
    <mergeCell ref="M40:N40"/>
    <mergeCell ref="C30:P30"/>
    <mergeCell ref="Q30:R30"/>
    <mergeCell ref="Q31:R31"/>
    <mergeCell ref="O37:P37"/>
    <mergeCell ref="M35:N35"/>
    <mergeCell ref="M36:N36"/>
    <mergeCell ref="M37:N37"/>
  </mergeCells>
  <phoneticPr fontId="27"/>
  <pageMargins left="0.7" right="0.7" top="0.75" bottom="0.75" header="0.3" footer="0.3"/>
  <pageSetup paperSize="9" scale="57" orientation="portrait"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F91A8-98D8-4098-935C-629FB5C897CA}">
  <sheetPr codeName="Sheet88"/>
  <dimension ref="B1:Z182"/>
  <sheetViews>
    <sheetView showGridLines="0" zoomScale="90" zoomScaleNormal="90" workbookViewId="0">
      <selection activeCell="AC13" sqref="AC13"/>
    </sheetView>
  </sheetViews>
  <sheetFormatPr defaultColWidth="7.6640625" defaultRowHeight="13.5"/>
  <cols>
    <col min="1" max="1" width="7.6640625" style="1183"/>
    <col min="2" max="14" width="8.83203125" style="1183" customWidth="1"/>
    <col min="15" max="15" width="11.6640625" style="1183" customWidth="1"/>
    <col min="16" max="19" width="8.83203125" style="1183" customWidth="1"/>
    <col min="20" max="21" width="7.6640625" style="1183"/>
    <col min="22" max="24" width="8.1640625" style="1183" customWidth="1"/>
    <col min="25" max="25" width="17.5" style="1183" customWidth="1"/>
    <col min="26" max="26" width="21" style="1183" customWidth="1"/>
    <col min="27" max="62" width="8.1640625" style="1183" customWidth="1"/>
    <col min="63" max="16384" width="7.6640625" style="1183"/>
  </cols>
  <sheetData>
    <row r="1" spans="2:26" ht="14.25" thickBot="1"/>
    <row r="2" spans="2:26">
      <c r="B2" s="1184"/>
      <c r="C2" s="1185"/>
      <c r="D2" s="1185"/>
      <c r="E2" s="1185"/>
      <c r="F2" s="1185"/>
      <c r="G2" s="1185"/>
      <c r="H2" s="1185"/>
      <c r="I2" s="1185"/>
      <c r="J2" s="1185"/>
      <c r="K2" s="1185"/>
      <c r="L2" s="1185"/>
      <c r="M2" s="1185"/>
      <c r="N2" s="1185"/>
      <c r="O2" s="1185"/>
      <c r="P2" s="1185"/>
      <c r="Q2" s="1185"/>
      <c r="R2" s="1185"/>
      <c r="S2" s="1186"/>
    </row>
    <row r="3" spans="2:26" ht="30.75">
      <c r="B3" s="1187"/>
      <c r="I3" s="1188"/>
      <c r="J3" s="1188" t="s">
        <v>301</v>
      </c>
      <c r="O3" s="2758" t="s">
        <v>274</v>
      </c>
      <c r="P3" s="2758"/>
      <c r="Q3" s="2759">
        <f>管理!I1</f>
        <v>46097</v>
      </c>
      <c r="R3" s="2759"/>
      <c r="S3" s="2760"/>
    </row>
    <row r="4" spans="2:26" ht="18.75" customHeight="1">
      <c r="B4" s="1187"/>
      <c r="S4" s="1189"/>
      <c r="Y4" s="1190" t="s">
        <v>275</v>
      </c>
      <c r="Z4" s="1191">
        <v>106</v>
      </c>
    </row>
    <row r="5" spans="2:26" ht="21.75" customHeight="1">
      <c r="B5" s="1187"/>
      <c r="H5" s="1192"/>
      <c r="J5" s="2761" t="s">
        <v>156</v>
      </c>
      <c r="K5" s="2761"/>
      <c r="L5" s="1879" t="str">
        <f>'8_5_請求書　最新版'!L5</f>
        <v>P20250115-100560</v>
      </c>
      <c r="M5" s="1880"/>
      <c r="N5" s="1881"/>
      <c r="O5" s="1193" t="s">
        <v>276</v>
      </c>
      <c r="P5" s="2762">
        <f>管理!I1</f>
        <v>46097</v>
      </c>
      <c r="Q5" s="2763"/>
      <c r="R5" s="2764"/>
      <c r="S5" s="1189"/>
      <c r="Y5" s="1194"/>
      <c r="Z5" s="1194"/>
    </row>
    <row r="6" spans="2:26" ht="21.75" customHeight="1">
      <c r="B6" s="1187"/>
      <c r="C6" s="1183" t="s">
        <v>157</v>
      </c>
      <c r="S6" s="1189"/>
      <c r="Y6" s="1194"/>
      <c r="Z6" s="1194"/>
    </row>
    <row r="7" spans="2:26" ht="21.75" customHeight="1">
      <c r="B7" s="1187"/>
      <c r="C7" s="1183" t="s">
        <v>158</v>
      </c>
      <c r="S7" s="1189"/>
      <c r="Y7" s="1195" t="s">
        <v>277</v>
      </c>
      <c r="Z7" s="1191">
        <v>3</v>
      </c>
    </row>
    <row r="8" spans="2:26" ht="21.75" customHeight="1" thickBot="1">
      <c r="B8" s="1187"/>
      <c r="S8" s="1189"/>
      <c r="Y8" s="1196"/>
      <c r="Z8" s="1196"/>
    </row>
    <row r="9" spans="2:26" ht="21.75" customHeight="1">
      <c r="B9" s="1187"/>
      <c r="C9" s="1197" t="s">
        <v>159</v>
      </c>
      <c r="D9" s="1198"/>
      <c r="E9" s="1198"/>
      <c r="F9" s="1198"/>
      <c r="G9" s="1198"/>
      <c r="H9" s="1199"/>
      <c r="J9" s="1197" t="s">
        <v>160</v>
      </c>
      <c r="K9" s="1198"/>
      <c r="L9" s="1198"/>
      <c r="M9" s="1198"/>
      <c r="N9" s="1198"/>
      <c r="O9" s="1198"/>
      <c r="P9" s="1198"/>
      <c r="Q9" s="1198"/>
      <c r="R9" s="1199"/>
      <c r="S9" s="1189"/>
      <c r="Y9" s="1195" t="s">
        <v>278</v>
      </c>
      <c r="Z9" s="1191"/>
    </row>
    <row r="10" spans="2:26" ht="21.75" customHeight="1" thickBot="1">
      <c r="B10" s="1187"/>
      <c r="C10" s="1874" t="str">
        <f>VLOOKUP(管理!C2,管理!A4:U100,2,0)</f>
        <v>柏尾奏利（KASIOshop）</v>
      </c>
      <c r="D10" s="1201"/>
      <c r="E10" s="1201"/>
      <c r="F10" s="1201"/>
      <c r="G10" s="1201"/>
      <c r="H10" s="1202"/>
      <c r="J10" s="1873" t="str">
        <f>VLOOKUP(管理!C2,管理!A4:U100,3,0)</f>
        <v>174-0072</v>
      </c>
      <c r="R10" s="1189"/>
      <c r="S10" s="1189"/>
      <c r="Y10" s="1191" t="s">
        <v>280</v>
      </c>
      <c r="Z10" s="1705"/>
    </row>
    <row r="11" spans="2:26" ht="21.75" customHeight="1">
      <c r="B11" s="1187"/>
      <c r="J11" s="1187" t="str">
        <f>VLOOKUP(管理!C2,管理!A4:U100,4,0)</f>
        <v>東京都板橋区南常盤台1丁目11番6号</v>
      </c>
      <c r="R11" s="1189"/>
      <c r="S11" s="1189"/>
      <c r="Y11" s="1191" t="s">
        <v>282</v>
      </c>
      <c r="Z11" s="1705"/>
    </row>
    <row r="12" spans="2:26" ht="21.75" customHeight="1">
      <c r="B12" s="1187"/>
      <c r="J12" s="1187" t="str">
        <f>VLOOKUP(管理!C2,管理!A4:U100,5,0)</f>
        <v>ウエアーハウス303号室</v>
      </c>
      <c r="R12" s="1189"/>
      <c r="S12" s="1189"/>
      <c r="Y12" s="1191" t="s">
        <v>284</v>
      </c>
      <c r="Z12" s="1705"/>
    </row>
    <row r="13" spans="2:26" ht="21.75" customHeight="1" thickBot="1">
      <c r="B13" s="1187"/>
      <c r="J13" s="1874" t="str">
        <f>VLOOKUP(管理!C2,管理!A4:U100,2,0)</f>
        <v>柏尾奏利（KASIOshop）</v>
      </c>
      <c r="K13" s="1201"/>
      <c r="L13" s="1201"/>
      <c r="M13" s="1201"/>
      <c r="N13" s="1201"/>
      <c r="O13" s="1201"/>
      <c r="P13" s="1201"/>
      <c r="Q13" s="1201"/>
      <c r="R13" s="1202"/>
      <c r="S13" s="1189"/>
      <c r="Y13" s="1191" t="s">
        <v>285</v>
      </c>
      <c r="Z13" s="1705"/>
    </row>
    <row r="14" spans="2:26" ht="21.75" customHeight="1">
      <c r="B14" s="1187"/>
      <c r="S14" s="1189"/>
      <c r="Y14" s="1191" t="s">
        <v>286</v>
      </c>
      <c r="Z14" s="1705"/>
    </row>
    <row r="15" spans="2:26" ht="21.75" customHeight="1">
      <c r="B15" s="1187"/>
      <c r="F15" s="2756">
        <f>Q26</f>
        <v>319375</v>
      </c>
      <c r="G15" s="2756"/>
      <c r="H15" s="2756"/>
      <c r="I15" s="2756"/>
      <c r="S15" s="1189"/>
      <c r="Y15" s="1191" t="s">
        <v>287</v>
      </c>
      <c r="Z15" s="1705"/>
    </row>
    <row r="16" spans="2:26" ht="21.75" customHeight="1" thickBot="1">
      <c r="B16" s="1187"/>
      <c r="C16" s="1201" t="s">
        <v>288</v>
      </c>
      <c r="D16" s="1201"/>
      <c r="E16" s="1201"/>
      <c r="F16" s="2757"/>
      <c r="G16" s="2757"/>
      <c r="H16" s="2757"/>
      <c r="I16" s="2757"/>
      <c r="J16" s="1201"/>
      <c r="K16" s="1201"/>
      <c r="L16" s="1201"/>
      <c r="M16" s="1201"/>
      <c r="N16" s="1201"/>
      <c r="O16" s="1201"/>
      <c r="P16" s="1201"/>
      <c r="Q16" s="1201"/>
      <c r="R16" s="1201"/>
      <c r="S16" s="1189"/>
      <c r="Y16" s="1191" t="s">
        <v>289</v>
      </c>
      <c r="Z16" s="1705"/>
    </row>
    <row r="17" spans="2:26" ht="21.75" customHeight="1" thickBot="1">
      <c r="B17" s="1187"/>
      <c r="S17" s="1189"/>
      <c r="Y17" s="1191" t="s">
        <v>290</v>
      </c>
      <c r="Z17" s="1705"/>
    </row>
    <row r="18" spans="2:26" ht="21.75" customHeight="1" thickBot="1">
      <c r="B18" s="1187"/>
      <c r="C18" s="2765" t="s">
        <v>99</v>
      </c>
      <c r="D18" s="2766"/>
      <c r="E18" s="2767"/>
      <c r="F18" s="2765" t="s">
        <v>168</v>
      </c>
      <c r="G18" s="2766"/>
      <c r="H18" s="2766"/>
      <c r="I18" s="2766"/>
      <c r="J18" s="2766"/>
      <c r="K18" s="2766"/>
      <c r="L18" s="2766"/>
      <c r="M18" s="2767"/>
      <c r="N18" s="2765" t="s">
        <v>169</v>
      </c>
      <c r="O18" s="2767"/>
      <c r="P18" s="1203" t="s">
        <v>170</v>
      </c>
      <c r="Q18" s="2766" t="s">
        <v>171</v>
      </c>
      <c r="R18" s="2767"/>
      <c r="S18" s="1189"/>
      <c r="V18" s="1192"/>
      <c r="Y18" s="1191" t="s">
        <v>291</v>
      </c>
      <c r="Z18" s="1705"/>
    </row>
    <row r="19" spans="2:26" ht="58.5" customHeight="1">
      <c r="B19" s="1187"/>
      <c r="C19" s="2799">
        <v>619659201593</v>
      </c>
      <c r="D19" s="2800"/>
      <c r="E19" s="2800"/>
      <c r="F19" s="2845" t="s">
        <v>1657</v>
      </c>
      <c r="G19" s="2818"/>
      <c r="H19" s="2818"/>
      <c r="I19" s="2818"/>
      <c r="J19" s="2818"/>
      <c r="K19" s="2818"/>
      <c r="L19" s="2818"/>
      <c r="M19" s="2819"/>
      <c r="N19" s="2771">
        <v>1463</v>
      </c>
      <c r="O19" s="2771"/>
      <c r="P19" s="1204">
        <v>0</v>
      </c>
      <c r="Q19" s="2772">
        <f>N19*P19</f>
        <v>0</v>
      </c>
      <c r="R19" s="2773"/>
      <c r="S19" s="1189"/>
      <c r="Y19" s="1191" t="s">
        <v>292</v>
      </c>
      <c r="Z19" s="1705"/>
    </row>
    <row r="20" spans="2:26" ht="58.5" customHeight="1">
      <c r="B20" s="1187"/>
      <c r="C20" s="2839">
        <v>619659201586</v>
      </c>
      <c r="D20" s="2840"/>
      <c r="E20" s="2841"/>
      <c r="F20" s="2842" t="s">
        <v>1658</v>
      </c>
      <c r="G20" s="2825"/>
      <c r="H20" s="2825"/>
      <c r="I20" s="2825"/>
      <c r="J20" s="2825"/>
      <c r="K20" s="2825"/>
      <c r="L20" s="2825"/>
      <c r="M20" s="2826"/>
      <c r="N20" s="2849">
        <v>1715</v>
      </c>
      <c r="O20" s="2850"/>
      <c r="P20" s="1205">
        <v>0</v>
      </c>
      <c r="Q20" s="2778">
        <f t="shared" ref="Q20:Q25" si="0">N20*P20</f>
        <v>0</v>
      </c>
      <c r="R20" s="2779"/>
      <c r="S20" s="1189"/>
      <c r="Y20" s="1191" t="s">
        <v>293</v>
      </c>
      <c r="Z20" s="1705"/>
    </row>
    <row r="21" spans="2:26" ht="58.5" customHeight="1">
      <c r="B21" s="1187"/>
      <c r="C21" s="2839">
        <v>619659201579</v>
      </c>
      <c r="D21" s="2840"/>
      <c r="E21" s="2841"/>
      <c r="F21" s="2842" t="s">
        <v>1659</v>
      </c>
      <c r="G21" s="2825"/>
      <c r="H21" s="2825"/>
      <c r="I21" s="2825"/>
      <c r="J21" s="2825"/>
      <c r="K21" s="2825"/>
      <c r="L21" s="2825"/>
      <c r="M21" s="2826"/>
      <c r="N21" s="2849">
        <v>2555</v>
      </c>
      <c r="O21" s="2850"/>
      <c r="P21" s="1205">
        <v>70</v>
      </c>
      <c r="Q21" s="2778">
        <f t="shared" si="0"/>
        <v>178850</v>
      </c>
      <c r="R21" s="2779"/>
      <c r="S21" s="1189"/>
      <c r="Y21" s="1191" t="s">
        <v>294</v>
      </c>
      <c r="Z21" s="1705"/>
    </row>
    <row r="22" spans="2:26" ht="57.75" customHeight="1">
      <c r="B22" s="1187"/>
      <c r="C22" s="2839">
        <v>619659200480</v>
      </c>
      <c r="D22" s="2840"/>
      <c r="E22" s="2841"/>
      <c r="F22" s="2842" t="s">
        <v>1660</v>
      </c>
      <c r="G22" s="2825"/>
      <c r="H22" s="2825"/>
      <c r="I22" s="2825"/>
      <c r="J22" s="2825"/>
      <c r="K22" s="2825"/>
      <c r="L22" s="2825"/>
      <c r="M22" s="2826"/>
      <c r="N22" s="2847">
        <v>2555</v>
      </c>
      <c r="O22" s="2848"/>
      <c r="P22" s="1205">
        <v>55</v>
      </c>
      <c r="Q22" s="2778">
        <f t="shared" si="0"/>
        <v>140525</v>
      </c>
      <c r="R22" s="2779"/>
      <c r="S22" s="1189"/>
      <c r="Y22" s="1191" t="s">
        <v>295</v>
      </c>
      <c r="Z22" s="1705"/>
    </row>
    <row r="23" spans="2:26" ht="57.75" customHeight="1">
      <c r="B23" s="1187"/>
      <c r="C23" s="2839">
        <v>619659201555</v>
      </c>
      <c r="D23" s="2840"/>
      <c r="E23" s="2841"/>
      <c r="F23" s="2842" t="s">
        <v>1661</v>
      </c>
      <c r="G23" s="2825"/>
      <c r="H23" s="2825"/>
      <c r="I23" s="2825"/>
      <c r="J23" s="2825"/>
      <c r="K23" s="2825"/>
      <c r="L23" s="2825"/>
      <c r="M23" s="2826"/>
      <c r="N23" s="2847">
        <v>4445</v>
      </c>
      <c r="O23" s="2848"/>
      <c r="P23" s="1205">
        <v>0</v>
      </c>
      <c r="Q23" s="2778">
        <f t="shared" si="0"/>
        <v>0</v>
      </c>
      <c r="R23" s="2779"/>
      <c r="S23" s="1189"/>
      <c r="Y23" s="1191" t="s">
        <v>296</v>
      </c>
      <c r="Z23" s="1705"/>
    </row>
    <row r="24" spans="2:26" ht="78" customHeight="1">
      <c r="B24" s="1187"/>
      <c r="C24" s="2839">
        <v>619659201562</v>
      </c>
      <c r="D24" s="2840"/>
      <c r="E24" s="2841"/>
      <c r="F24" s="2842" t="s">
        <v>1662</v>
      </c>
      <c r="G24" s="2825"/>
      <c r="H24" s="2825"/>
      <c r="I24" s="2825"/>
      <c r="J24" s="2825"/>
      <c r="K24" s="2825"/>
      <c r="L24" s="2825"/>
      <c r="M24" s="2826"/>
      <c r="N24" s="2847">
        <v>8049.9999999999991</v>
      </c>
      <c r="O24" s="2848"/>
      <c r="P24" s="1205">
        <v>0</v>
      </c>
      <c r="Q24" s="2778">
        <f t="shared" si="0"/>
        <v>0</v>
      </c>
      <c r="R24" s="2779"/>
      <c r="S24" s="1189"/>
      <c r="Y24" s="1194"/>
      <c r="Z24" s="1705"/>
    </row>
    <row r="25" spans="2:26" ht="78" customHeight="1">
      <c r="B25" s="1187"/>
      <c r="C25" s="2839">
        <v>619659201609</v>
      </c>
      <c r="D25" s="2840"/>
      <c r="E25" s="2841"/>
      <c r="F25" s="2842" t="s">
        <v>1663</v>
      </c>
      <c r="G25" s="2825"/>
      <c r="H25" s="2825"/>
      <c r="I25" s="2825"/>
      <c r="J25" s="2825"/>
      <c r="K25" s="2825"/>
      <c r="L25" s="2825"/>
      <c r="M25" s="2826"/>
      <c r="N25" s="2847">
        <v>15469.999999999998</v>
      </c>
      <c r="O25" s="2848"/>
      <c r="P25" s="1205">
        <v>0</v>
      </c>
      <c r="Q25" s="2778">
        <f t="shared" si="0"/>
        <v>0</v>
      </c>
      <c r="R25" s="2779"/>
      <c r="S25" s="1189"/>
      <c r="Z25" s="1705"/>
    </row>
    <row r="26" spans="2:26" ht="19.5" thickBot="1">
      <c r="B26" s="1187"/>
      <c r="C26" s="2788" t="s">
        <v>172</v>
      </c>
      <c r="D26" s="2789"/>
      <c r="E26" s="2789"/>
      <c r="F26" s="2789"/>
      <c r="G26" s="2789"/>
      <c r="H26" s="2789"/>
      <c r="I26" s="2789"/>
      <c r="J26" s="2789"/>
      <c r="K26" s="2789"/>
      <c r="L26" s="2789"/>
      <c r="M26" s="2789"/>
      <c r="N26" s="2789"/>
      <c r="O26" s="2789"/>
      <c r="P26" s="2790"/>
      <c r="Q26" s="2791">
        <f>SUM(Q19:R25)</f>
        <v>319375</v>
      </c>
      <c r="R26" s="2792"/>
      <c r="S26" s="1189"/>
      <c r="Z26" s="1705"/>
    </row>
    <row r="27" spans="2:26" ht="21.75" customHeight="1">
      <c r="B27" s="1187"/>
      <c r="C27" s="1197" t="s">
        <v>173</v>
      </c>
      <c r="D27" s="1198"/>
      <c r="E27" s="1198"/>
      <c r="F27" s="1198"/>
      <c r="G27" s="1198"/>
      <c r="H27" s="1198"/>
      <c r="I27" s="1198"/>
      <c r="J27" s="1198"/>
      <c r="K27" s="1198"/>
      <c r="L27" s="1198"/>
      <c r="M27" s="1198"/>
      <c r="N27" s="1198"/>
      <c r="O27" s="1198"/>
      <c r="P27" s="1199"/>
      <c r="Q27" s="2793">
        <f>F15-(F15/1.1)</f>
        <v>29034.090909090941</v>
      </c>
      <c r="R27" s="2794"/>
      <c r="S27" s="1189"/>
      <c r="Z27" s="1705"/>
    </row>
    <row r="28" spans="2:26" ht="21.75" customHeight="1" thickBot="1">
      <c r="B28" s="1187"/>
      <c r="C28" s="2781" t="s">
        <v>174</v>
      </c>
      <c r="D28" s="2782"/>
      <c r="E28" s="2782"/>
      <c r="F28" s="2782"/>
      <c r="G28" s="2782"/>
      <c r="H28" s="2782"/>
      <c r="I28" s="2782"/>
      <c r="J28" s="2782"/>
      <c r="K28" s="2782"/>
      <c r="L28" s="2782"/>
      <c r="M28" s="2782"/>
      <c r="N28" s="2782"/>
      <c r="O28" s="2782"/>
      <c r="P28" s="2783"/>
      <c r="Q28" s="2784">
        <f t="shared" ref="Q28" si="1">Q27</f>
        <v>29034.090909090941</v>
      </c>
      <c r="R28" s="2785"/>
      <c r="S28" s="1189"/>
      <c r="Z28" s="1709"/>
    </row>
    <row r="29" spans="2:26" ht="21.75" customHeight="1">
      <c r="B29" s="1187"/>
      <c r="C29" s="1197" t="s">
        <v>175</v>
      </c>
      <c r="D29" s="1198"/>
      <c r="E29" s="1198"/>
      <c r="F29" s="1198"/>
      <c r="G29" s="1198"/>
      <c r="H29" s="1198"/>
      <c r="I29" s="1198"/>
      <c r="J29" s="1198"/>
      <c r="K29" s="1198"/>
      <c r="L29" s="1198"/>
      <c r="M29" s="1198"/>
      <c r="N29" s="1198"/>
      <c r="O29" s="1198"/>
      <c r="P29" s="1199"/>
      <c r="Q29" s="2793">
        <f>F15</f>
        <v>319375</v>
      </c>
      <c r="R29" s="2794"/>
      <c r="S29" s="1189"/>
      <c r="Z29" s="1705"/>
    </row>
    <row r="30" spans="2:26" ht="21.75" customHeight="1" thickBot="1">
      <c r="B30" s="1187"/>
      <c r="C30" s="2781" t="s">
        <v>176</v>
      </c>
      <c r="D30" s="2782"/>
      <c r="E30" s="2782"/>
      <c r="F30" s="2782"/>
      <c r="G30" s="2782"/>
      <c r="H30" s="2782"/>
      <c r="I30" s="2782"/>
      <c r="J30" s="2782"/>
      <c r="K30" s="2782"/>
      <c r="L30" s="2782"/>
      <c r="M30" s="2782"/>
      <c r="N30" s="2782"/>
      <c r="O30" s="2782"/>
      <c r="P30" s="2783"/>
      <c r="Q30" s="2784">
        <f>F15</f>
        <v>319375</v>
      </c>
      <c r="R30" s="2785"/>
      <c r="S30" s="1189"/>
      <c r="Z30" s="1709"/>
    </row>
    <row r="31" spans="2:26" ht="21.75" customHeight="1" thickBot="1">
      <c r="B31" s="1187"/>
      <c r="C31" s="1206" t="s">
        <v>177</v>
      </c>
      <c r="D31" s="1207"/>
      <c r="E31" s="1207"/>
      <c r="F31" s="1207"/>
      <c r="G31" s="1207"/>
      <c r="H31" s="1207"/>
      <c r="I31" s="1207"/>
      <c r="J31" s="1207"/>
      <c r="K31" s="1207"/>
      <c r="L31" s="1207"/>
      <c r="M31" s="1207"/>
      <c r="N31" s="1207"/>
      <c r="O31" s="1207"/>
      <c r="P31" s="1208"/>
      <c r="Q31" s="2786">
        <f>F15</f>
        <v>319375</v>
      </c>
      <c r="R31" s="2787"/>
      <c r="S31" s="1189"/>
      <c r="Z31" s="1709"/>
    </row>
    <row r="32" spans="2:26" ht="21.75" customHeight="1">
      <c r="B32" s="1187"/>
      <c r="S32" s="1189"/>
    </row>
    <row r="33" spans="2:19" ht="21.75" customHeight="1">
      <c r="B33" s="1187"/>
      <c r="C33" s="1183" t="s">
        <v>178</v>
      </c>
      <c r="S33" s="1189"/>
    </row>
    <row r="34" spans="2:19" ht="21.75" customHeight="1">
      <c r="B34" s="1187"/>
      <c r="S34" s="1189"/>
    </row>
    <row r="35" spans="2:19" ht="21.75" customHeight="1">
      <c r="B35" s="1187"/>
      <c r="C35" s="1183" t="str">
        <f>VLOOKUP(管理!$C$1,管理!$A$4:$V$100,2,0)</f>
        <v>サンディスク合同会社</v>
      </c>
      <c r="M35" s="2838" t="s">
        <v>235</v>
      </c>
      <c r="N35" s="2838"/>
      <c r="S35" s="1189"/>
    </row>
    <row r="36" spans="2:19" ht="21.75" customHeight="1">
      <c r="B36" s="1187"/>
      <c r="C36" s="1875" t="str">
        <f>VLOOKUP(管理!$C$1,管理!$A$4:$V$100,11,0)</f>
        <v>T2010401090562</v>
      </c>
      <c r="M36" s="2836" t="s">
        <v>807</v>
      </c>
      <c r="N36" s="2836"/>
      <c r="O36" s="1183" t="s">
        <v>1471</v>
      </c>
      <c r="S36" s="1189"/>
    </row>
    <row r="37" spans="2:19" ht="21.75" customHeight="1">
      <c r="B37" s="1187"/>
      <c r="C37" s="1876" t="s">
        <v>1496</v>
      </c>
      <c r="M37" s="2836" t="s">
        <v>1494</v>
      </c>
      <c r="N37" s="2836"/>
      <c r="O37" s="2837">
        <f>管理!O1</f>
        <v>46105</v>
      </c>
      <c r="P37" s="2837"/>
      <c r="S37" s="1189"/>
    </row>
    <row r="38" spans="2:19" ht="21.75" customHeight="1">
      <c r="B38" s="1187"/>
      <c r="C38" s="1183" t="str">
        <f>VLOOKUP(管理!$C$1,管理!$A$4:$V$100,4,0)&amp;" "&amp;VLOOKUP(管理!$C$1,管理!$A$4:$V$100,5,0)</f>
        <v>東京都港区港南1丁目6番31号 品川東急ビル3階</v>
      </c>
      <c r="M38" s="2836" t="s">
        <v>1495</v>
      </c>
      <c r="N38" s="2836"/>
      <c r="O38" s="1183" t="str">
        <f>VLOOKUP(管理!$C$1,管理!$A$4:$V$100,12,0)</f>
        <v>みずほ銀行 品川支店　普通7759780</v>
      </c>
      <c r="S38" s="1189"/>
    </row>
    <row r="39" spans="2:19" ht="21.75" customHeight="1">
      <c r="B39" s="1187"/>
      <c r="C39" s="1877" t="s">
        <v>1470</v>
      </c>
      <c r="D39" s="1183" t="str">
        <f>VLOOKUP(管理!$C$1,管理!$A$4:$V$100,6,0)</f>
        <v>0120-893-009</v>
      </c>
      <c r="M39" s="1882"/>
      <c r="N39" s="1882"/>
      <c r="O39" s="1183" t="str">
        <f>VLOOKUP(管理!$C$1,管理!$A$4:$V$100,13,0)</f>
        <v>サンディスク（ド</v>
      </c>
      <c r="S39" s="1189"/>
    </row>
    <row r="40" spans="2:19" ht="21.75" customHeight="1">
      <c r="B40" s="1187"/>
      <c r="C40" s="1878" t="s">
        <v>1493</v>
      </c>
      <c r="D40" s="1183" t="str">
        <f>VLOOKUP(管理!$C$1,管理!$A$4:$V$100,10,0)</f>
        <v>retail_support@sandisk.com</v>
      </c>
      <c r="H40" s="1194"/>
      <c r="M40" s="2836" t="s">
        <v>1498</v>
      </c>
      <c r="N40" s="2836"/>
      <c r="O40" s="1183" t="s">
        <v>1497</v>
      </c>
      <c r="S40" s="1189"/>
    </row>
    <row r="41" spans="2:19" ht="21.75" customHeight="1">
      <c r="B41" s="1187"/>
      <c r="C41" s="1878" t="s">
        <v>1492</v>
      </c>
      <c r="D41" s="1183" t="str">
        <f>VLOOKUP(管理!$C$1,管理!$A$4:$V$100,8,0)</f>
        <v>https://www.sandisk.com</v>
      </c>
      <c r="S41" s="1189"/>
    </row>
    <row r="42" spans="2:19" ht="21.75" customHeight="1">
      <c r="B42" s="1187"/>
      <c r="C42" s="1183" t="s">
        <v>188</v>
      </c>
      <c r="S42" s="1189"/>
    </row>
    <row r="43" spans="2:19" ht="21.75" customHeight="1" thickBot="1">
      <c r="B43" s="1200"/>
      <c r="C43" s="1201"/>
      <c r="D43" s="1201"/>
      <c r="E43" s="1201"/>
      <c r="F43" s="1201"/>
      <c r="G43" s="1201"/>
      <c r="H43" s="1201"/>
      <c r="I43" s="1201"/>
      <c r="J43" s="1201"/>
      <c r="K43" s="1201"/>
      <c r="L43" s="1201"/>
      <c r="M43" s="1201"/>
      <c r="N43" s="1201"/>
      <c r="O43" s="1201"/>
      <c r="P43" s="1201"/>
      <c r="Q43" s="1201"/>
      <c r="R43" s="1201"/>
      <c r="S43" s="1202"/>
    </row>
    <row r="44" spans="2:19" ht="15.75" customHeight="1"/>
    <row r="45" spans="2:19" ht="15.75" customHeight="1"/>
    <row r="46" spans="2:19" ht="15.75" customHeight="1"/>
    <row r="47" spans="2:19" ht="15.75" customHeight="1"/>
    <row r="48" spans="2: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sheetData>
  <mergeCells count="52">
    <mergeCell ref="C18:E18"/>
    <mergeCell ref="F18:M18"/>
    <mergeCell ref="N18:O18"/>
    <mergeCell ref="Q18:R18"/>
    <mergeCell ref="O3:P3"/>
    <mergeCell ref="Q3:S3"/>
    <mergeCell ref="J5:K5"/>
    <mergeCell ref="P5:R5"/>
    <mergeCell ref="F15:I16"/>
    <mergeCell ref="C19:E19"/>
    <mergeCell ref="F19:M19"/>
    <mergeCell ref="N19:O19"/>
    <mergeCell ref="Q19:R19"/>
    <mergeCell ref="C20:E20"/>
    <mergeCell ref="F20:M20"/>
    <mergeCell ref="N20:O20"/>
    <mergeCell ref="Q20:R20"/>
    <mergeCell ref="C21:E21"/>
    <mergeCell ref="F21:M21"/>
    <mergeCell ref="N21:O21"/>
    <mergeCell ref="Q21:R21"/>
    <mergeCell ref="C22:E22"/>
    <mergeCell ref="F22:M22"/>
    <mergeCell ref="N22:O22"/>
    <mergeCell ref="Q22:R22"/>
    <mergeCell ref="C23:E23"/>
    <mergeCell ref="F23:M23"/>
    <mergeCell ref="N23:O23"/>
    <mergeCell ref="Q23:R23"/>
    <mergeCell ref="C24:E24"/>
    <mergeCell ref="F24:M24"/>
    <mergeCell ref="N24:O24"/>
    <mergeCell ref="Q24:R24"/>
    <mergeCell ref="C25:E25"/>
    <mergeCell ref="F25:M25"/>
    <mergeCell ref="N25:O25"/>
    <mergeCell ref="Q25:R25"/>
    <mergeCell ref="C26:P26"/>
    <mergeCell ref="Q26:R26"/>
    <mergeCell ref="Q27:R27"/>
    <mergeCell ref="C28:P28"/>
    <mergeCell ref="Q28:R28"/>
    <mergeCell ref="Q29:R29"/>
    <mergeCell ref="C30:P30"/>
    <mergeCell ref="Q30:R30"/>
    <mergeCell ref="M40:N40"/>
    <mergeCell ref="Q31:R31"/>
    <mergeCell ref="M35:N35"/>
    <mergeCell ref="M36:N36"/>
    <mergeCell ref="M37:N37"/>
    <mergeCell ref="O37:P37"/>
    <mergeCell ref="M38:N38"/>
  </mergeCells>
  <phoneticPr fontId="27"/>
  <pageMargins left="0.7" right="0.7" top="0.75" bottom="0.75" header="0.3" footer="0.3"/>
  <pageSetup paperSize="9" scale="57"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41025-EAF8-44CB-938C-B843B87A0EE7}">
  <sheetPr codeName="Sheet48">
    <pageSetUpPr fitToPage="1"/>
  </sheetPr>
  <dimension ref="A1:DX38"/>
  <sheetViews>
    <sheetView zoomScaleNormal="100" zoomScaleSheetLayoutView="100" zoomScalePageLayoutView="50" workbookViewId="0">
      <selection activeCell="V7" sqref="V7"/>
    </sheetView>
  </sheetViews>
  <sheetFormatPr defaultRowHeight="18.75"/>
  <cols>
    <col min="1" max="1" width="4.1640625" style="201" customWidth="1"/>
    <col min="2" max="2" width="7" style="201" bestFit="1" customWidth="1"/>
    <col min="3" max="3" width="10.1640625" style="201" customWidth="1"/>
    <col min="4" max="4" width="7.1640625" style="201" customWidth="1"/>
    <col min="5" max="5" width="16.1640625" style="201" customWidth="1"/>
    <col min="6" max="6" width="7.1640625" style="201" customWidth="1"/>
    <col min="7" max="9" width="10.1640625" style="201" customWidth="1"/>
    <col min="10" max="10" width="6.83203125" style="201" customWidth="1"/>
    <col min="11" max="11" width="6.6640625" style="201" customWidth="1"/>
    <col min="12" max="12" width="10.1640625" style="201" customWidth="1"/>
    <col min="13" max="13" width="13.5" style="201" customWidth="1"/>
    <col min="14" max="14" width="15.5" style="201" customWidth="1"/>
    <col min="15" max="15" width="10.1640625" style="201" customWidth="1"/>
    <col min="16" max="17" width="2.6640625" style="201" customWidth="1"/>
    <col min="18" max="21" width="9.33203125" style="201"/>
    <col min="22" max="22" width="28.33203125" style="201" customWidth="1"/>
    <col min="23" max="16384" width="9.33203125" style="201"/>
  </cols>
  <sheetData>
    <row r="1" spans="1:128" s="304" customFormat="1" ht="8.1" customHeight="1">
      <c r="B1" s="305"/>
      <c r="C1" s="305"/>
      <c r="D1" s="305"/>
      <c r="E1" s="305"/>
      <c r="K1" s="2883" t="s">
        <v>408</v>
      </c>
      <c r="L1" s="2883"/>
      <c r="M1" s="2883"/>
      <c r="N1" s="2883"/>
      <c r="O1" s="2883"/>
      <c r="P1" s="2883"/>
      <c r="Q1" s="2883"/>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c r="CY1" s="201"/>
      <c r="CZ1" s="201"/>
      <c r="DA1" s="201"/>
      <c r="DB1" s="201"/>
      <c r="DC1" s="201"/>
      <c r="DD1" s="201"/>
      <c r="DE1" s="201"/>
      <c r="DF1" s="201"/>
      <c r="DG1" s="201"/>
      <c r="DH1" s="201"/>
      <c r="DI1" s="201"/>
      <c r="DJ1" s="201"/>
      <c r="DK1" s="201"/>
      <c r="DL1" s="201"/>
      <c r="DM1" s="201"/>
      <c r="DN1" s="201"/>
      <c r="DO1" s="201"/>
      <c r="DP1" s="201"/>
      <c r="DQ1" s="201"/>
      <c r="DR1" s="201"/>
      <c r="DS1" s="201"/>
      <c r="DT1" s="201"/>
      <c r="DU1" s="201"/>
      <c r="DV1" s="201"/>
      <c r="DW1" s="201"/>
      <c r="DX1" s="201"/>
    </row>
    <row r="2" spans="1:128" ht="18.75" customHeight="1">
      <c r="A2" s="304"/>
      <c r="B2" s="304"/>
      <c r="C2" s="306" t="s">
        <v>409</v>
      </c>
      <c r="D2" s="2884" t="s">
        <v>410</v>
      </c>
      <c r="E2" s="2884"/>
      <c r="F2" s="2884"/>
      <c r="G2" s="308"/>
      <c r="H2" s="308"/>
      <c r="I2" s="308"/>
      <c r="J2" s="308"/>
      <c r="K2" s="2883"/>
      <c r="L2" s="2883"/>
      <c r="M2" s="2883"/>
      <c r="N2" s="2883"/>
      <c r="O2" s="2883"/>
      <c r="P2" s="2883"/>
      <c r="Q2" s="2883"/>
    </row>
    <row r="3" spans="1:128" ht="18.75" customHeight="1">
      <c r="A3" s="304"/>
      <c r="B3" s="304"/>
      <c r="C3" s="306" t="s">
        <v>411</v>
      </c>
      <c r="D3" s="2885">
        <v>45383</v>
      </c>
      <c r="E3" s="2885"/>
      <c r="F3" s="2885"/>
      <c r="G3" s="308"/>
      <c r="H3" s="308"/>
      <c r="I3" s="308"/>
      <c r="J3" s="308"/>
      <c r="K3" s="2883"/>
      <c r="L3" s="2883"/>
      <c r="M3" s="2883"/>
      <c r="N3" s="2883"/>
      <c r="O3" s="2883"/>
      <c r="P3" s="2883"/>
      <c r="Q3" s="2883"/>
    </row>
    <row r="4" spans="1:128" ht="8.1" customHeight="1">
      <c r="A4" s="304"/>
      <c r="B4" s="309"/>
      <c r="C4" s="309"/>
      <c r="D4" s="309"/>
      <c r="E4" s="309"/>
      <c r="F4" s="309"/>
      <c r="G4" s="309"/>
      <c r="H4" s="309"/>
      <c r="I4" s="309"/>
      <c r="J4" s="309"/>
      <c r="K4" s="310"/>
      <c r="L4" s="310"/>
      <c r="M4" s="310"/>
      <c r="N4" s="310"/>
      <c r="O4" s="310"/>
      <c r="P4" s="304"/>
      <c r="Q4" s="304"/>
    </row>
    <row r="5" spans="1:128" ht="20.25" customHeight="1">
      <c r="A5" s="304"/>
      <c r="B5" s="2886">
        <v>0</v>
      </c>
      <c r="C5" s="2886"/>
      <c r="D5" s="2886"/>
      <c r="E5" s="2886"/>
      <c r="F5" s="2886"/>
      <c r="G5" s="2886"/>
      <c r="H5" s="2886"/>
      <c r="I5" s="2888" t="s">
        <v>412</v>
      </c>
      <c r="J5" s="311"/>
      <c r="K5" s="310"/>
      <c r="L5" s="310"/>
      <c r="M5" s="310"/>
      <c r="N5" s="310"/>
      <c r="O5" s="310"/>
      <c r="P5" s="304"/>
      <c r="Q5" s="304"/>
      <c r="S5" s="312" t="s">
        <v>413</v>
      </c>
      <c r="T5" s="312">
        <v>6</v>
      </c>
    </row>
    <row r="6" spans="1:128" ht="21" customHeight="1" thickBot="1">
      <c r="A6" s="304"/>
      <c r="B6" s="2887"/>
      <c r="C6" s="2887"/>
      <c r="D6" s="2887"/>
      <c r="E6" s="2887"/>
      <c r="F6" s="2887"/>
      <c r="G6" s="2887"/>
      <c r="H6" s="2887"/>
      <c r="I6" s="2888"/>
      <c r="J6" s="311"/>
      <c r="K6" s="310"/>
      <c r="L6" s="313"/>
      <c r="M6" s="314"/>
      <c r="N6" s="304"/>
      <c r="O6" s="304"/>
      <c r="P6" s="304"/>
      <c r="Q6" s="304"/>
    </row>
    <row r="7" spans="1:128" ht="24.95" customHeight="1">
      <c r="A7" s="304"/>
      <c r="B7" s="315" t="s">
        <v>1038</v>
      </c>
      <c r="C7" s="316"/>
      <c r="D7" s="317" t="s">
        <v>1039</v>
      </c>
      <c r="E7" s="318"/>
      <c r="F7" s="319"/>
      <c r="G7" s="319"/>
      <c r="H7" s="319"/>
      <c r="I7" s="320"/>
      <c r="J7" s="320"/>
      <c r="K7" s="321"/>
      <c r="L7" s="322"/>
      <c r="M7" s="314"/>
      <c r="N7" s="304"/>
      <c r="O7" s="304"/>
      <c r="P7" s="304"/>
      <c r="Q7" s="304"/>
    </row>
    <row r="8" spans="1:128" ht="24.95" customHeight="1">
      <c r="A8" s="304"/>
      <c r="B8" s="322"/>
      <c r="C8" s="322"/>
      <c r="D8" s="322" t="s">
        <v>1040</v>
      </c>
      <c r="E8" s="318"/>
      <c r="F8" s="319"/>
      <c r="G8" s="319"/>
      <c r="H8" s="319"/>
      <c r="I8" s="320"/>
      <c r="J8" s="320"/>
      <c r="K8" s="313"/>
      <c r="L8" s="322" t="s">
        <v>414</v>
      </c>
      <c r="M8" s="314"/>
      <c r="N8" s="304"/>
      <c r="O8" s="304"/>
      <c r="P8" s="304"/>
      <c r="Q8" s="304"/>
    </row>
    <row r="9" spans="1:128" ht="24.95" customHeight="1">
      <c r="A9" s="304"/>
      <c r="B9" s="2882" t="s">
        <v>415</v>
      </c>
      <c r="C9" s="2882"/>
      <c r="D9" s="323" t="s">
        <v>1041</v>
      </c>
      <c r="E9" s="324"/>
      <c r="F9" s="324"/>
      <c r="G9" s="324"/>
      <c r="H9" s="324"/>
      <c r="I9" s="320"/>
      <c r="J9" s="320"/>
      <c r="K9" s="313"/>
      <c r="L9" s="322"/>
      <c r="M9" s="314"/>
      <c r="N9" s="304"/>
      <c r="O9" s="304"/>
      <c r="P9" s="304"/>
      <c r="Q9" s="304"/>
    </row>
    <row r="10" spans="1:128" ht="24.75" customHeight="1">
      <c r="A10" s="304"/>
      <c r="B10" s="2876" t="s">
        <v>416</v>
      </c>
      <c r="C10" s="2876"/>
      <c r="D10" s="326" t="s">
        <v>1038</v>
      </c>
      <c r="E10" s="326"/>
      <c r="F10" s="326"/>
      <c r="G10" s="326"/>
      <c r="H10" s="326"/>
      <c r="I10" s="323"/>
      <c r="J10" s="304"/>
      <c r="K10" s="322"/>
      <c r="L10" s="327"/>
      <c r="M10" s="304"/>
      <c r="N10" s="304"/>
      <c r="O10" s="304"/>
      <c r="P10" s="304"/>
      <c r="Q10" s="304"/>
    </row>
    <row r="11" spans="1:128" ht="24.75" customHeight="1">
      <c r="A11" s="304"/>
      <c r="B11" s="325"/>
      <c r="C11" s="325"/>
      <c r="D11" s="326"/>
      <c r="E11" s="326"/>
      <c r="F11" s="326"/>
      <c r="G11" s="326"/>
      <c r="H11" s="326"/>
      <c r="I11" s="323"/>
      <c r="J11" s="304"/>
      <c r="K11" s="322"/>
      <c r="L11" s="327"/>
      <c r="M11" s="304"/>
      <c r="N11" s="304"/>
      <c r="O11" s="304"/>
      <c r="P11" s="304"/>
      <c r="Q11" s="304"/>
    </row>
    <row r="12" spans="1:128" ht="18.75" customHeight="1">
      <c r="A12" s="304"/>
      <c r="B12" s="326" t="s">
        <v>417</v>
      </c>
      <c r="C12" s="326"/>
      <c r="D12" s="326"/>
      <c r="E12" s="326"/>
      <c r="F12" s="326"/>
      <c r="G12" s="326"/>
      <c r="H12" s="326"/>
      <c r="I12" s="304"/>
      <c r="J12" s="304"/>
      <c r="K12" s="322"/>
      <c r="L12" s="314"/>
      <c r="M12" s="304"/>
      <c r="N12" s="304"/>
      <c r="O12" s="304"/>
      <c r="P12" s="304"/>
      <c r="Q12" s="304"/>
    </row>
    <row r="13" spans="1:128" ht="19.5">
      <c r="A13" s="304"/>
      <c r="B13" s="2877" t="s">
        <v>418</v>
      </c>
      <c r="C13" s="2877"/>
      <c r="D13" s="2877"/>
      <c r="E13" s="2879">
        <f>N28</f>
        <v>2137014</v>
      </c>
      <c r="F13" s="2879"/>
      <c r="G13" s="2879"/>
      <c r="H13" s="2879"/>
      <c r="I13" s="304"/>
      <c r="J13" s="304"/>
      <c r="K13" s="328"/>
      <c r="L13" s="314"/>
      <c r="M13" s="304"/>
      <c r="N13" s="304"/>
      <c r="O13" s="304"/>
      <c r="P13" s="304"/>
      <c r="Q13" s="304"/>
    </row>
    <row r="14" spans="1:128" ht="19.5" thickBot="1">
      <c r="A14" s="304"/>
      <c r="B14" s="2878"/>
      <c r="C14" s="2878"/>
      <c r="D14" s="2878"/>
      <c r="E14" s="2880"/>
      <c r="F14" s="2880"/>
      <c r="G14" s="2880"/>
      <c r="H14" s="2880"/>
      <c r="I14" s="304"/>
      <c r="J14" s="304"/>
      <c r="K14" s="329"/>
      <c r="L14" s="304"/>
      <c r="M14" s="304"/>
      <c r="N14" s="304"/>
      <c r="O14" s="304"/>
      <c r="P14" s="304"/>
      <c r="Q14" s="304"/>
    </row>
    <row r="15" spans="1:128" ht="12.95" customHeight="1" thickTop="1">
      <c r="A15" s="304"/>
      <c r="B15" s="304"/>
      <c r="C15" s="304"/>
      <c r="D15" s="304"/>
      <c r="E15" s="330"/>
      <c r="F15" s="330"/>
      <c r="G15" s="330"/>
      <c r="H15" s="330"/>
      <c r="I15" s="304"/>
      <c r="J15" s="304"/>
      <c r="K15" s="304"/>
      <c r="L15" s="304"/>
      <c r="M15" s="304"/>
      <c r="N15" s="304"/>
      <c r="O15" s="304"/>
      <c r="P15" s="304"/>
      <c r="Q15" s="304"/>
    </row>
    <row r="16" spans="1:128" ht="12.95" customHeight="1" thickBot="1">
      <c r="A16" s="304"/>
      <c r="B16" s="304"/>
      <c r="C16" s="304"/>
      <c r="D16" s="304"/>
      <c r="E16" s="304"/>
      <c r="F16" s="304"/>
      <c r="G16" s="304"/>
      <c r="H16" s="304"/>
      <c r="I16" s="304"/>
      <c r="J16" s="304"/>
      <c r="K16" s="304"/>
      <c r="L16" s="304"/>
      <c r="M16" s="304"/>
      <c r="N16" s="304"/>
      <c r="O16" s="304"/>
      <c r="P16" s="304"/>
      <c r="Q16" s="304"/>
    </row>
    <row r="17" spans="2:128" s="304" customFormat="1" ht="8.1" customHeight="1">
      <c r="B17" s="331"/>
      <c r="C17" s="2881"/>
      <c r="D17" s="2881"/>
      <c r="E17" s="2881"/>
      <c r="F17" s="2881"/>
      <c r="G17" s="2881"/>
      <c r="H17" s="2881"/>
      <c r="I17" s="2871"/>
      <c r="J17" s="2871"/>
      <c r="K17" s="2871"/>
      <c r="L17" s="2871"/>
      <c r="M17" s="2871"/>
      <c r="N17" s="2871"/>
      <c r="O17" s="2871"/>
      <c r="R17" s="201"/>
      <c r="S17" s="201"/>
      <c r="T17" s="201"/>
      <c r="U17" s="201"/>
      <c r="V17" s="201"/>
      <c r="W17" s="201"/>
      <c r="X17" s="201"/>
      <c r="Y17" s="201"/>
      <c r="Z17" s="201"/>
      <c r="AA17" s="201"/>
      <c r="AB17" s="201"/>
      <c r="AC17" s="201"/>
      <c r="AD17" s="201"/>
      <c r="AE17" s="201"/>
      <c r="AF17" s="201"/>
      <c r="AG17" s="201"/>
      <c r="AH17" s="201"/>
      <c r="AI17" s="201"/>
      <c r="AJ17" s="201"/>
      <c r="AK17" s="201"/>
      <c r="AL17" s="201"/>
      <c r="AM17" s="201"/>
      <c r="AN17" s="201"/>
      <c r="AO17" s="201"/>
      <c r="AP17" s="201"/>
      <c r="AQ17" s="201"/>
      <c r="AR17" s="201"/>
      <c r="AS17" s="201"/>
      <c r="AT17" s="201"/>
      <c r="AU17" s="201"/>
      <c r="AV17" s="201"/>
      <c r="AW17" s="201"/>
      <c r="AX17" s="201"/>
      <c r="AY17" s="201"/>
      <c r="AZ17" s="201"/>
      <c r="BA17" s="201"/>
      <c r="BB17" s="201"/>
      <c r="BC17" s="201"/>
      <c r="BD17" s="201"/>
      <c r="BE17" s="201"/>
      <c r="BF17" s="201"/>
      <c r="BG17" s="201"/>
      <c r="BH17" s="201"/>
      <c r="BI17" s="201"/>
      <c r="BJ17" s="201"/>
      <c r="BK17" s="201"/>
      <c r="BL17" s="201"/>
      <c r="BM17" s="201"/>
      <c r="BN17" s="201"/>
      <c r="BO17" s="201"/>
      <c r="BP17" s="201"/>
      <c r="BQ17" s="201"/>
      <c r="BR17" s="201"/>
      <c r="BS17" s="201"/>
      <c r="BT17" s="201"/>
      <c r="BU17" s="201"/>
      <c r="BV17" s="201"/>
      <c r="BW17" s="201"/>
      <c r="BX17" s="201"/>
      <c r="BY17" s="201"/>
      <c r="BZ17" s="201"/>
      <c r="CA17" s="201"/>
      <c r="CB17" s="201"/>
      <c r="CC17" s="201"/>
      <c r="CD17" s="201"/>
      <c r="CE17" s="201"/>
      <c r="CF17" s="201"/>
      <c r="CG17" s="201"/>
      <c r="CH17" s="201"/>
      <c r="CI17" s="201"/>
      <c r="CJ17" s="201"/>
      <c r="CK17" s="201"/>
      <c r="CL17" s="201"/>
      <c r="CM17" s="201"/>
      <c r="CN17" s="201"/>
      <c r="CO17" s="201"/>
      <c r="CP17" s="201"/>
      <c r="CQ17" s="201"/>
      <c r="CR17" s="201"/>
      <c r="CS17" s="201"/>
      <c r="CT17" s="201"/>
      <c r="CU17" s="201"/>
      <c r="CV17" s="201"/>
      <c r="CW17" s="201"/>
      <c r="CX17" s="201"/>
      <c r="CY17" s="201"/>
      <c r="CZ17" s="201"/>
      <c r="DA17" s="201"/>
      <c r="DB17" s="201"/>
      <c r="DC17" s="201"/>
      <c r="DD17" s="201"/>
      <c r="DE17" s="201"/>
      <c r="DF17" s="201"/>
      <c r="DG17" s="201"/>
      <c r="DH17" s="201"/>
      <c r="DI17" s="201"/>
      <c r="DJ17" s="201"/>
      <c r="DK17" s="201"/>
      <c r="DL17" s="201"/>
      <c r="DM17" s="201"/>
      <c r="DN17" s="201"/>
      <c r="DO17" s="201"/>
      <c r="DP17" s="201"/>
      <c r="DQ17" s="201"/>
      <c r="DR17" s="201"/>
      <c r="DS17" s="201"/>
      <c r="DT17" s="201"/>
      <c r="DU17" s="201"/>
      <c r="DV17" s="201"/>
      <c r="DW17" s="201"/>
      <c r="DX17" s="201"/>
    </row>
    <row r="18" spans="2:128" s="304" customFormat="1" ht="30.95" customHeight="1">
      <c r="B18" s="2872" t="s">
        <v>419</v>
      </c>
      <c r="C18" s="2873"/>
      <c r="D18" s="2873" t="s">
        <v>420</v>
      </c>
      <c r="E18" s="2873"/>
      <c r="F18" s="2873"/>
      <c r="G18" s="2873"/>
      <c r="H18" s="2874"/>
      <c r="I18" s="2875" t="s">
        <v>421</v>
      </c>
      <c r="J18" s="2875"/>
      <c r="K18" s="2875"/>
      <c r="L18" s="2875" t="s">
        <v>422</v>
      </c>
      <c r="M18" s="2875"/>
      <c r="N18" s="2875" t="s">
        <v>423</v>
      </c>
      <c r="O18" s="2875"/>
      <c r="R18" s="201"/>
      <c r="S18" s="201" t="s">
        <v>413</v>
      </c>
      <c r="T18" s="201"/>
      <c r="U18" s="201"/>
      <c r="V18" s="201"/>
      <c r="W18" s="201"/>
      <c r="X18" s="201"/>
      <c r="Y18" s="201"/>
      <c r="Z18" s="201"/>
      <c r="AA18" s="201"/>
      <c r="AB18" s="201"/>
      <c r="AC18" s="201"/>
      <c r="AD18" s="201"/>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L18" s="201"/>
      <c r="BM18" s="201"/>
      <c r="BN18" s="201"/>
      <c r="BO18" s="201"/>
      <c r="BP18" s="201"/>
      <c r="BQ18" s="201"/>
      <c r="BR18" s="201"/>
      <c r="BS18" s="201"/>
      <c r="BT18" s="201"/>
      <c r="BU18" s="201"/>
      <c r="BV18" s="201"/>
      <c r="BW18" s="201"/>
      <c r="BX18" s="201"/>
      <c r="BY18" s="201"/>
      <c r="BZ18" s="201"/>
      <c r="CA18" s="201"/>
      <c r="CB18" s="201"/>
      <c r="CC18" s="201"/>
      <c r="CD18" s="201"/>
      <c r="CE18" s="201"/>
      <c r="CF18" s="201"/>
      <c r="CG18" s="201"/>
      <c r="CH18" s="201"/>
      <c r="CI18" s="201"/>
      <c r="CJ18" s="201"/>
      <c r="CK18" s="201"/>
      <c r="CL18" s="201"/>
      <c r="CM18" s="201"/>
      <c r="CN18" s="201"/>
      <c r="CO18" s="201"/>
      <c r="CP18" s="201"/>
      <c r="CQ18" s="201"/>
      <c r="CR18" s="201"/>
      <c r="CS18" s="201"/>
      <c r="CT18" s="201"/>
      <c r="CU18" s="201"/>
      <c r="CV18" s="201"/>
      <c r="CW18" s="201"/>
      <c r="CX18" s="201"/>
      <c r="CY18" s="201"/>
      <c r="CZ18" s="201"/>
      <c r="DA18" s="201"/>
      <c r="DB18" s="201"/>
      <c r="DC18" s="201"/>
      <c r="DD18" s="201"/>
      <c r="DE18" s="201"/>
      <c r="DF18" s="201"/>
      <c r="DG18" s="201"/>
      <c r="DH18" s="201"/>
      <c r="DI18" s="201"/>
      <c r="DJ18" s="201"/>
      <c r="DK18" s="201"/>
      <c r="DL18" s="201"/>
      <c r="DM18" s="201"/>
      <c r="DN18" s="201"/>
      <c r="DO18" s="201"/>
      <c r="DP18" s="201"/>
      <c r="DQ18" s="201"/>
      <c r="DR18" s="201"/>
      <c r="DS18" s="201"/>
      <c r="DT18" s="201"/>
      <c r="DU18" s="201"/>
      <c r="DV18" s="201"/>
      <c r="DW18" s="201"/>
      <c r="DX18" s="201"/>
    </row>
    <row r="19" spans="2:128" s="304" customFormat="1" ht="90" customHeight="1">
      <c r="B19" s="2864">
        <v>45376</v>
      </c>
      <c r="C19" s="2865"/>
      <c r="D19" s="2868" t="s">
        <v>424</v>
      </c>
      <c r="E19" s="2869"/>
      <c r="F19" s="2869"/>
      <c r="G19" s="2869"/>
      <c r="H19" s="2870"/>
      <c r="I19" s="2858">
        <v>615</v>
      </c>
      <c r="J19" s="2859"/>
      <c r="K19" s="332" t="s">
        <v>425</v>
      </c>
      <c r="L19" s="2860">
        <v>1299</v>
      </c>
      <c r="M19" s="2860"/>
      <c r="N19" s="2860">
        <f>I19*L19</f>
        <v>798885</v>
      </c>
      <c r="O19" s="2860"/>
      <c r="R19" s="201"/>
      <c r="S19" s="201"/>
      <c r="T19" s="201"/>
      <c r="U19" s="201"/>
      <c r="V19" s="201"/>
      <c r="W19" s="333"/>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1"/>
      <c r="BS19" s="201"/>
      <c r="BT19" s="201"/>
      <c r="BU19" s="201"/>
      <c r="BV19" s="201"/>
      <c r="BW19" s="201"/>
      <c r="BX19" s="201"/>
      <c r="BY19" s="201"/>
      <c r="BZ19" s="201"/>
      <c r="CA19" s="201"/>
      <c r="CB19" s="201"/>
      <c r="CC19" s="201"/>
      <c r="CD19" s="201"/>
      <c r="CE19" s="201"/>
      <c r="CF19" s="201"/>
      <c r="CG19" s="201"/>
      <c r="CH19" s="201"/>
      <c r="CI19" s="201"/>
      <c r="CJ19" s="201"/>
      <c r="CK19" s="201"/>
      <c r="CL19" s="201"/>
      <c r="CM19" s="201"/>
      <c r="CN19" s="201"/>
      <c r="CO19" s="201"/>
      <c r="CP19" s="201"/>
      <c r="CQ19" s="201"/>
      <c r="CR19" s="201"/>
      <c r="CS19" s="201"/>
      <c r="CT19" s="201"/>
      <c r="CU19" s="201"/>
      <c r="CV19" s="201"/>
      <c r="CW19" s="201"/>
      <c r="CX19" s="201"/>
      <c r="CY19" s="201"/>
      <c r="CZ19" s="201"/>
      <c r="DA19" s="201"/>
      <c r="DB19" s="201"/>
      <c r="DC19" s="201"/>
      <c r="DD19" s="201"/>
      <c r="DE19" s="201"/>
      <c r="DF19" s="201"/>
      <c r="DG19" s="201"/>
      <c r="DH19" s="201"/>
      <c r="DI19" s="201"/>
      <c r="DJ19" s="201"/>
      <c r="DK19" s="201"/>
      <c r="DL19" s="201"/>
      <c r="DM19" s="201"/>
      <c r="DN19" s="201"/>
      <c r="DO19" s="201"/>
      <c r="DP19" s="201"/>
      <c r="DQ19" s="201"/>
      <c r="DR19" s="201"/>
      <c r="DS19" s="201"/>
      <c r="DT19" s="201"/>
      <c r="DU19" s="201"/>
      <c r="DV19" s="201"/>
      <c r="DW19" s="201"/>
      <c r="DX19" s="201"/>
    </row>
    <row r="20" spans="2:128" s="304" customFormat="1" ht="90" customHeight="1">
      <c r="B20" s="2864">
        <v>45376</v>
      </c>
      <c r="C20" s="2865"/>
      <c r="D20" s="2868" t="s">
        <v>426</v>
      </c>
      <c r="E20" s="2869"/>
      <c r="F20" s="2869"/>
      <c r="G20" s="2869"/>
      <c r="H20" s="2870"/>
      <c r="I20" s="2858">
        <v>250</v>
      </c>
      <c r="J20" s="2859"/>
      <c r="K20" s="332" t="s">
        <v>425</v>
      </c>
      <c r="L20" s="2860">
        <v>999</v>
      </c>
      <c r="M20" s="2860"/>
      <c r="N20" s="2860">
        <f t="shared" ref="N20:N23" si="0">I20*L20</f>
        <v>249750</v>
      </c>
      <c r="O20" s="2860"/>
      <c r="R20" s="201"/>
      <c r="S20" s="201"/>
      <c r="T20" s="201"/>
      <c r="U20" s="201"/>
      <c r="V20" s="201"/>
      <c r="W20" s="201"/>
      <c r="X20" s="201"/>
      <c r="Y20" s="201"/>
      <c r="Z20" s="201"/>
      <c r="AA20" s="201"/>
      <c r="AB20" s="201"/>
      <c r="AC20" s="201"/>
      <c r="AD20" s="201"/>
      <c r="AE20" s="201"/>
      <c r="AF20" s="201"/>
      <c r="AG20" s="201"/>
      <c r="AH20" s="201"/>
      <c r="AI20" s="201"/>
      <c r="AJ20" s="201"/>
      <c r="AK20" s="201"/>
      <c r="AL20" s="201"/>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1"/>
      <c r="BK20" s="201"/>
      <c r="BL20" s="201"/>
      <c r="BM20" s="201"/>
      <c r="BN20" s="201"/>
      <c r="BO20" s="201"/>
      <c r="BP20" s="201"/>
      <c r="BQ20" s="201"/>
      <c r="BR20" s="201"/>
      <c r="BS20" s="201"/>
      <c r="BT20" s="201"/>
      <c r="BU20" s="201"/>
      <c r="BV20" s="201"/>
      <c r="BW20" s="201"/>
      <c r="BX20" s="201"/>
      <c r="BY20" s="201"/>
      <c r="BZ20" s="201"/>
      <c r="CA20" s="201"/>
      <c r="CB20" s="201"/>
      <c r="CC20" s="201"/>
      <c r="CD20" s="201"/>
      <c r="CE20" s="201"/>
      <c r="CF20" s="201"/>
      <c r="CG20" s="201"/>
      <c r="CH20" s="201"/>
      <c r="CI20" s="201"/>
      <c r="CJ20" s="201"/>
      <c r="CK20" s="201"/>
      <c r="CL20" s="201"/>
      <c r="CM20" s="201"/>
      <c r="CN20" s="201"/>
      <c r="CO20" s="201"/>
      <c r="CP20" s="201"/>
      <c r="CQ20" s="201"/>
      <c r="CR20" s="201"/>
      <c r="CS20" s="201"/>
      <c r="CT20" s="201"/>
      <c r="CU20" s="201"/>
      <c r="CV20" s="201"/>
      <c r="CW20" s="201"/>
      <c r="CX20" s="201"/>
      <c r="CY20" s="201"/>
      <c r="CZ20" s="201"/>
      <c r="DA20" s="201"/>
      <c r="DB20" s="201"/>
      <c r="DC20" s="201"/>
      <c r="DD20" s="201"/>
      <c r="DE20" s="201"/>
      <c r="DF20" s="201"/>
      <c r="DG20" s="201"/>
      <c r="DH20" s="201"/>
      <c r="DI20" s="201"/>
      <c r="DJ20" s="201"/>
      <c r="DK20" s="201"/>
      <c r="DL20" s="201"/>
      <c r="DM20" s="201"/>
      <c r="DN20" s="201"/>
      <c r="DO20" s="201"/>
      <c r="DP20" s="201"/>
      <c r="DQ20" s="201"/>
      <c r="DR20" s="201"/>
      <c r="DS20" s="201"/>
      <c r="DT20" s="201"/>
      <c r="DU20" s="201"/>
      <c r="DV20" s="201"/>
      <c r="DW20" s="201"/>
      <c r="DX20" s="201"/>
    </row>
    <row r="21" spans="2:128" s="304" customFormat="1" ht="90" customHeight="1">
      <c r="B21" s="2864">
        <v>45376</v>
      </c>
      <c r="C21" s="2865"/>
      <c r="D21" s="2868" t="s">
        <v>427</v>
      </c>
      <c r="E21" s="2869"/>
      <c r="F21" s="2869"/>
      <c r="G21" s="2869"/>
      <c r="H21" s="2870"/>
      <c r="I21" s="2858">
        <v>350</v>
      </c>
      <c r="J21" s="2859"/>
      <c r="K21" s="332" t="s">
        <v>425</v>
      </c>
      <c r="L21" s="2860">
        <v>999</v>
      </c>
      <c r="M21" s="2860"/>
      <c r="N21" s="2860">
        <f t="shared" si="0"/>
        <v>349650</v>
      </c>
      <c r="O21" s="2860"/>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1"/>
      <c r="BK21" s="201"/>
      <c r="BL21" s="201"/>
      <c r="BM21" s="201"/>
      <c r="BN21" s="201"/>
      <c r="BO21" s="201"/>
      <c r="BP21" s="201"/>
      <c r="BQ21" s="201"/>
      <c r="BR21" s="201"/>
      <c r="BS21" s="201"/>
      <c r="BT21" s="201"/>
      <c r="BU21" s="201"/>
      <c r="BV21" s="201"/>
      <c r="BW21" s="201"/>
      <c r="BX21" s="201"/>
      <c r="BY21" s="201"/>
      <c r="BZ21" s="201"/>
      <c r="CA21" s="201"/>
      <c r="CB21" s="201"/>
      <c r="CC21" s="201"/>
      <c r="CD21" s="201"/>
      <c r="CE21" s="201"/>
      <c r="CF21" s="201"/>
      <c r="CG21" s="201"/>
      <c r="CH21" s="201"/>
      <c r="CI21" s="201"/>
      <c r="CJ21" s="201"/>
      <c r="CK21" s="201"/>
      <c r="CL21" s="201"/>
      <c r="CM21" s="201"/>
      <c r="CN21" s="201"/>
      <c r="CO21" s="201"/>
      <c r="CP21" s="201"/>
      <c r="CQ21" s="201"/>
      <c r="CR21" s="201"/>
      <c r="CS21" s="201"/>
      <c r="CT21" s="201"/>
      <c r="CU21" s="201"/>
      <c r="CV21" s="201"/>
      <c r="CW21" s="201"/>
      <c r="CX21" s="201"/>
      <c r="CY21" s="201"/>
      <c r="CZ21" s="201"/>
      <c r="DA21" s="201"/>
      <c r="DB21" s="201"/>
      <c r="DC21" s="201"/>
      <c r="DD21" s="201"/>
      <c r="DE21" s="201"/>
      <c r="DF21" s="201"/>
      <c r="DG21" s="201"/>
      <c r="DH21" s="201"/>
      <c r="DI21" s="201"/>
      <c r="DJ21" s="201"/>
      <c r="DK21" s="201"/>
      <c r="DL21" s="201"/>
      <c r="DM21" s="201"/>
      <c r="DN21" s="201"/>
      <c r="DO21" s="201"/>
      <c r="DP21" s="201"/>
      <c r="DQ21" s="201"/>
      <c r="DR21" s="201"/>
      <c r="DS21" s="201"/>
      <c r="DT21" s="201"/>
      <c r="DU21" s="201"/>
      <c r="DV21" s="201"/>
      <c r="DW21" s="201"/>
      <c r="DX21" s="201"/>
    </row>
    <row r="22" spans="2:128" s="304" customFormat="1" ht="90" customHeight="1">
      <c r="B22" s="2864">
        <v>45376</v>
      </c>
      <c r="C22" s="2865"/>
      <c r="D22" s="2868" t="s">
        <v>428</v>
      </c>
      <c r="E22" s="2869"/>
      <c r="F22" s="2869"/>
      <c r="G22" s="2869"/>
      <c r="H22" s="2870"/>
      <c r="I22" s="2858">
        <v>275</v>
      </c>
      <c r="J22" s="2859"/>
      <c r="K22" s="332" t="s">
        <v>425</v>
      </c>
      <c r="L22" s="2860">
        <v>999</v>
      </c>
      <c r="M22" s="2860"/>
      <c r="N22" s="2860">
        <f t="shared" si="0"/>
        <v>274725</v>
      </c>
      <c r="O22" s="2860"/>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c r="BL22" s="201"/>
      <c r="BM22" s="201"/>
      <c r="BN22" s="201"/>
      <c r="BO22" s="201"/>
      <c r="BP22" s="201"/>
      <c r="BQ22" s="201"/>
      <c r="BR22" s="201"/>
      <c r="BS22" s="201"/>
      <c r="BT22" s="201"/>
      <c r="BU22" s="201"/>
      <c r="BV22" s="201"/>
      <c r="BW22" s="201"/>
      <c r="BX22" s="201"/>
      <c r="BY22" s="201"/>
      <c r="BZ22" s="201"/>
      <c r="CA22" s="201"/>
      <c r="CB22" s="201"/>
      <c r="CC22" s="201"/>
      <c r="CD22" s="201"/>
      <c r="CE22" s="201"/>
      <c r="CF22" s="201"/>
      <c r="CG22" s="201"/>
      <c r="CH22" s="201"/>
      <c r="CI22" s="201"/>
      <c r="CJ22" s="201"/>
      <c r="CK22" s="201"/>
      <c r="CL22" s="201"/>
      <c r="CM22" s="201"/>
      <c r="CN22" s="201"/>
      <c r="CO22" s="201"/>
      <c r="CP22" s="201"/>
      <c r="CQ22" s="201"/>
      <c r="CR22" s="201"/>
      <c r="CS22" s="201"/>
      <c r="CT22" s="201"/>
      <c r="CU22" s="201"/>
      <c r="CV22" s="201"/>
      <c r="CW22" s="201"/>
      <c r="CX22" s="201"/>
      <c r="CY22" s="201"/>
      <c r="CZ22" s="201"/>
      <c r="DA22" s="201"/>
      <c r="DB22" s="201"/>
      <c r="DC22" s="201"/>
      <c r="DD22" s="201"/>
      <c r="DE22" s="201"/>
      <c r="DF22" s="201"/>
      <c r="DG22" s="201"/>
      <c r="DH22" s="201"/>
      <c r="DI22" s="201"/>
      <c r="DJ22" s="201"/>
      <c r="DK22" s="201"/>
      <c r="DL22" s="201"/>
      <c r="DM22" s="201"/>
      <c r="DN22" s="201"/>
      <c r="DO22" s="201"/>
      <c r="DP22" s="201"/>
      <c r="DQ22" s="201"/>
      <c r="DR22" s="201"/>
      <c r="DS22" s="201"/>
      <c r="DT22" s="201"/>
      <c r="DU22" s="201"/>
      <c r="DV22" s="201"/>
      <c r="DW22" s="201"/>
      <c r="DX22" s="201"/>
    </row>
    <row r="23" spans="2:128" s="304" customFormat="1" ht="90" customHeight="1">
      <c r="B23" s="2864">
        <v>45376</v>
      </c>
      <c r="C23" s="2865"/>
      <c r="D23" s="2868" t="s">
        <v>429</v>
      </c>
      <c r="E23" s="2869"/>
      <c r="F23" s="2869"/>
      <c r="G23" s="2869"/>
      <c r="H23" s="2870"/>
      <c r="I23" s="2858">
        <v>270</v>
      </c>
      <c r="J23" s="2859"/>
      <c r="K23" s="332" t="s">
        <v>425</v>
      </c>
      <c r="L23" s="2860">
        <v>999</v>
      </c>
      <c r="M23" s="2860"/>
      <c r="N23" s="2860">
        <f t="shared" si="0"/>
        <v>269730</v>
      </c>
      <c r="O23" s="2860"/>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L23" s="201"/>
      <c r="BM23" s="201"/>
      <c r="BN23" s="201"/>
      <c r="BO23" s="201"/>
      <c r="BP23" s="201"/>
      <c r="BQ23" s="201"/>
      <c r="BR23" s="201"/>
      <c r="BS23" s="201"/>
      <c r="BT23" s="201"/>
      <c r="BU23" s="201"/>
      <c r="BV23" s="201"/>
      <c r="BW23" s="201"/>
      <c r="BX23" s="201"/>
      <c r="BY23" s="201"/>
      <c r="BZ23" s="201"/>
      <c r="CA23" s="201"/>
      <c r="CB23" s="201"/>
      <c r="CC23" s="201"/>
      <c r="CD23" s="201"/>
      <c r="CE23" s="201"/>
      <c r="CF23" s="201"/>
      <c r="CG23" s="201"/>
      <c r="CH23" s="201"/>
      <c r="CI23" s="201"/>
      <c r="CJ23" s="201"/>
      <c r="CK23" s="201"/>
      <c r="CL23" s="201"/>
      <c r="CM23" s="201"/>
      <c r="CN23" s="201"/>
      <c r="CO23" s="201"/>
      <c r="CP23" s="201"/>
      <c r="CQ23" s="201"/>
      <c r="CR23" s="201"/>
      <c r="CS23" s="201"/>
      <c r="CT23" s="201"/>
      <c r="CU23" s="201"/>
      <c r="CV23" s="201"/>
      <c r="CW23" s="201"/>
      <c r="CX23" s="201"/>
      <c r="CY23" s="201"/>
      <c r="CZ23" s="201"/>
      <c r="DA23" s="201"/>
      <c r="DB23" s="201"/>
      <c r="DC23" s="201"/>
      <c r="DD23" s="201"/>
      <c r="DE23" s="201"/>
      <c r="DF23" s="201"/>
      <c r="DG23" s="201"/>
      <c r="DH23" s="201"/>
      <c r="DI23" s="201"/>
      <c r="DJ23" s="201"/>
      <c r="DK23" s="201"/>
      <c r="DL23" s="201"/>
      <c r="DM23" s="201"/>
      <c r="DN23" s="201"/>
      <c r="DO23" s="201"/>
      <c r="DP23" s="201"/>
      <c r="DQ23" s="201"/>
      <c r="DR23" s="201"/>
      <c r="DS23" s="201"/>
      <c r="DT23" s="201"/>
      <c r="DU23" s="201"/>
      <c r="DV23" s="201"/>
      <c r="DW23" s="201"/>
      <c r="DX23" s="201"/>
    </row>
    <row r="24" spans="2:128" s="304" customFormat="1" ht="90.75" customHeight="1">
      <c r="B24" s="2864"/>
      <c r="C24" s="2865"/>
      <c r="D24" s="334"/>
      <c r="E24" s="334"/>
      <c r="F24" s="334"/>
      <c r="G24" s="334"/>
      <c r="H24" s="335"/>
      <c r="I24" s="2866"/>
      <c r="J24" s="2867"/>
      <c r="K24" s="332"/>
      <c r="L24" s="2860"/>
      <c r="M24" s="2860"/>
      <c r="N24" s="2860"/>
      <c r="O24" s="2860"/>
      <c r="R24" s="201"/>
      <c r="S24" s="201"/>
      <c r="T24" s="201"/>
      <c r="U24" s="201"/>
      <c r="V24" s="201"/>
      <c r="W24" s="333"/>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1"/>
      <c r="BK24" s="201"/>
      <c r="BL24" s="201"/>
      <c r="BM24" s="201"/>
      <c r="BN24" s="201"/>
      <c r="BO24" s="201"/>
      <c r="BP24" s="201"/>
      <c r="BQ24" s="201"/>
      <c r="BR24" s="201"/>
      <c r="BS24" s="201"/>
      <c r="BT24" s="201"/>
      <c r="BU24" s="201"/>
      <c r="BV24" s="201"/>
      <c r="BW24" s="201"/>
      <c r="BX24" s="201"/>
      <c r="BY24" s="201"/>
      <c r="BZ24" s="201"/>
      <c r="CA24" s="201"/>
      <c r="CB24" s="201"/>
      <c r="CC24" s="201"/>
      <c r="CD24" s="201"/>
      <c r="CE24" s="201"/>
      <c r="CF24" s="201"/>
      <c r="CG24" s="201"/>
      <c r="CH24" s="201"/>
      <c r="CI24" s="201"/>
      <c r="CJ24" s="201"/>
      <c r="CK24" s="201"/>
      <c r="CL24" s="201"/>
      <c r="CM24" s="201"/>
      <c r="CN24" s="201"/>
      <c r="CO24" s="201"/>
      <c r="CP24" s="201"/>
      <c r="CQ24" s="201"/>
      <c r="CR24" s="201"/>
      <c r="CS24" s="201"/>
      <c r="CT24" s="201"/>
      <c r="CU24" s="201"/>
      <c r="CV24" s="201"/>
      <c r="CW24" s="201"/>
      <c r="CX24" s="201"/>
      <c r="CY24" s="201"/>
      <c r="CZ24" s="201"/>
      <c r="DA24" s="201"/>
      <c r="DB24" s="201"/>
      <c r="DC24" s="201"/>
      <c r="DD24" s="201"/>
      <c r="DE24" s="201"/>
      <c r="DF24" s="201"/>
      <c r="DG24" s="201"/>
      <c r="DH24" s="201"/>
      <c r="DI24" s="201"/>
      <c r="DJ24" s="201"/>
      <c r="DK24" s="201"/>
      <c r="DL24" s="201"/>
      <c r="DM24" s="201"/>
      <c r="DN24" s="201"/>
      <c r="DO24" s="201"/>
      <c r="DP24" s="201"/>
      <c r="DQ24" s="201"/>
      <c r="DR24" s="201"/>
      <c r="DS24" s="201"/>
      <c r="DT24" s="201"/>
      <c r="DU24" s="201"/>
      <c r="DV24" s="201"/>
      <c r="DW24" s="201"/>
      <c r="DX24" s="201"/>
    </row>
    <row r="25" spans="2:128" s="304" customFormat="1" ht="3.95" customHeight="1">
      <c r="B25" s="336"/>
      <c r="C25" s="336"/>
      <c r="D25" s="336"/>
      <c r="E25" s="336"/>
      <c r="F25" s="336"/>
      <c r="G25" s="336"/>
      <c r="H25" s="336"/>
      <c r="I25" s="337"/>
      <c r="J25" s="337"/>
      <c r="K25" s="318"/>
      <c r="L25" s="337"/>
      <c r="M25" s="337"/>
      <c r="N25" s="338"/>
      <c r="O25" s="338"/>
      <c r="R25" s="201"/>
      <c r="S25" s="201"/>
      <c r="T25" s="201"/>
      <c r="U25" s="201"/>
      <c r="V25" s="201"/>
      <c r="W25" s="201"/>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1"/>
      <c r="BK25" s="201"/>
      <c r="BL25" s="201"/>
      <c r="BM25" s="201"/>
      <c r="BN25" s="201"/>
      <c r="BO25" s="201"/>
      <c r="BP25" s="201"/>
      <c r="BQ25" s="201"/>
      <c r="BR25" s="201"/>
      <c r="BS25" s="201"/>
      <c r="BT25" s="201"/>
      <c r="BU25" s="201"/>
      <c r="BV25" s="201"/>
      <c r="BW25" s="201"/>
      <c r="BX25" s="201"/>
      <c r="BY25" s="201"/>
      <c r="BZ25" s="201"/>
      <c r="CA25" s="201"/>
      <c r="CB25" s="201"/>
      <c r="CC25" s="201"/>
      <c r="CD25" s="201"/>
      <c r="CE25" s="201"/>
      <c r="CF25" s="201"/>
      <c r="CG25" s="201"/>
      <c r="CH25" s="201"/>
      <c r="CI25" s="201"/>
      <c r="CJ25" s="201"/>
      <c r="CK25" s="201"/>
      <c r="CL25" s="201"/>
      <c r="CM25" s="201"/>
      <c r="CN25" s="201"/>
      <c r="CO25" s="201"/>
      <c r="CP25" s="201"/>
      <c r="CQ25" s="201"/>
      <c r="CR25" s="201"/>
      <c r="CS25" s="201"/>
      <c r="CT25" s="201"/>
      <c r="CU25" s="201"/>
      <c r="CV25" s="201"/>
      <c r="CW25" s="201"/>
      <c r="CX25" s="201"/>
      <c r="CY25" s="201"/>
      <c r="CZ25" s="201"/>
      <c r="DA25" s="201"/>
      <c r="DB25" s="201"/>
      <c r="DC25" s="201"/>
      <c r="DD25" s="201"/>
      <c r="DE25" s="201"/>
      <c r="DF25" s="201"/>
      <c r="DG25" s="201"/>
      <c r="DH25" s="201"/>
      <c r="DI25" s="201"/>
      <c r="DJ25" s="201"/>
      <c r="DK25" s="201"/>
      <c r="DL25" s="201"/>
      <c r="DM25" s="201"/>
      <c r="DN25" s="201"/>
      <c r="DO25" s="201"/>
      <c r="DP25" s="201"/>
      <c r="DQ25" s="201"/>
      <c r="DR25" s="201"/>
      <c r="DS25" s="201"/>
      <c r="DT25" s="201"/>
      <c r="DU25" s="201"/>
      <c r="DV25" s="201"/>
      <c r="DW25" s="201"/>
      <c r="DX25" s="201"/>
    </row>
    <row r="26" spans="2:128" s="304" customFormat="1" ht="32.1" customHeight="1">
      <c r="B26" s="339" t="s">
        <v>430</v>
      </c>
      <c r="C26" s="339"/>
      <c r="D26" s="339"/>
      <c r="E26" s="339"/>
      <c r="F26" s="339"/>
      <c r="G26" s="339"/>
      <c r="H26" s="339"/>
      <c r="I26" s="337"/>
      <c r="J26" s="337"/>
      <c r="K26" s="2851" t="s">
        <v>431</v>
      </c>
      <c r="L26" s="2851"/>
      <c r="M26" s="340"/>
      <c r="N26" s="2852">
        <f>SUM(N19:O24)</f>
        <v>1942740</v>
      </c>
      <c r="O26" s="2852"/>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1"/>
      <c r="BK26" s="201"/>
      <c r="BL26" s="201"/>
      <c r="BM26" s="201"/>
      <c r="BN26" s="201"/>
      <c r="BO26" s="201"/>
      <c r="BP26" s="201"/>
      <c r="BQ26" s="201"/>
      <c r="BR26" s="201"/>
      <c r="BS26" s="201"/>
      <c r="BT26" s="201"/>
      <c r="BU26" s="201"/>
      <c r="BV26" s="201"/>
      <c r="BW26" s="201"/>
      <c r="BX26" s="201"/>
      <c r="BY26" s="201"/>
      <c r="BZ26" s="201"/>
      <c r="CA26" s="201"/>
      <c r="CB26" s="201"/>
      <c r="CC26" s="201"/>
      <c r="CD26" s="201"/>
      <c r="CE26" s="201"/>
      <c r="CF26" s="201"/>
      <c r="CG26" s="201"/>
      <c r="CH26" s="201"/>
      <c r="CI26" s="201"/>
      <c r="CJ26" s="201"/>
      <c r="CK26" s="201"/>
      <c r="CL26" s="201"/>
      <c r="CM26" s="201"/>
      <c r="CN26" s="201"/>
      <c r="CO26" s="201"/>
      <c r="CP26" s="201"/>
      <c r="CQ26" s="201"/>
      <c r="CR26" s="201"/>
      <c r="CS26" s="201"/>
      <c r="CT26" s="201"/>
      <c r="CU26" s="201"/>
      <c r="CV26" s="201"/>
      <c r="CW26" s="201"/>
      <c r="CX26" s="201"/>
      <c r="CY26" s="201"/>
      <c r="CZ26" s="201"/>
      <c r="DA26" s="201"/>
      <c r="DB26" s="201"/>
      <c r="DC26" s="201"/>
      <c r="DD26" s="201"/>
      <c r="DE26" s="201"/>
      <c r="DF26" s="201"/>
      <c r="DG26" s="201"/>
      <c r="DH26" s="201"/>
      <c r="DI26" s="201"/>
      <c r="DJ26" s="201"/>
      <c r="DK26" s="201"/>
      <c r="DL26" s="201"/>
      <c r="DM26" s="201"/>
      <c r="DN26" s="201"/>
      <c r="DO26" s="201"/>
      <c r="DP26" s="201"/>
      <c r="DQ26" s="201"/>
      <c r="DR26" s="201"/>
      <c r="DS26" s="201"/>
      <c r="DT26" s="201"/>
      <c r="DU26" s="201"/>
      <c r="DV26" s="201"/>
      <c r="DW26" s="201"/>
      <c r="DX26" s="201"/>
    </row>
    <row r="27" spans="2:128" s="304" customFormat="1" ht="32.1" customHeight="1">
      <c r="B27" s="2861"/>
      <c r="C27" s="2862"/>
      <c r="D27" s="341"/>
      <c r="E27" s="341"/>
      <c r="F27" s="341"/>
      <c r="G27" s="341"/>
      <c r="H27" s="341"/>
      <c r="I27" s="337"/>
      <c r="J27" s="337"/>
      <c r="K27" s="2863" t="s">
        <v>432</v>
      </c>
      <c r="L27" s="2863"/>
      <c r="M27" s="2863"/>
      <c r="N27" s="2852">
        <f>N26*10%</f>
        <v>194274</v>
      </c>
      <c r="O27" s="2852"/>
      <c r="R27" s="201"/>
      <c r="S27" s="201"/>
      <c r="T27" s="201"/>
      <c r="U27" s="201"/>
      <c r="V27" s="201"/>
      <c r="W27" s="201"/>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1"/>
      <c r="BK27" s="201"/>
      <c r="BL27" s="201"/>
      <c r="BM27" s="201"/>
      <c r="BN27" s="201"/>
      <c r="BO27" s="201"/>
      <c r="BP27" s="201"/>
      <c r="BQ27" s="201"/>
      <c r="BR27" s="201"/>
      <c r="BS27" s="201"/>
      <c r="BT27" s="201"/>
      <c r="BU27" s="201"/>
      <c r="BV27" s="201"/>
      <c r="BW27" s="201"/>
      <c r="BX27" s="201"/>
      <c r="BY27" s="201"/>
      <c r="BZ27" s="201"/>
      <c r="CA27" s="201"/>
      <c r="CB27" s="201"/>
      <c r="CC27" s="201"/>
      <c r="CD27" s="201"/>
      <c r="CE27" s="201"/>
      <c r="CF27" s="201"/>
      <c r="CG27" s="201"/>
      <c r="CH27" s="201"/>
      <c r="CI27" s="201"/>
      <c r="CJ27" s="201"/>
      <c r="CK27" s="201"/>
      <c r="CL27" s="201"/>
      <c r="CM27" s="201"/>
      <c r="CN27" s="201"/>
      <c r="CO27" s="201"/>
      <c r="CP27" s="201"/>
      <c r="CQ27" s="201"/>
      <c r="CR27" s="201"/>
      <c r="CS27" s="201"/>
      <c r="CT27" s="201"/>
      <c r="CU27" s="201"/>
      <c r="CV27" s="201"/>
      <c r="CW27" s="201"/>
      <c r="CX27" s="201"/>
      <c r="CY27" s="201"/>
      <c r="CZ27" s="201"/>
      <c r="DA27" s="201"/>
      <c r="DB27" s="201"/>
      <c r="DC27" s="201"/>
      <c r="DD27" s="201"/>
      <c r="DE27" s="201"/>
      <c r="DF27" s="201"/>
      <c r="DG27" s="201"/>
      <c r="DH27" s="201"/>
      <c r="DI27" s="201"/>
      <c r="DJ27" s="201"/>
      <c r="DK27" s="201"/>
      <c r="DL27" s="201"/>
      <c r="DM27" s="201"/>
      <c r="DN27" s="201"/>
      <c r="DO27" s="201"/>
      <c r="DP27" s="201"/>
      <c r="DQ27" s="201"/>
      <c r="DR27" s="201"/>
      <c r="DS27" s="201"/>
      <c r="DT27" s="201"/>
      <c r="DU27" s="201"/>
      <c r="DV27" s="201"/>
      <c r="DW27" s="201"/>
      <c r="DX27" s="201"/>
    </row>
    <row r="28" spans="2:128" s="304" customFormat="1" ht="32.1" customHeight="1" thickBot="1">
      <c r="B28" s="2853">
        <v>0.1</v>
      </c>
      <c r="C28" s="2854"/>
      <c r="D28" s="341"/>
      <c r="E28" s="341"/>
      <c r="F28" s="341"/>
      <c r="G28" s="341"/>
      <c r="H28" s="341"/>
      <c r="I28" s="337"/>
      <c r="J28" s="337"/>
      <c r="K28" s="2855" t="s">
        <v>433</v>
      </c>
      <c r="L28" s="2855"/>
      <c r="M28" s="342" t="s">
        <v>434</v>
      </c>
      <c r="N28" s="2856">
        <f>N26+N27</f>
        <v>2137014</v>
      </c>
      <c r="O28" s="2856"/>
      <c r="R28" s="201"/>
      <c r="S28" s="201"/>
      <c r="T28" s="201"/>
      <c r="U28" s="201"/>
      <c r="V28" s="201"/>
      <c r="W28" s="201"/>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1"/>
      <c r="BK28" s="201"/>
      <c r="BL28" s="201"/>
      <c r="BM28" s="201"/>
      <c r="BN28" s="201"/>
      <c r="BO28" s="201"/>
      <c r="BP28" s="201"/>
      <c r="BQ28" s="201"/>
      <c r="BR28" s="201"/>
      <c r="BS28" s="201"/>
      <c r="BT28" s="201"/>
      <c r="BU28" s="201"/>
      <c r="BV28" s="201"/>
      <c r="BW28" s="201"/>
      <c r="BX28" s="201"/>
      <c r="BY28" s="201"/>
      <c r="BZ28" s="201"/>
      <c r="CA28" s="201"/>
      <c r="CB28" s="201"/>
      <c r="CC28" s="201"/>
      <c r="CD28" s="201"/>
      <c r="CE28" s="201"/>
      <c r="CF28" s="201"/>
      <c r="CG28" s="201"/>
      <c r="CH28" s="201"/>
      <c r="CI28" s="201"/>
      <c r="CJ28" s="201"/>
      <c r="CK28" s="201"/>
      <c r="CL28" s="201"/>
      <c r="CM28" s="201"/>
      <c r="CN28" s="201"/>
      <c r="CO28" s="201"/>
      <c r="CP28" s="201"/>
      <c r="CQ28" s="201"/>
      <c r="CR28" s="201"/>
      <c r="CS28" s="201"/>
      <c r="CT28" s="201"/>
      <c r="CU28" s="201"/>
      <c r="CV28" s="201"/>
      <c r="CW28" s="201"/>
      <c r="CX28" s="201"/>
      <c r="CY28" s="201"/>
      <c r="CZ28" s="201"/>
      <c r="DA28" s="201"/>
      <c r="DB28" s="201"/>
      <c r="DC28" s="201"/>
      <c r="DD28" s="201"/>
      <c r="DE28" s="201"/>
      <c r="DF28" s="201"/>
      <c r="DG28" s="201"/>
      <c r="DH28" s="201"/>
      <c r="DI28" s="201"/>
      <c r="DJ28" s="201"/>
      <c r="DK28" s="201"/>
      <c r="DL28" s="201"/>
      <c r="DM28" s="201"/>
      <c r="DN28" s="201"/>
      <c r="DO28" s="201"/>
      <c r="DP28" s="201"/>
      <c r="DQ28" s="201"/>
      <c r="DR28" s="201"/>
      <c r="DS28" s="201"/>
      <c r="DT28" s="201"/>
      <c r="DU28" s="201"/>
      <c r="DV28" s="201"/>
      <c r="DW28" s="201"/>
      <c r="DX28" s="201"/>
    </row>
    <row r="29" spans="2:128" s="304" customFormat="1" ht="32.1" customHeight="1" thickTop="1">
      <c r="B29" s="339"/>
      <c r="C29" s="339"/>
      <c r="D29" s="339"/>
      <c r="E29" s="339"/>
      <c r="F29" s="339"/>
      <c r="G29" s="339"/>
      <c r="H29" s="339"/>
      <c r="I29" s="337"/>
      <c r="J29" s="337"/>
      <c r="K29" s="2857"/>
      <c r="L29" s="2857"/>
      <c r="M29" s="343"/>
      <c r="N29" s="2852"/>
      <c r="O29" s="2852"/>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c r="CC29" s="201"/>
      <c r="CD29" s="201"/>
      <c r="CE29" s="201"/>
      <c r="CF29" s="201"/>
      <c r="CG29" s="201"/>
      <c r="CH29" s="201"/>
      <c r="CI29" s="201"/>
      <c r="CJ29" s="201"/>
      <c r="CK29" s="201"/>
      <c r="CL29" s="201"/>
      <c r="CM29" s="201"/>
      <c r="CN29" s="201"/>
      <c r="CO29" s="201"/>
      <c r="CP29" s="201"/>
      <c r="CQ29" s="201"/>
      <c r="CR29" s="201"/>
      <c r="CS29" s="201"/>
      <c r="CT29" s="201"/>
      <c r="CU29" s="201"/>
      <c r="CV29" s="201"/>
      <c r="CW29" s="201"/>
      <c r="CX29" s="201"/>
      <c r="CY29" s="201"/>
      <c r="CZ29" s="201"/>
      <c r="DA29" s="201"/>
      <c r="DB29" s="201"/>
      <c r="DC29" s="201"/>
      <c r="DD29" s="201"/>
      <c r="DE29" s="201"/>
      <c r="DF29" s="201"/>
      <c r="DG29" s="201"/>
      <c r="DH29" s="201"/>
      <c r="DI29" s="201"/>
      <c r="DJ29" s="201"/>
      <c r="DK29" s="201"/>
      <c r="DL29" s="201"/>
      <c r="DM29" s="201"/>
      <c r="DN29" s="201"/>
      <c r="DO29" s="201"/>
      <c r="DP29" s="201"/>
      <c r="DQ29" s="201"/>
      <c r="DR29" s="201"/>
      <c r="DS29" s="201"/>
      <c r="DT29" s="201"/>
      <c r="DU29" s="201"/>
      <c r="DV29" s="201"/>
      <c r="DW29" s="201"/>
      <c r="DX29" s="201"/>
    </row>
    <row r="30" spans="2:128" s="304" customFormat="1" ht="31.5" customHeight="1">
      <c r="B30" s="339"/>
      <c r="C30" s="339"/>
      <c r="D30" s="339"/>
      <c r="E30" s="339"/>
      <c r="F30" s="339"/>
      <c r="G30" s="339"/>
      <c r="H30" s="339"/>
      <c r="I30" s="337"/>
      <c r="J30" s="337"/>
      <c r="K30" s="2851"/>
      <c r="L30" s="2851"/>
      <c r="M30" s="340"/>
      <c r="N30" s="2852"/>
      <c r="O30" s="2852"/>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c r="BM30" s="201"/>
      <c r="BN30" s="201"/>
      <c r="BO30" s="201"/>
      <c r="BP30" s="201"/>
      <c r="BQ30" s="201"/>
      <c r="BR30" s="201"/>
      <c r="BS30" s="201"/>
      <c r="BT30" s="201"/>
      <c r="BU30" s="201"/>
      <c r="BV30" s="201"/>
      <c r="BW30" s="201"/>
      <c r="BX30" s="201"/>
      <c r="BY30" s="201"/>
      <c r="BZ30" s="201"/>
      <c r="CA30" s="201"/>
      <c r="CB30" s="201"/>
      <c r="CC30" s="201"/>
      <c r="CD30" s="201"/>
      <c r="CE30" s="201"/>
      <c r="CF30" s="201"/>
      <c r="CG30" s="201"/>
      <c r="CH30" s="201"/>
      <c r="CI30" s="201"/>
      <c r="CJ30" s="201"/>
      <c r="CK30" s="201"/>
      <c r="CL30" s="201"/>
      <c r="CM30" s="201"/>
      <c r="CN30" s="201"/>
      <c r="CO30" s="201"/>
      <c r="CP30" s="201"/>
      <c r="CQ30" s="201"/>
      <c r="CR30" s="201"/>
      <c r="CS30" s="201"/>
      <c r="CT30" s="201"/>
      <c r="CU30" s="201"/>
      <c r="CV30" s="201"/>
      <c r="CW30" s="201"/>
      <c r="CX30" s="201"/>
      <c r="CY30" s="201"/>
      <c r="CZ30" s="201"/>
      <c r="DA30" s="201"/>
      <c r="DB30" s="201"/>
      <c r="DC30" s="201"/>
      <c r="DD30" s="201"/>
      <c r="DE30" s="201"/>
      <c r="DF30" s="201"/>
      <c r="DG30" s="201"/>
      <c r="DH30" s="201"/>
      <c r="DI30" s="201"/>
      <c r="DJ30" s="201"/>
      <c r="DK30" s="201"/>
      <c r="DL30" s="201"/>
      <c r="DM30" s="201"/>
      <c r="DN30" s="201"/>
      <c r="DO30" s="201"/>
      <c r="DP30" s="201"/>
      <c r="DQ30" s="201"/>
      <c r="DR30" s="201"/>
      <c r="DS30" s="201"/>
      <c r="DT30" s="201"/>
      <c r="DU30" s="201"/>
      <c r="DV30" s="201"/>
      <c r="DW30" s="201"/>
      <c r="DX30" s="201"/>
    </row>
    <row r="31" spans="2:128" s="304" customFormat="1" ht="15.95" customHeight="1">
      <c r="B31" s="344"/>
      <c r="C31" s="344"/>
      <c r="D31" s="344"/>
      <c r="E31" s="344"/>
      <c r="F31" s="344"/>
      <c r="G31" s="344"/>
      <c r="H31" s="344"/>
      <c r="I31" s="345"/>
      <c r="J31" s="345"/>
      <c r="K31" s="346"/>
      <c r="L31" s="346"/>
      <c r="M31" s="347"/>
      <c r="N31" s="348"/>
      <c r="O31" s="348"/>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c r="BN31" s="201"/>
      <c r="BO31" s="201"/>
      <c r="BP31" s="201"/>
      <c r="BQ31" s="201"/>
      <c r="BR31" s="201"/>
      <c r="BS31" s="201"/>
      <c r="BT31" s="201"/>
      <c r="BU31" s="201"/>
      <c r="BV31" s="201"/>
      <c r="BW31" s="201"/>
      <c r="BX31" s="201"/>
      <c r="BY31" s="201"/>
      <c r="BZ31" s="201"/>
      <c r="CA31" s="201"/>
      <c r="CB31" s="201"/>
      <c r="CC31" s="201"/>
      <c r="CD31" s="201"/>
      <c r="CE31" s="201"/>
      <c r="CF31" s="201"/>
      <c r="CG31" s="201"/>
      <c r="CH31" s="201"/>
      <c r="CI31" s="201"/>
      <c r="CJ31" s="201"/>
      <c r="CK31" s="201"/>
      <c r="CL31" s="201"/>
      <c r="CM31" s="201"/>
      <c r="CN31" s="201"/>
      <c r="CO31" s="201"/>
      <c r="CP31" s="201"/>
      <c r="CQ31" s="201"/>
      <c r="CR31" s="201"/>
      <c r="CS31" s="201"/>
      <c r="CT31" s="201"/>
      <c r="CU31" s="201"/>
      <c r="CV31" s="201"/>
      <c r="CW31" s="201"/>
      <c r="CX31" s="201"/>
      <c r="CY31" s="201"/>
      <c r="CZ31" s="201"/>
      <c r="DA31" s="201"/>
      <c r="DB31" s="201"/>
      <c r="DC31" s="201"/>
      <c r="DD31" s="201"/>
      <c r="DE31" s="201"/>
      <c r="DF31" s="201"/>
      <c r="DG31" s="201"/>
      <c r="DH31" s="201"/>
      <c r="DI31" s="201"/>
      <c r="DJ31" s="201"/>
      <c r="DK31" s="201"/>
      <c r="DL31" s="201"/>
      <c r="DM31" s="201"/>
      <c r="DN31" s="201"/>
      <c r="DO31" s="201"/>
      <c r="DP31" s="201"/>
      <c r="DQ31" s="201"/>
      <c r="DR31" s="201"/>
      <c r="DS31" s="201"/>
      <c r="DT31" s="201"/>
      <c r="DU31" s="201"/>
      <c r="DV31" s="201"/>
      <c r="DW31" s="201"/>
      <c r="DX31" s="201"/>
    </row>
    <row r="32" spans="2:128" s="304" customFormat="1" ht="24.95" customHeight="1">
      <c r="D32" s="201"/>
      <c r="R32" s="201"/>
      <c r="S32" s="201"/>
      <c r="T32" s="201"/>
      <c r="U32" s="201"/>
      <c r="V32" s="201"/>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1"/>
      <c r="BK32" s="201"/>
      <c r="BL32" s="201"/>
      <c r="BM32" s="201"/>
      <c r="BN32" s="201"/>
      <c r="BO32" s="201"/>
      <c r="BP32" s="201"/>
      <c r="BQ32" s="201"/>
      <c r="BR32" s="201"/>
      <c r="BS32" s="201"/>
      <c r="BT32" s="201"/>
      <c r="BU32" s="201"/>
      <c r="BV32" s="201"/>
      <c r="BW32" s="201"/>
      <c r="BX32" s="201"/>
      <c r="BY32" s="201"/>
      <c r="BZ32" s="201"/>
      <c r="CA32" s="201"/>
      <c r="CB32" s="201"/>
      <c r="CC32" s="201"/>
      <c r="CD32" s="201"/>
      <c r="CE32" s="201"/>
      <c r="CF32" s="201"/>
      <c r="CG32" s="201"/>
      <c r="CH32" s="201"/>
      <c r="CI32" s="201"/>
      <c r="CJ32" s="201"/>
      <c r="CK32" s="201"/>
      <c r="CL32" s="201"/>
      <c r="CM32" s="201"/>
      <c r="CN32" s="201"/>
      <c r="CO32" s="201"/>
      <c r="CP32" s="201"/>
      <c r="CQ32" s="201"/>
      <c r="CR32" s="201"/>
      <c r="CS32" s="201"/>
      <c r="CT32" s="201"/>
      <c r="CU32" s="201"/>
      <c r="CV32" s="201"/>
      <c r="CW32" s="201"/>
      <c r="CX32" s="201"/>
      <c r="CY32" s="201"/>
      <c r="CZ32" s="201"/>
      <c r="DA32" s="201"/>
      <c r="DB32" s="201"/>
      <c r="DC32" s="201"/>
      <c r="DD32" s="201"/>
      <c r="DE32" s="201"/>
      <c r="DF32" s="201"/>
      <c r="DG32" s="201"/>
      <c r="DH32" s="201"/>
      <c r="DI32" s="201"/>
      <c r="DJ32" s="201"/>
      <c r="DK32" s="201"/>
      <c r="DL32" s="201"/>
      <c r="DM32" s="201"/>
      <c r="DN32" s="201"/>
      <c r="DO32" s="201"/>
      <c r="DP32" s="201"/>
      <c r="DQ32" s="201"/>
      <c r="DR32" s="201"/>
      <c r="DS32" s="201"/>
      <c r="DT32" s="201"/>
      <c r="DU32" s="201"/>
      <c r="DV32" s="201"/>
      <c r="DW32" s="201"/>
      <c r="DX32" s="201"/>
    </row>
    <row r="33" spans="1:128" s="304" customFormat="1" ht="24.95" customHeight="1">
      <c r="K33" s="322"/>
      <c r="R33" s="201"/>
      <c r="S33" s="201"/>
      <c r="T33" s="201"/>
      <c r="U33" s="201"/>
      <c r="V33" s="201"/>
      <c r="W33" s="201"/>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c r="BD33" s="201"/>
      <c r="BE33" s="201"/>
      <c r="BF33" s="201"/>
      <c r="BG33" s="201"/>
      <c r="BH33" s="201"/>
      <c r="BI33" s="201"/>
      <c r="BJ33" s="201"/>
      <c r="BK33" s="201"/>
      <c r="BL33" s="201"/>
      <c r="BM33" s="201"/>
      <c r="BN33" s="201"/>
      <c r="BO33" s="201"/>
      <c r="BP33" s="201"/>
      <c r="BQ33" s="201"/>
      <c r="BR33" s="201"/>
      <c r="BS33" s="201"/>
      <c r="BT33" s="201"/>
      <c r="BU33" s="201"/>
      <c r="BV33" s="201"/>
      <c r="BW33" s="201"/>
      <c r="BX33" s="201"/>
      <c r="BY33" s="201"/>
      <c r="BZ33" s="201"/>
      <c r="CA33" s="201"/>
      <c r="CB33" s="201"/>
      <c r="CC33" s="201"/>
      <c r="CD33" s="201"/>
      <c r="CE33" s="201"/>
      <c r="CF33" s="201"/>
      <c r="CG33" s="201"/>
      <c r="CH33" s="201"/>
      <c r="CI33" s="201"/>
      <c r="CJ33" s="201"/>
      <c r="CK33" s="201"/>
      <c r="CL33" s="201"/>
      <c r="CM33" s="201"/>
      <c r="CN33" s="201"/>
      <c r="CO33" s="201"/>
      <c r="CP33" s="201"/>
      <c r="CQ33" s="201"/>
      <c r="CR33" s="201"/>
      <c r="CS33" s="201"/>
      <c r="CT33" s="201"/>
      <c r="CU33" s="201"/>
      <c r="CV33" s="201"/>
      <c r="CW33" s="201"/>
      <c r="CX33" s="201"/>
      <c r="CY33" s="201"/>
      <c r="CZ33" s="201"/>
      <c r="DA33" s="201"/>
      <c r="DB33" s="201"/>
      <c r="DC33" s="201"/>
      <c r="DD33" s="201"/>
      <c r="DE33" s="201"/>
      <c r="DF33" s="201"/>
      <c r="DG33" s="201"/>
      <c r="DH33" s="201"/>
      <c r="DI33" s="201"/>
      <c r="DJ33" s="201"/>
      <c r="DK33" s="201"/>
      <c r="DL33" s="201"/>
      <c r="DM33" s="201"/>
      <c r="DN33" s="201"/>
      <c r="DO33" s="201"/>
      <c r="DP33" s="201"/>
      <c r="DQ33" s="201"/>
      <c r="DR33" s="201"/>
      <c r="DS33" s="201"/>
      <c r="DT33" s="201"/>
      <c r="DU33" s="201"/>
      <c r="DV33" s="201"/>
      <c r="DW33" s="201"/>
      <c r="DX33" s="201"/>
    </row>
    <row r="34" spans="1:128" s="304" customFormat="1" ht="24.95" customHeight="1">
      <c r="B34" s="344"/>
      <c r="C34" s="344"/>
      <c r="D34" s="344"/>
      <c r="E34" s="344"/>
      <c r="F34" s="344"/>
      <c r="G34" s="344"/>
      <c r="H34" s="344"/>
      <c r="I34" s="345"/>
      <c r="J34" s="345"/>
      <c r="K34" s="346"/>
      <c r="L34" s="346"/>
      <c r="M34" s="347"/>
      <c r="N34" s="348"/>
      <c r="O34" s="348"/>
      <c r="R34" s="201"/>
      <c r="S34" s="201"/>
      <c r="T34" s="201"/>
      <c r="U34" s="201"/>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c r="BE34" s="201"/>
      <c r="BF34" s="201"/>
      <c r="BG34" s="201"/>
      <c r="BH34" s="201"/>
      <c r="BI34" s="201"/>
      <c r="BJ34" s="201"/>
      <c r="BK34" s="201"/>
      <c r="BL34" s="201"/>
      <c r="BM34" s="201"/>
      <c r="BN34" s="201"/>
      <c r="BO34" s="201"/>
      <c r="BP34" s="201"/>
      <c r="BQ34" s="201"/>
      <c r="BR34" s="201"/>
      <c r="BS34" s="201"/>
      <c r="BT34" s="201"/>
      <c r="BU34" s="201"/>
      <c r="BV34" s="201"/>
      <c r="BW34" s="201"/>
      <c r="BX34" s="201"/>
      <c r="BY34" s="201"/>
      <c r="BZ34" s="201"/>
      <c r="CA34" s="201"/>
      <c r="CB34" s="201"/>
      <c r="CC34" s="201"/>
      <c r="CD34" s="201"/>
      <c r="CE34" s="201"/>
      <c r="CF34" s="201"/>
      <c r="CG34" s="201"/>
      <c r="CH34" s="201"/>
      <c r="CI34" s="201"/>
      <c r="CJ34" s="201"/>
      <c r="CK34" s="201"/>
      <c r="CL34" s="201"/>
      <c r="CM34" s="201"/>
      <c r="CN34" s="201"/>
      <c r="CO34" s="201"/>
      <c r="CP34" s="201"/>
      <c r="CQ34" s="201"/>
      <c r="CR34" s="201"/>
      <c r="CS34" s="201"/>
      <c r="CT34" s="201"/>
      <c r="CU34" s="201"/>
      <c r="CV34" s="201"/>
      <c r="CW34" s="201"/>
      <c r="CX34" s="201"/>
      <c r="CY34" s="201"/>
      <c r="CZ34" s="201"/>
      <c r="DA34" s="201"/>
      <c r="DB34" s="201"/>
      <c r="DC34" s="201"/>
      <c r="DD34" s="201"/>
      <c r="DE34" s="201"/>
      <c r="DF34" s="201"/>
      <c r="DG34" s="201"/>
      <c r="DH34" s="201"/>
      <c r="DI34" s="201"/>
      <c r="DJ34" s="201"/>
      <c r="DK34" s="201"/>
      <c r="DL34" s="201"/>
      <c r="DM34" s="201"/>
      <c r="DN34" s="201"/>
      <c r="DO34" s="201"/>
      <c r="DP34" s="201"/>
      <c r="DQ34" s="201"/>
      <c r="DR34" s="201"/>
      <c r="DS34" s="201"/>
      <c r="DT34" s="201"/>
      <c r="DU34" s="201"/>
      <c r="DV34" s="201"/>
      <c r="DW34" s="201"/>
      <c r="DX34" s="201"/>
    </row>
    <row r="35" spans="1:128" s="304" customFormat="1" ht="24.95" customHeight="1">
      <c r="A35" s="322"/>
      <c r="B35" s="349"/>
      <c r="C35" s="322"/>
      <c r="D35" s="350"/>
      <c r="E35" s="350"/>
      <c r="F35" s="350"/>
      <c r="G35" s="350"/>
      <c r="H35" s="350"/>
      <c r="I35" s="350"/>
      <c r="J35" s="350"/>
      <c r="K35" s="350"/>
      <c r="L35" s="350"/>
      <c r="M35" s="350"/>
      <c r="N35" s="350"/>
      <c r="O35" s="350"/>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L35" s="201"/>
      <c r="BM35" s="201"/>
      <c r="BN35" s="201"/>
      <c r="BO35" s="201"/>
      <c r="BP35" s="201"/>
      <c r="BQ35" s="201"/>
      <c r="BR35" s="201"/>
      <c r="BS35" s="201"/>
      <c r="BT35" s="201"/>
      <c r="BU35" s="201"/>
      <c r="BV35" s="201"/>
      <c r="BW35" s="201"/>
      <c r="BX35" s="201"/>
      <c r="BY35" s="201"/>
      <c r="BZ35" s="201"/>
      <c r="CA35" s="201"/>
      <c r="CB35" s="201"/>
      <c r="CC35" s="201"/>
      <c r="CD35" s="201"/>
      <c r="CE35" s="201"/>
      <c r="CF35" s="201"/>
      <c r="CG35" s="201"/>
      <c r="CH35" s="201"/>
      <c r="CI35" s="201"/>
      <c r="CJ35" s="201"/>
      <c r="CK35" s="201"/>
      <c r="CL35" s="201"/>
      <c r="CM35" s="201"/>
      <c r="CN35" s="201"/>
      <c r="CO35" s="201"/>
      <c r="CP35" s="201"/>
      <c r="CQ35" s="201"/>
      <c r="CR35" s="201"/>
      <c r="CS35" s="201"/>
      <c r="CT35" s="201"/>
      <c r="CU35" s="201"/>
      <c r="CV35" s="201"/>
      <c r="CW35" s="201"/>
      <c r="CX35" s="201"/>
      <c r="CY35" s="201"/>
      <c r="CZ35" s="201"/>
      <c r="DA35" s="201"/>
      <c r="DB35" s="201"/>
      <c r="DC35" s="201"/>
      <c r="DD35" s="201"/>
      <c r="DE35" s="201"/>
      <c r="DF35" s="201"/>
      <c r="DG35" s="201"/>
      <c r="DH35" s="201"/>
      <c r="DI35" s="201"/>
      <c r="DJ35" s="201"/>
      <c r="DK35" s="201"/>
      <c r="DL35" s="201"/>
      <c r="DM35" s="201"/>
      <c r="DN35" s="201"/>
      <c r="DO35" s="201"/>
      <c r="DP35" s="201"/>
      <c r="DQ35" s="201"/>
      <c r="DR35" s="201"/>
      <c r="DS35" s="201"/>
      <c r="DT35" s="201"/>
      <c r="DU35" s="201"/>
      <c r="DV35" s="201"/>
      <c r="DW35" s="201"/>
      <c r="DX35" s="201"/>
    </row>
    <row r="36" spans="1:128" s="304" customFormat="1" ht="24.95" customHeight="1">
      <c r="A36" s="350"/>
      <c r="B36" s="349" t="s">
        <v>435</v>
      </c>
      <c r="C36" s="351"/>
      <c r="D36" s="351"/>
      <c r="E36" s="351"/>
      <c r="F36" s="351"/>
      <c r="G36" s="351"/>
      <c r="H36" s="351"/>
      <c r="I36" s="337"/>
      <c r="J36" s="337"/>
      <c r="K36" s="352"/>
      <c r="L36" s="352"/>
      <c r="M36" s="353"/>
      <c r="N36" s="354"/>
      <c r="O36" s="354"/>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c r="BD36" s="201"/>
      <c r="BE36" s="201"/>
      <c r="BF36" s="201"/>
      <c r="BG36" s="201"/>
      <c r="BH36" s="201"/>
      <c r="BI36" s="201"/>
      <c r="BJ36" s="201"/>
      <c r="BK36" s="201"/>
      <c r="BL36" s="201"/>
      <c r="BM36" s="201"/>
      <c r="BN36" s="201"/>
      <c r="BO36" s="201"/>
      <c r="BP36" s="201"/>
      <c r="BQ36" s="201"/>
      <c r="BR36" s="201"/>
      <c r="BS36" s="201"/>
      <c r="BT36" s="201"/>
      <c r="BU36" s="201"/>
      <c r="BV36" s="201"/>
      <c r="BW36" s="201"/>
      <c r="BX36" s="201"/>
      <c r="BY36" s="201"/>
      <c r="BZ36" s="201"/>
      <c r="CA36" s="201"/>
      <c r="CB36" s="201"/>
      <c r="CC36" s="201"/>
      <c r="CD36" s="201"/>
      <c r="CE36" s="201"/>
      <c r="CF36" s="201"/>
      <c r="CG36" s="201"/>
      <c r="CH36" s="201"/>
      <c r="CI36" s="201"/>
      <c r="CJ36" s="201"/>
      <c r="CK36" s="201"/>
      <c r="CL36" s="201"/>
      <c r="CM36" s="201"/>
      <c r="CN36" s="201"/>
      <c r="CO36" s="201"/>
      <c r="CP36" s="201"/>
      <c r="CQ36" s="201"/>
      <c r="CR36" s="201"/>
      <c r="CS36" s="201"/>
      <c r="CT36" s="201"/>
      <c r="CU36" s="201"/>
      <c r="CV36" s="201"/>
      <c r="CW36" s="201"/>
      <c r="CX36" s="201"/>
      <c r="CY36" s="201"/>
      <c r="CZ36" s="201"/>
      <c r="DA36" s="201"/>
      <c r="DB36" s="201"/>
      <c r="DC36" s="201"/>
      <c r="DD36" s="201"/>
      <c r="DE36" s="201"/>
      <c r="DF36" s="201"/>
      <c r="DG36" s="201"/>
      <c r="DH36" s="201"/>
      <c r="DI36" s="201"/>
      <c r="DJ36" s="201"/>
      <c r="DK36" s="201"/>
      <c r="DL36" s="201"/>
      <c r="DM36" s="201"/>
      <c r="DN36" s="201"/>
      <c r="DO36" s="201"/>
      <c r="DP36" s="201"/>
      <c r="DQ36" s="201"/>
      <c r="DR36" s="201"/>
      <c r="DS36" s="201"/>
      <c r="DT36" s="201"/>
      <c r="DU36" s="201"/>
      <c r="DV36" s="201"/>
      <c r="DW36" s="201"/>
      <c r="DX36" s="201"/>
    </row>
    <row r="37" spans="1:128" s="304" customFormat="1" ht="24.95" customHeight="1">
      <c r="A37" s="350"/>
      <c r="B37" s="350"/>
      <c r="C37" s="350"/>
      <c r="D37" s="350"/>
      <c r="E37" s="350"/>
      <c r="F37" s="350"/>
      <c r="G37" s="350"/>
      <c r="H37" s="350"/>
      <c r="I37" s="350"/>
      <c r="J37" s="350"/>
      <c r="K37" s="350"/>
      <c r="L37" s="350"/>
      <c r="M37" s="350"/>
      <c r="N37" s="350"/>
      <c r="O37" s="350"/>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201"/>
      <c r="BL37" s="201"/>
      <c r="BM37" s="201"/>
      <c r="BN37" s="201"/>
      <c r="BO37" s="201"/>
      <c r="BP37" s="201"/>
      <c r="BQ37" s="201"/>
      <c r="BR37" s="201"/>
      <c r="BS37" s="201"/>
      <c r="BT37" s="201"/>
      <c r="BU37" s="201"/>
      <c r="BV37" s="201"/>
      <c r="BW37" s="201"/>
      <c r="BX37" s="201"/>
      <c r="BY37" s="201"/>
      <c r="BZ37" s="201"/>
      <c r="CA37" s="201"/>
      <c r="CB37" s="201"/>
      <c r="CC37" s="201"/>
      <c r="CD37" s="201"/>
      <c r="CE37" s="201"/>
      <c r="CF37" s="201"/>
      <c r="CG37" s="201"/>
      <c r="CH37" s="201"/>
      <c r="CI37" s="201"/>
      <c r="CJ37" s="201"/>
      <c r="CK37" s="201"/>
      <c r="CL37" s="201"/>
      <c r="CM37" s="201"/>
      <c r="CN37" s="201"/>
      <c r="CO37" s="201"/>
      <c r="CP37" s="201"/>
      <c r="CQ37" s="201"/>
      <c r="CR37" s="201"/>
      <c r="CS37" s="201"/>
      <c r="CT37" s="201"/>
      <c r="CU37" s="201"/>
      <c r="CV37" s="201"/>
      <c r="CW37" s="201"/>
      <c r="CX37" s="201"/>
      <c r="CY37" s="201"/>
      <c r="CZ37" s="201"/>
      <c r="DA37" s="201"/>
      <c r="DB37" s="201"/>
      <c r="DC37" s="201"/>
      <c r="DD37" s="201"/>
      <c r="DE37" s="201"/>
      <c r="DF37" s="201"/>
      <c r="DG37" s="201"/>
      <c r="DH37" s="201"/>
      <c r="DI37" s="201"/>
      <c r="DJ37" s="201"/>
      <c r="DK37" s="201"/>
      <c r="DL37" s="201"/>
      <c r="DM37" s="201"/>
      <c r="DN37" s="201"/>
      <c r="DO37" s="201"/>
      <c r="DP37" s="201"/>
      <c r="DQ37" s="201"/>
      <c r="DR37" s="201"/>
      <c r="DS37" s="201"/>
      <c r="DT37" s="201"/>
      <c r="DU37" s="201"/>
      <c r="DV37" s="201"/>
      <c r="DW37" s="201"/>
      <c r="DX37" s="201"/>
    </row>
    <row r="38" spans="1:128">
      <c r="A38" s="304"/>
      <c r="B38" s="304"/>
      <c r="C38" s="304"/>
      <c r="D38" s="304"/>
      <c r="E38" s="304"/>
      <c r="F38" s="304"/>
      <c r="G38" s="304"/>
      <c r="H38" s="304"/>
      <c r="I38" s="304"/>
      <c r="J38" s="304"/>
      <c r="K38" s="304"/>
      <c r="L38" s="304"/>
      <c r="M38" s="304"/>
      <c r="N38" s="304"/>
      <c r="O38" s="304"/>
      <c r="P38" s="304"/>
      <c r="Q38" s="304"/>
    </row>
  </sheetData>
  <mergeCells count="59">
    <mergeCell ref="B9:C9"/>
    <mergeCell ref="K1:Q3"/>
    <mergeCell ref="D2:F2"/>
    <mergeCell ref="D3:F3"/>
    <mergeCell ref="B5:H6"/>
    <mergeCell ref="I5:I6"/>
    <mergeCell ref="B10:C10"/>
    <mergeCell ref="B13:D14"/>
    <mergeCell ref="E13:H14"/>
    <mergeCell ref="C17:H17"/>
    <mergeCell ref="I17:K17"/>
    <mergeCell ref="N17:O17"/>
    <mergeCell ref="B18:C18"/>
    <mergeCell ref="D18:H18"/>
    <mergeCell ref="I18:K18"/>
    <mergeCell ref="L18:M18"/>
    <mergeCell ref="N18:O18"/>
    <mergeCell ref="L17:M17"/>
    <mergeCell ref="B20:C20"/>
    <mergeCell ref="D20:H20"/>
    <mergeCell ref="I20:J20"/>
    <mergeCell ref="L20:M20"/>
    <mergeCell ref="N20:O20"/>
    <mergeCell ref="B19:C19"/>
    <mergeCell ref="D19:H19"/>
    <mergeCell ref="I19:J19"/>
    <mergeCell ref="L19:M19"/>
    <mergeCell ref="N19:O19"/>
    <mergeCell ref="B22:C22"/>
    <mergeCell ref="D22:H22"/>
    <mergeCell ref="I22:J22"/>
    <mergeCell ref="L22:M22"/>
    <mergeCell ref="N22:O22"/>
    <mergeCell ref="B21:C21"/>
    <mergeCell ref="D21:H21"/>
    <mergeCell ref="I21:J21"/>
    <mergeCell ref="L21:M21"/>
    <mergeCell ref="N21:O21"/>
    <mergeCell ref="I23:J23"/>
    <mergeCell ref="L23:M23"/>
    <mergeCell ref="N23:O23"/>
    <mergeCell ref="B27:C27"/>
    <mergeCell ref="K27:M27"/>
    <mergeCell ref="N27:O27"/>
    <mergeCell ref="B24:C24"/>
    <mergeCell ref="I24:J24"/>
    <mergeCell ref="L24:M24"/>
    <mergeCell ref="N24:O24"/>
    <mergeCell ref="B23:C23"/>
    <mergeCell ref="D23:H23"/>
    <mergeCell ref="K30:L30"/>
    <mergeCell ref="N30:O30"/>
    <mergeCell ref="K26:L26"/>
    <mergeCell ref="N26:O26"/>
    <mergeCell ref="B28:C28"/>
    <mergeCell ref="K28:L28"/>
    <mergeCell ref="N28:O28"/>
    <mergeCell ref="K29:L29"/>
    <mergeCell ref="N29:O29"/>
  </mergeCells>
  <phoneticPr fontId="27"/>
  <printOptions horizontalCentered="1"/>
  <pageMargins left="0.7" right="0.7" top="0.75" bottom="0.75" header="0.3" footer="0.3"/>
  <pageSetup paperSize="9" scale="61" orientation="portrait" horizontalDpi="1200" verticalDpi="1200"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58171-7BDF-4401-81A1-C783A2CA6C1E}">
  <sheetPr codeName="Sheet49">
    <pageSetUpPr fitToPage="1"/>
  </sheetPr>
  <dimension ref="A1:DX38"/>
  <sheetViews>
    <sheetView zoomScale="130" zoomScaleNormal="130" zoomScaleSheetLayoutView="100" zoomScalePageLayoutView="50" workbookViewId="0">
      <selection activeCell="I20" sqref="I20:J20"/>
    </sheetView>
  </sheetViews>
  <sheetFormatPr defaultRowHeight="18.75"/>
  <cols>
    <col min="1" max="1" width="4.1640625" style="201" customWidth="1"/>
    <col min="2" max="2" width="7" style="201" bestFit="1" customWidth="1"/>
    <col min="3" max="3" width="10.1640625" style="201" customWidth="1"/>
    <col min="4" max="4" width="7.1640625" style="201" customWidth="1"/>
    <col min="5" max="5" width="16.1640625" style="201" customWidth="1"/>
    <col min="6" max="6" width="7.1640625" style="201" customWidth="1"/>
    <col min="7" max="9" width="10.1640625" style="201" customWidth="1"/>
    <col min="10" max="10" width="6.83203125" style="201" customWidth="1"/>
    <col min="11" max="11" width="6.6640625" style="201" customWidth="1"/>
    <col min="12" max="12" width="10.1640625" style="201" customWidth="1"/>
    <col min="13" max="13" width="13.5" style="201" customWidth="1"/>
    <col min="14" max="14" width="15.5" style="201" customWidth="1"/>
    <col min="15" max="15" width="10.1640625" style="201" customWidth="1"/>
    <col min="16" max="17" width="2.6640625" style="201" customWidth="1"/>
    <col min="18" max="21" width="9.33203125" style="201"/>
    <col min="22" max="22" width="28.33203125" style="201" customWidth="1"/>
    <col min="23" max="16384" width="9.33203125" style="201"/>
  </cols>
  <sheetData>
    <row r="1" spans="1:128" s="304" customFormat="1" ht="8.1" customHeight="1">
      <c r="B1" s="305"/>
      <c r="C1" s="305"/>
      <c r="D1" s="305"/>
      <c r="E1" s="305"/>
      <c r="K1" s="2883" t="s">
        <v>436</v>
      </c>
      <c r="L1" s="2883"/>
      <c r="M1" s="2883"/>
      <c r="N1" s="2883"/>
      <c r="O1" s="2883"/>
      <c r="P1" s="2883"/>
      <c r="Q1" s="2883"/>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c r="CY1" s="201"/>
      <c r="CZ1" s="201"/>
      <c r="DA1" s="201"/>
      <c r="DB1" s="201"/>
      <c r="DC1" s="201"/>
      <c r="DD1" s="201"/>
      <c r="DE1" s="201"/>
      <c r="DF1" s="201"/>
      <c r="DG1" s="201"/>
      <c r="DH1" s="201"/>
      <c r="DI1" s="201"/>
      <c r="DJ1" s="201"/>
      <c r="DK1" s="201"/>
      <c r="DL1" s="201"/>
      <c r="DM1" s="201"/>
      <c r="DN1" s="201"/>
      <c r="DO1" s="201"/>
      <c r="DP1" s="201"/>
      <c r="DQ1" s="201"/>
      <c r="DR1" s="201"/>
      <c r="DS1" s="201"/>
      <c r="DT1" s="201"/>
      <c r="DU1" s="201"/>
      <c r="DV1" s="201"/>
      <c r="DW1" s="201"/>
      <c r="DX1" s="201"/>
    </row>
    <row r="2" spans="1:128" ht="18.75" customHeight="1">
      <c r="A2" s="304"/>
      <c r="B2" s="304"/>
      <c r="C2" s="306" t="s">
        <v>437</v>
      </c>
      <c r="D2" s="2884" t="s">
        <v>410</v>
      </c>
      <c r="E2" s="2884"/>
      <c r="F2" s="2884"/>
      <c r="G2" s="308"/>
      <c r="H2" s="308"/>
      <c r="I2" s="308"/>
      <c r="J2" s="308"/>
      <c r="K2" s="2883"/>
      <c r="L2" s="2883"/>
      <c r="M2" s="2883"/>
      <c r="N2" s="2883"/>
      <c r="O2" s="2883"/>
      <c r="P2" s="2883"/>
      <c r="Q2" s="2883"/>
    </row>
    <row r="3" spans="1:128" ht="18.75" customHeight="1">
      <c r="A3" s="304"/>
      <c r="B3" s="304"/>
      <c r="C3" s="306" t="s">
        <v>438</v>
      </c>
      <c r="D3" s="2885">
        <v>45383</v>
      </c>
      <c r="E3" s="2885"/>
      <c r="F3" s="2885"/>
      <c r="G3" s="308"/>
      <c r="H3" s="308"/>
      <c r="I3" s="308"/>
      <c r="J3" s="308"/>
      <c r="K3" s="2883"/>
      <c r="L3" s="2883"/>
      <c r="M3" s="2883"/>
      <c r="N3" s="2883"/>
      <c r="O3" s="2883"/>
      <c r="P3" s="2883"/>
      <c r="Q3" s="2883"/>
    </row>
    <row r="4" spans="1:128" ht="8.1" customHeight="1">
      <c r="A4" s="304"/>
      <c r="B4" s="309"/>
      <c r="C4" s="309"/>
      <c r="D4" s="309"/>
      <c r="E4" s="309"/>
      <c r="F4" s="309"/>
      <c r="G4" s="309"/>
      <c r="H4" s="309"/>
      <c r="I4" s="309"/>
      <c r="J4" s="309"/>
      <c r="K4" s="310"/>
      <c r="L4" s="310"/>
      <c r="M4" s="310"/>
      <c r="N4" s="310"/>
      <c r="O4" s="310"/>
      <c r="P4" s="304"/>
      <c r="Q4" s="304"/>
    </row>
    <row r="5" spans="1:128" ht="20.25" customHeight="1">
      <c r="A5" s="304"/>
      <c r="B5" s="2886">
        <v>0</v>
      </c>
      <c r="C5" s="2886"/>
      <c r="D5" s="2886"/>
      <c r="E5" s="2886"/>
      <c r="F5" s="2886"/>
      <c r="G5" s="2886"/>
      <c r="H5" s="2886"/>
      <c r="I5" s="2888" t="s">
        <v>412</v>
      </c>
      <c r="J5" s="311"/>
      <c r="K5" s="310"/>
      <c r="L5" s="310"/>
      <c r="M5" s="310"/>
      <c r="N5" s="310"/>
      <c r="O5" s="310"/>
      <c r="P5" s="304"/>
      <c r="Q5" s="304"/>
      <c r="S5" s="312" t="s">
        <v>413</v>
      </c>
      <c r="T5" s="312">
        <v>6</v>
      </c>
    </row>
    <row r="6" spans="1:128" ht="21" customHeight="1" thickBot="1">
      <c r="A6" s="304"/>
      <c r="B6" s="2887"/>
      <c r="C6" s="2887"/>
      <c r="D6" s="2887"/>
      <c r="E6" s="2887"/>
      <c r="F6" s="2887"/>
      <c r="G6" s="2887"/>
      <c r="H6" s="2887"/>
      <c r="I6" s="2888"/>
      <c r="J6" s="311"/>
      <c r="K6" s="310"/>
      <c r="L6" s="313"/>
      <c r="M6" s="314"/>
      <c r="N6" s="304"/>
      <c r="O6" s="304"/>
      <c r="P6" s="304"/>
      <c r="Q6" s="304"/>
    </row>
    <row r="7" spans="1:128" ht="24.95" customHeight="1">
      <c r="A7" s="304"/>
      <c r="B7" s="315" t="s">
        <v>1038</v>
      </c>
      <c r="C7" s="316"/>
      <c r="D7" s="317" t="s">
        <v>1039</v>
      </c>
      <c r="E7" s="318"/>
      <c r="F7" s="319"/>
      <c r="G7" s="319"/>
      <c r="H7" s="319"/>
      <c r="I7" s="320"/>
      <c r="J7" s="320"/>
      <c r="K7" s="321"/>
      <c r="L7" s="322"/>
      <c r="M7" s="314"/>
      <c r="N7" s="304"/>
      <c r="O7" s="304"/>
      <c r="P7" s="304"/>
      <c r="Q7" s="304"/>
    </row>
    <row r="8" spans="1:128" ht="24.95" customHeight="1">
      <c r="A8" s="304"/>
      <c r="B8" s="322"/>
      <c r="C8" s="322"/>
      <c r="D8" s="322" t="s">
        <v>1040</v>
      </c>
      <c r="E8" s="318"/>
      <c r="F8" s="319"/>
      <c r="G8" s="319"/>
      <c r="H8" s="319"/>
      <c r="I8" s="320"/>
      <c r="J8" s="320"/>
      <c r="K8" s="313"/>
      <c r="L8" s="322" t="s">
        <v>414</v>
      </c>
      <c r="M8" s="314"/>
      <c r="N8" s="304"/>
      <c r="O8" s="304"/>
      <c r="P8" s="304"/>
      <c r="Q8" s="304"/>
    </row>
    <row r="9" spans="1:128" ht="24.95" customHeight="1">
      <c r="A9" s="304"/>
      <c r="B9" s="2882" t="s">
        <v>415</v>
      </c>
      <c r="C9" s="2882"/>
      <c r="D9" s="323" t="s">
        <v>1041</v>
      </c>
      <c r="E9" s="324"/>
      <c r="F9" s="324"/>
      <c r="G9" s="324"/>
      <c r="H9" s="324"/>
      <c r="I9" s="320"/>
      <c r="J9" s="320"/>
      <c r="K9" s="313"/>
      <c r="L9" s="322"/>
      <c r="M9" s="314"/>
      <c r="N9" s="304"/>
      <c r="O9" s="304"/>
      <c r="P9" s="304"/>
      <c r="Q9" s="304"/>
    </row>
    <row r="10" spans="1:128" ht="24.75" customHeight="1">
      <c r="A10" s="304"/>
      <c r="B10" s="2876" t="s">
        <v>416</v>
      </c>
      <c r="C10" s="2876"/>
      <c r="D10" s="326" t="s">
        <v>1038</v>
      </c>
      <c r="E10" s="326"/>
      <c r="F10" s="326"/>
      <c r="G10" s="326"/>
      <c r="H10" s="326"/>
      <c r="I10" s="323"/>
      <c r="J10" s="304"/>
      <c r="K10" s="322"/>
      <c r="L10" s="327"/>
      <c r="M10" s="304"/>
      <c r="N10" s="304"/>
      <c r="O10" s="304"/>
      <c r="P10" s="304"/>
      <c r="Q10" s="304"/>
    </row>
    <row r="11" spans="1:128" ht="24.75" customHeight="1">
      <c r="A11" s="304"/>
      <c r="B11" s="325"/>
      <c r="C11" s="325"/>
      <c r="D11" s="326"/>
      <c r="E11" s="326"/>
      <c r="F11" s="326"/>
      <c r="G11" s="326"/>
      <c r="H11" s="326"/>
      <c r="I11" s="323"/>
      <c r="J11" s="304"/>
      <c r="K11" s="322"/>
      <c r="L11" s="327"/>
      <c r="M11" s="304"/>
      <c r="N11" s="304"/>
      <c r="O11" s="304"/>
      <c r="P11" s="304"/>
      <c r="Q11" s="304"/>
    </row>
    <row r="12" spans="1:128" ht="18.75" customHeight="1">
      <c r="A12" s="304"/>
      <c r="B12" s="326" t="s">
        <v>439</v>
      </c>
      <c r="C12" s="326"/>
      <c r="D12" s="326"/>
      <c r="E12" s="326"/>
      <c r="F12" s="326"/>
      <c r="G12" s="326"/>
      <c r="H12" s="326"/>
      <c r="I12" s="304"/>
      <c r="J12" s="304"/>
      <c r="K12" s="322"/>
      <c r="L12" s="314"/>
      <c r="M12" s="304"/>
      <c r="N12" s="304"/>
      <c r="O12" s="304"/>
      <c r="P12" s="304"/>
      <c r="Q12" s="304"/>
    </row>
    <row r="13" spans="1:128" ht="19.5">
      <c r="A13" s="304"/>
      <c r="B13" s="2877" t="s">
        <v>440</v>
      </c>
      <c r="C13" s="2877"/>
      <c r="D13" s="2877"/>
      <c r="E13" s="2879">
        <f>N28</f>
        <v>2137014</v>
      </c>
      <c r="F13" s="2879"/>
      <c r="G13" s="2879"/>
      <c r="H13" s="2879"/>
      <c r="I13" s="304"/>
      <c r="J13" s="304"/>
      <c r="K13" s="328"/>
      <c r="L13" s="314"/>
      <c r="M13" s="304"/>
      <c r="N13" s="304"/>
      <c r="O13" s="304"/>
      <c r="P13" s="304"/>
      <c r="Q13" s="304"/>
    </row>
    <row r="14" spans="1:128" ht="19.5" thickBot="1">
      <c r="A14" s="304"/>
      <c r="B14" s="2878"/>
      <c r="C14" s="2878"/>
      <c r="D14" s="2878"/>
      <c r="E14" s="2880"/>
      <c r="F14" s="2880"/>
      <c r="G14" s="2880"/>
      <c r="H14" s="2880"/>
      <c r="I14" s="304"/>
      <c r="J14" s="304"/>
      <c r="K14" s="329"/>
      <c r="L14" s="304"/>
      <c r="M14" s="304"/>
      <c r="N14" s="304"/>
      <c r="O14" s="304"/>
      <c r="P14" s="304"/>
      <c r="Q14" s="304"/>
    </row>
    <row r="15" spans="1:128" ht="12.95" customHeight="1" thickTop="1">
      <c r="A15" s="304"/>
      <c r="B15" s="304"/>
      <c r="C15" s="304"/>
      <c r="D15" s="304"/>
      <c r="E15" s="330"/>
      <c r="F15" s="330"/>
      <c r="G15" s="330"/>
      <c r="H15" s="330"/>
      <c r="I15" s="304"/>
      <c r="J15" s="304"/>
      <c r="K15" s="304"/>
      <c r="L15" s="304"/>
      <c r="M15" s="304"/>
      <c r="N15" s="304"/>
      <c r="O15" s="304"/>
      <c r="P15" s="304"/>
      <c r="Q15" s="304"/>
    </row>
    <row r="16" spans="1:128" ht="12.95" customHeight="1" thickBot="1">
      <c r="A16" s="304"/>
      <c r="B16" s="304"/>
      <c r="C16" s="304"/>
      <c r="D16" s="304"/>
      <c r="E16" s="304"/>
      <c r="F16" s="304"/>
      <c r="G16" s="304"/>
      <c r="H16" s="304"/>
      <c r="I16" s="304"/>
      <c r="J16" s="304"/>
      <c r="K16" s="304"/>
      <c r="L16" s="304"/>
      <c r="M16" s="304"/>
      <c r="N16" s="304"/>
      <c r="O16" s="304"/>
      <c r="P16" s="304"/>
      <c r="Q16" s="304"/>
    </row>
    <row r="17" spans="2:128" s="304" customFormat="1" ht="8.1" customHeight="1">
      <c r="B17" s="331"/>
      <c r="C17" s="2881"/>
      <c r="D17" s="2881"/>
      <c r="E17" s="2881"/>
      <c r="F17" s="2881"/>
      <c r="G17" s="2881"/>
      <c r="H17" s="2881"/>
      <c r="I17" s="2871"/>
      <c r="J17" s="2871"/>
      <c r="K17" s="2871"/>
      <c r="L17" s="2871"/>
      <c r="M17" s="2871"/>
      <c r="N17" s="2871"/>
      <c r="O17" s="2871"/>
      <c r="R17" s="201"/>
      <c r="S17" s="201"/>
      <c r="T17" s="201"/>
      <c r="U17" s="201"/>
      <c r="V17" s="201"/>
      <c r="W17" s="201"/>
      <c r="X17" s="201"/>
      <c r="Y17" s="201"/>
      <c r="Z17" s="201"/>
      <c r="AA17" s="201"/>
      <c r="AB17" s="201"/>
      <c r="AC17" s="201"/>
      <c r="AD17" s="201"/>
      <c r="AE17" s="201"/>
      <c r="AF17" s="201"/>
      <c r="AG17" s="201"/>
      <c r="AH17" s="201"/>
      <c r="AI17" s="201"/>
      <c r="AJ17" s="201"/>
      <c r="AK17" s="201"/>
      <c r="AL17" s="201"/>
      <c r="AM17" s="201"/>
      <c r="AN17" s="201"/>
      <c r="AO17" s="201"/>
      <c r="AP17" s="201"/>
      <c r="AQ17" s="201"/>
      <c r="AR17" s="201"/>
      <c r="AS17" s="201"/>
      <c r="AT17" s="201"/>
      <c r="AU17" s="201"/>
      <c r="AV17" s="201"/>
      <c r="AW17" s="201"/>
      <c r="AX17" s="201"/>
      <c r="AY17" s="201"/>
      <c r="AZ17" s="201"/>
      <c r="BA17" s="201"/>
      <c r="BB17" s="201"/>
      <c r="BC17" s="201"/>
      <c r="BD17" s="201"/>
      <c r="BE17" s="201"/>
      <c r="BF17" s="201"/>
      <c r="BG17" s="201"/>
      <c r="BH17" s="201"/>
      <c r="BI17" s="201"/>
      <c r="BJ17" s="201"/>
      <c r="BK17" s="201"/>
      <c r="BL17" s="201"/>
      <c r="BM17" s="201"/>
      <c r="BN17" s="201"/>
      <c r="BO17" s="201"/>
      <c r="BP17" s="201"/>
      <c r="BQ17" s="201"/>
      <c r="BR17" s="201"/>
      <c r="BS17" s="201"/>
      <c r="BT17" s="201"/>
      <c r="BU17" s="201"/>
      <c r="BV17" s="201"/>
      <c r="BW17" s="201"/>
      <c r="BX17" s="201"/>
      <c r="BY17" s="201"/>
      <c r="BZ17" s="201"/>
      <c r="CA17" s="201"/>
      <c r="CB17" s="201"/>
      <c r="CC17" s="201"/>
      <c r="CD17" s="201"/>
      <c r="CE17" s="201"/>
      <c r="CF17" s="201"/>
      <c r="CG17" s="201"/>
      <c r="CH17" s="201"/>
      <c r="CI17" s="201"/>
      <c r="CJ17" s="201"/>
      <c r="CK17" s="201"/>
      <c r="CL17" s="201"/>
      <c r="CM17" s="201"/>
      <c r="CN17" s="201"/>
      <c r="CO17" s="201"/>
      <c r="CP17" s="201"/>
      <c r="CQ17" s="201"/>
      <c r="CR17" s="201"/>
      <c r="CS17" s="201"/>
      <c r="CT17" s="201"/>
      <c r="CU17" s="201"/>
      <c r="CV17" s="201"/>
      <c r="CW17" s="201"/>
      <c r="CX17" s="201"/>
      <c r="CY17" s="201"/>
      <c r="CZ17" s="201"/>
      <c r="DA17" s="201"/>
      <c r="DB17" s="201"/>
      <c r="DC17" s="201"/>
      <c r="DD17" s="201"/>
      <c r="DE17" s="201"/>
      <c r="DF17" s="201"/>
      <c r="DG17" s="201"/>
      <c r="DH17" s="201"/>
      <c r="DI17" s="201"/>
      <c r="DJ17" s="201"/>
      <c r="DK17" s="201"/>
      <c r="DL17" s="201"/>
      <c r="DM17" s="201"/>
      <c r="DN17" s="201"/>
      <c r="DO17" s="201"/>
      <c r="DP17" s="201"/>
      <c r="DQ17" s="201"/>
      <c r="DR17" s="201"/>
      <c r="DS17" s="201"/>
      <c r="DT17" s="201"/>
      <c r="DU17" s="201"/>
      <c r="DV17" s="201"/>
      <c r="DW17" s="201"/>
      <c r="DX17" s="201"/>
    </row>
    <row r="18" spans="2:128" s="304" customFormat="1" ht="30.95" customHeight="1">
      <c r="B18" s="2872" t="s">
        <v>419</v>
      </c>
      <c r="C18" s="2873"/>
      <c r="D18" s="2873" t="s">
        <v>420</v>
      </c>
      <c r="E18" s="2873"/>
      <c r="F18" s="2873"/>
      <c r="G18" s="2873"/>
      <c r="H18" s="2874"/>
      <c r="I18" s="2875" t="s">
        <v>421</v>
      </c>
      <c r="J18" s="2875"/>
      <c r="K18" s="2875"/>
      <c r="L18" s="2875" t="s">
        <v>422</v>
      </c>
      <c r="M18" s="2875"/>
      <c r="N18" s="2875" t="s">
        <v>423</v>
      </c>
      <c r="O18" s="2875"/>
      <c r="R18" s="201"/>
      <c r="S18" s="201" t="s">
        <v>413</v>
      </c>
      <c r="T18" s="201"/>
      <c r="U18" s="201"/>
      <c r="V18" s="201"/>
      <c r="W18" s="201"/>
      <c r="X18" s="201"/>
      <c r="Y18" s="201"/>
      <c r="Z18" s="201"/>
      <c r="AA18" s="201"/>
      <c r="AB18" s="201"/>
      <c r="AC18" s="201"/>
      <c r="AD18" s="201"/>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L18" s="201"/>
      <c r="BM18" s="201"/>
      <c r="BN18" s="201"/>
      <c r="BO18" s="201"/>
      <c r="BP18" s="201"/>
      <c r="BQ18" s="201"/>
      <c r="BR18" s="201"/>
      <c r="BS18" s="201"/>
      <c r="BT18" s="201"/>
      <c r="BU18" s="201"/>
      <c r="BV18" s="201"/>
      <c r="BW18" s="201"/>
      <c r="BX18" s="201"/>
      <c r="BY18" s="201"/>
      <c r="BZ18" s="201"/>
      <c r="CA18" s="201"/>
      <c r="CB18" s="201"/>
      <c r="CC18" s="201"/>
      <c r="CD18" s="201"/>
      <c r="CE18" s="201"/>
      <c r="CF18" s="201"/>
      <c r="CG18" s="201"/>
      <c r="CH18" s="201"/>
      <c r="CI18" s="201"/>
      <c r="CJ18" s="201"/>
      <c r="CK18" s="201"/>
      <c r="CL18" s="201"/>
      <c r="CM18" s="201"/>
      <c r="CN18" s="201"/>
      <c r="CO18" s="201"/>
      <c r="CP18" s="201"/>
      <c r="CQ18" s="201"/>
      <c r="CR18" s="201"/>
      <c r="CS18" s="201"/>
      <c r="CT18" s="201"/>
      <c r="CU18" s="201"/>
      <c r="CV18" s="201"/>
      <c r="CW18" s="201"/>
      <c r="CX18" s="201"/>
      <c r="CY18" s="201"/>
      <c r="CZ18" s="201"/>
      <c r="DA18" s="201"/>
      <c r="DB18" s="201"/>
      <c r="DC18" s="201"/>
      <c r="DD18" s="201"/>
      <c r="DE18" s="201"/>
      <c r="DF18" s="201"/>
      <c r="DG18" s="201"/>
      <c r="DH18" s="201"/>
      <c r="DI18" s="201"/>
      <c r="DJ18" s="201"/>
      <c r="DK18" s="201"/>
      <c r="DL18" s="201"/>
      <c r="DM18" s="201"/>
      <c r="DN18" s="201"/>
      <c r="DO18" s="201"/>
      <c r="DP18" s="201"/>
      <c r="DQ18" s="201"/>
      <c r="DR18" s="201"/>
      <c r="DS18" s="201"/>
      <c r="DT18" s="201"/>
      <c r="DU18" s="201"/>
      <c r="DV18" s="201"/>
      <c r="DW18" s="201"/>
      <c r="DX18" s="201"/>
    </row>
    <row r="19" spans="2:128" s="304" customFormat="1" ht="90" customHeight="1">
      <c r="B19" s="2864">
        <v>45376</v>
      </c>
      <c r="C19" s="2865"/>
      <c r="D19" s="2868" t="s">
        <v>424</v>
      </c>
      <c r="E19" s="2869"/>
      <c r="F19" s="2869"/>
      <c r="G19" s="2869"/>
      <c r="H19" s="2870"/>
      <c r="I19" s="2858">
        <v>615</v>
      </c>
      <c r="J19" s="2859"/>
      <c r="K19" s="332" t="s">
        <v>425</v>
      </c>
      <c r="L19" s="2860">
        <v>1299</v>
      </c>
      <c r="M19" s="2860"/>
      <c r="N19" s="2860">
        <f>I19*L19</f>
        <v>798885</v>
      </c>
      <c r="O19" s="2860"/>
      <c r="R19" s="201"/>
      <c r="S19" s="201"/>
      <c r="T19" s="201"/>
      <c r="U19" s="201"/>
      <c r="V19" s="201"/>
      <c r="W19" s="333"/>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1"/>
      <c r="BS19" s="201"/>
      <c r="BT19" s="201"/>
      <c r="BU19" s="201"/>
      <c r="BV19" s="201"/>
      <c r="BW19" s="201"/>
      <c r="BX19" s="201"/>
      <c r="BY19" s="201"/>
      <c r="BZ19" s="201"/>
      <c r="CA19" s="201"/>
      <c r="CB19" s="201"/>
      <c r="CC19" s="201"/>
      <c r="CD19" s="201"/>
      <c r="CE19" s="201"/>
      <c r="CF19" s="201"/>
      <c r="CG19" s="201"/>
      <c r="CH19" s="201"/>
      <c r="CI19" s="201"/>
      <c r="CJ19" s="201"/>
      <c r="CK19" s="201"/>
      <c r="CL19" s="201"/>
      <c r="CM19" s="201"/>
      <c r="CN19" s="201"/>
      <c r="CO19" s="201"/>
      <c r="CP19" s="201"/>
      <c r="CQ19" s="201"/>
      <c r="CR19" s="201"/>
      <c r="CS19" s="201"/>
      <c r="CT19" s="201"/>
      <c r="CU19" s="201"/>
      <c r="CV19" s="201"/>
      <c r="CW19" s="201"/>
      <c r="CX19" s="201"/>
      <c r="CY19" s="201"/>
      <c r="CZ19" s="201"/>
      <c r="DA19" s="201"/>
      <c r="DB19" s="201"/>
      <c r="DC19" s="201"/>
      <c r="DD19" s="201"/>
      <c r="DE19" s="201"/>
      <c r="DF19" s="201"/>
      <c r="DG19" s="201"/>
      <c r="DH19" s="201"/>
      <c r="DI19" s="201"/>
      <c r="DJ19" s="201"/>
      <c r="DK19" s="201"/>
      <c r="DL19" s="201"/>
      <c r="DM19" s="201"/>
      <c r="DN19" s="201"/>
      <c r="DO19" s="201"/>
      <c r="DP19" s="201"/>
      <c r="DQ19" s="201"/>
      <c r="DR19" s="201"/>
      <c r="DS19" s="201"/>
      <c r="DT19" s="201"/>
      <c r="DU19" s="201"/>
      <c r="DV19" s="201"/>
      <c r="DW19" s="201"/>
      <c r="DX19" s="201"/>
    </row>
    <row r="20" spans="2:128" s="304" customFormat="1" ht="90" customHeight="1">
      <c r="B20" s="2864">
        <v>45376</v>
      </c>
      <c r="C20" s="2865"/>
      <c r="D20" s="2868" t="s">
        <v>426</v>
      </c>
      <c r="E20" s="2869"/>
      <c r="F20" s="2869"/>
      <c r="G20" s="2869"/>
      <c r="H20" s="2870"/>
      <c r="I20" s="2858">
        <v>250</v>
      </c>
      <c r="J20" s="2859"/>
      <c r="K20" s="332" t="s">
        <v>425</v>
      </c>
      <c r="L20" s="2860">
        <v>999</v>
      </c>
      <c r="M20" s="2860"/>
      <c r="N20" s="2860">
        <f t="shared" ref="N20:N23" si="0">I20*L20</f>
        <v>249750</v>
      </c>
      <c r="O20" s="2860"/>
      <c r="R20" s="201"/>
      <c r="S20" s="201"/>
      <c r="T20" s="201"/>
      <c r="U20" s="201"/>
      <c r="V20" s="201"/>
      <c r="W20" s="201"/>
      <c r="X20" s="201"/>
      <c r="Y20" s="201"/>
      <c r="Z20" s="201"/>
      <c r="AA20" s="201"/>
      <c r="AB20" s="201"/>
      <c r="AC20" s="201"/>
      <c r="AD20" s="201"/>
      <c r="AE20" s="201"/>
      <c r="AF20" s="201"/>
      <c r="AG20" s="201"/>
      <c r="AH20" s="201"/>
      <c r="AI20" s="201"/>
      <c r="AJ20" s="201"/>
      <c r="AK20" s="201"/>
      <c r="AL20" s="201"/>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1"/>
      <c r="BK20" s="201"/>
      <c r="BL20" s="201"/>
      <c r="BM20" s="201"/>
      <c r="BN20" s="201"/>
      <c r="BO20" s="201"/>
      <c r="BP20" s="201"/>
      <c r="BQ20" s="201"/>
      <c r="BR20" s="201"/>
      <c r="BS20" s="201"/>
      <c r="BT20" s="201"/>
      <c r="BU20" s="201"/>
      <c r="BV20" s="201"/>
      <c r="BW20" s="201"/>
      <c r="BX20" s="201"/>
      <c r="BY20" s="201"/>
      <c r="BZ20" s="201"/>
      <c r="CA20" s="201"/>
      <c r="CB20" s="201"/>
      <c r="CC20" s="201"/>
      <c r="CD20" s="201"/>
      <c r="CE20" s="201"/>
      <c r="CF20" s="201"/>
      <c r="CG20" s="201"/>
      <c r="CH20" s="201"/>
      <c r="CI20" s="201"/>
      <c r="CJ20" s="201"/>
      <c r="CK20" s="201"/>
      <c r="CL20" s="201"/>
      <c r="CM20" s="201"/>
      <c r="CN20" s="201"/>
      <c r="CO20" s="201"/>
      <c r="CP20" s="201"/>
      <c r="CQ20" s="201"/>
      <c r="CR20" s="201"/>
      <c r="CS20" s="201"/>
      <c r="CT20" s="201"/>
      <c r="CU20" s="201"/>
      <c r="CV20" s="201"/>
      <c r="CW20" s="201"/>
      <c r="CX20" s="201"/>
      <c r="CY20" s="201"/>
      <c r="CZ20" s="201"/>
      <c r="DA20" s="201"/>
      <c r="DB20" s="201"/>
      <c r="DC20" s="201"/>
      <c r="DD20" s="201"/>
      <c r="DE20" s="201"/>
      <c r="DF20" s="201"/>
      <c r="DG20" s="201"/>
      <c r="DH20" s="201"/>
      <c r="DI20" s="201"/>
      <c r="DJ20" s="201"/>
      <c r="DK20" s="201"/>
      <c r="DL20" s="201"/>
      <c r="DM20" s="201"/>
      <c r="DN20" s="201"/>
      <c r="DO20" s="201"/>
      <c r="DP20" s="201"/>
      <c r="DQ20" s="201"/>
      <c r="DR20" s="201"/>
      <c r="DS20" s="201"/>
      <c r="DT20" s="201"/>
      <c r="DU20" s="201"/>
      <c r="DV20" s="201"/>
      <c r="DW20" s="201"/>
      <c r="DX20" s="201"/>
    </row>
    <row r="21" spans="2:128" s="304" customFormat="1" ht="90" customHeight="1">
      <c r="B21" s="2864">
        <v>45376</v>
      </c>
      <c r="C21" s="2865"/>
      <c r="D21" s="2868" t="s">
        <v>427</v>
      </c>
      <c r="E21" s="2869"/>
      <c r="F21" s="2869"/>
      <c r="G21" s="2869"/>
      <c r="H21" s="2870"/>
      <c r="I21" s="2858">
        <v>350</v>
      </c>
      <c r="J21" s="2859"/>
      <c r="K21" s="332" t="s">
        <v>425</v>
      </c>
      <c r="L21" s="2860">
        <v>999</v>
      </c>
      <c r="M21" s="2860"/>
      <c r="N21" s="2860">
        <f t="shared" si="0"/>
        <v>349650</v>
      </c>
      <c r="O21" s="2860"/>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1"/>
      <c r="BK21" s="201"/>
      <c r="BL21" s="201"/>
      <c r="BM21" s="201"/>
      <c r="BN21" s="201"/>
      <c r="BO21" s="201"/>
      <c r="BP21" s="201"/>
      <c r="BQ21" s="201"/>
      <c r="BR21" s="201"/>
      <c r="BS21" s="201"/>
      <c r="BT21" s="201"/>
      <c r="BU21" s="201"/>
      <c r="BV21" s="201"/>
      <c r="BW21" s="201"/>
      <c r="BX21" s="201"/>
      <c r="BY21" s="201"/>
      <c r="BZ21" s="201"/>
      <c r="CA21" s="201"/>
      <c r="CB21" s="201"/>
      <c r="CC21" s="201"/>
      <c r="CD21" s="201"/>
      <c r="CE21" s="201"/>
      <c r="CF21" s="201"/>
      <c r="CG21" s="201"/>
      <c r="CH21" s="201"/>
      <c r="CI21" s="201"/>
      <c r="CJ21" s="201"/>
      <c r="CK21" s="201"/>
      <c r="CL21" s="201"/>
      <c r="CM21" s="201"/>
      <c r="CN21" s="201"/>
      <c r="CO21" s="201"/>
      <c r="CP21" s="201"/>
      <c r="CQ21" s="201"/>
      <c r="CR21" s="201"/>
      <c r="CS21" s="201"/>
      <c r="CT21" s="201"/>
      <c r="CU21" s="201"/>
      <c r="CV21" s="201"/>
      <c r="CW21" s="201"/>
      <c r="CX21" s="201"/>
      <c r="CY21" s="201"/>
      <c r="CZ21" s="201"/>
      <c r="DA21" s="201"/>
      <c r="DB21" s="201"/>
      <c r="DC21" s="201"/>
      <c r="DD21" s="201"/>
      <c r="DE21" s="201"/>
      <c r="DF21" s="201"/>
      <c r="DG21" s="201"/>
      <c r="DH21" s="201"/>
      <c r="DI21" s="201"/>
      <c r="DJ21" s="201"/>
      <c r="DK21" s="201"/>
      <c r="DL21" s="201"/>
      <c r="DM21" s="201"/>
      <c r="DN21" s="201"/>
      <c r="DO21" s="201"/>
      <c r="DP21" s="201"/>
      <c r="DQ21" s="201"/>
      <c r="DR21" s="201"/>
      <c r="DS21" s="201"/>
      <c r="DT21" s="201"/>
      <c r="DU21" s="201"/>
      <c r="DV21" s="201"/>
      <c r="DW21" s="201"/>
      <c r="DX21" s="201"/>
    </row>
    <row r="22" spans="2:128" s="304" customFormat="1" ht="90" customHeight="1">
      <c r="B22" s="2864">
        <v>45376</v>
      </c>
      <c r="C22" s="2865"/>
      <c r="D22" s="2868" t="s">
        <v>428</v>
      </c>
      <c r="E22" s="2869"/>
      <c r="F22" s="2869"/>
      <c r="G22" s="2869"/>
      <c r="H22" s="2870"/>
      <c r="I22" s="2858">
        <v>275</v>
      </c>
      <c r="J22" s="2859"/>
      <c r="K22" s="332" t="s">
        <v>425</v>
      </c>
      <c r="L22" s="2860">
        <v>999</v>
      </c>
      <c r="M22" s="2860"/>
      <c r="N22" s="2860">
        <f t="shared" si="0"/>
        <v>274725</v>
      </c>
      <c r="O22" s="2860"/>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c r="BL22" s="201"/>
      <c r="BM22" s="201"/>
      <c r="BN22" s="201"/>
      <c r="BO22" s="201"/>
      <c r="BP22" s="201"/>
      <c r="BQ22" s="201"/>
      <c r="BR22" s="201"/>
      <c r="BS22" s="201"/>
      <c r="BT22" s="201"/>
      <c r="BU22" s="201"/>
      <c r="BV22" s="201"/>
      <c r="BW22" s="201"/>
      <c r="BX22" s="201"/>
      <c r="BY22" s="201"/>
      <c r="BZ22" s="201"/>
      <c r="CA22" s="201"/>
      <c r="CB22" s="201"/>
      <c r="CC22" s="201"/>
      <c r="CD22" s="201"/>
      <c r="CE22" s="201"/>
      <c r="CF22" s="201"/>
      <c r="CG22" s="201"/>
      <c r="CH22" s="201"/>
      <c r="CI22" s="201"/>
      <c r="CJ22" s="201"/>
      <c r="CK22" s="201"/>
      <c r="CL22" s="201"/>
      <c r="CM22" s="201"/>
      <c r="CN22" s="201"/>
      <c r="CO22" s="201"/>
      <c r="CP22" s="201"/>
      <c r="CQ22" s="201"/>
      <c r="CR22" s="201"/>
      <c r="CS22" s="201"/>
      <c r="CT22" s="201"/>
      <c r="CU22" s="201"/>
      <c r="CV22" s="201"/>
      <c r="CW22" s="201"/>
      <c r="CX22" s="201"/>
      <c r="CY22" s="201"/>
      <c r="CZ22" s="201"/>
      <c r="DA22" s="201"/>
      <c r="DB22" s="201"/>
      <c r="DC22" s="201"/>
      <c r="DD22" s="201"/>
      <c r="DE22" s="201"/>
      <c r="DF22" s="201"/>
      <c r="DG22" s="201"/>
      <c r="DH22" s="201"/>
      <c r="DI22" s="201"/>
      <c r="DJ22" s="201"/>
      <c r="DK22" s="201"/>
      <c r="DL22" s="201"/>
      <c r="DM22" s="201"/>
      <c r="DN22" s="201"/>
      <c r="DO22" s="201"/>
      <c r="DP22" s="201"/>
      <c r="DQ22" s="201"/>
      <c r="DR22" s="201"/>
      <c r="DS22" s="201"/>
      <c r="DT22" s="201"/>
      <c r="DU22" s="201"/>
      <c r="DV22" s="201"/>
      <c r="DW22" s="201"/>
      <c r="DX22" s="201"/>
    </row>
    <row r="23" spans="2:128" s="304" customFormat="1" ht="90" customHeight="1">
      <c r="B23" s="2864">
        <v>45376</v>
      </c>
      <c r="C23" s="2865"/>
      <c r="D23" s="2868" t="s">
        <v>429</v>
      </c>
      <c r="E23" s="2869"/>
      <c r="F23" s="2869"/>
      <c r="G23" s="2869"/>
      <c r="H23" s="2870"/>
      <c r="I23" s="2858">
        <v>270</v>
      </c>
      <c r="J23" s="2859"/>
      <c r="K23" s="332" t="s">
        <v>425</v>
      </c>
      <c r="L23" s="2860">
        <v>999</v>
      </c>
      <c r="M23" s="2860"/>
      <c r="N23" s="2860">
        <f t="shared" si="0"/>
        <v>269730</v>
      </c>
      <c r="O23" s="2860"/>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L23" s="201"/>
      <c r="BM23" s="201"/>
      <c r="BN23" s="201"/>
      <c r="BO23" s="201"/>
      <c r="BP23" s="201"/>
      <c r="BQ23" s="201"/>
      <c r="BR23" s="201"/>
      <c r="BS23" s="201"/>
      <c r="BT23" s="201"/>
      <c r="BU23" s="201"/>
      <c r="BV23" s="201"/>
      <c r="BW23" s="201"/>
      <c r="BX23" s="201"/>
      <c r="BY23" s="201"/>
      <c r="BZ23" s="201"/>
      <c r="CA23" s="201"/>
      <c r="CB23" s="201"/>
      <c r="CC23" s="201"/>
      <c r="CD23" s="201"/>
      <c r="CE23" s="201"/>
      <c r="CF23" s="201"/>
      <c r="CG23" s="201"/>
      <c r="CH23" s="201"/>
      <c r="CI23" s="201"/>
      <c r="CJ23" s="201"/>
      <c r="CK23" s="201"/>
      <c r="CL23" s="201"/>
      <c r="CM23" s="201"/>
      <c r="CN23" s="201"/>
      <c r="CO23" s="201"/>
      <c r="CP23" s="201"/>
      <c r="CQ23" s="201"/>
      <c r="CR23" s="201"/>
      <c r="CS23" s="201"/>
      <c r="CT23" s="201"/>
      <c r="CU23" s="201"/>
      <c r="CV23" s="201"/>
      <c r="CW23" s="201"/>
      <c r="CX23" s="201"/>
      <c r="CY23" s="201"/>
      <c r="CZ23" s="201"/>
      <c r="DA23" s="201"/>
      <c r="DB23" s="201"/>
      <c r="DC23" s="201"/>
      <c r="DD23" s="201"/>
      <c r="DE23" s="201"/>
      <c r="DF23" s="201"/>
      <c r="DG23" s="201"/>
      <c r="DH23" s="201"/>
      <c r="DI23" s="201"/>
      <c r="DJ23" s="201"/>
      <c r="DK23" s="201"/>
      <c r="DL23" s="201"/>
      <c r="DM23" s="201"/>
      <c r="DN23" s="201"/>
      <c r="DO23" s="201"/>
      <c r="DP23" s="201"/>
      <c r="DQ23" s="201"/>
      <c r="DR23" s="201"/>
      <c r="DS23" s="201"/>
      <c r="DT23" s="201"/>
      <c r="DU23" s="201"/>
      <c r="DV23" s="201"/>
      <c r="DW23" s="201"/>
      <c r="DX23" s="201"/>
    </row>
    <row r="24" spans="2:128" s="304" customFormat="1" ht="90.75" customHeight="1">
      <c r="B24" s="2864"/>
      <c r="C24" s="2865"/>
      <c r="D24" s="334"/>
      <c r="E24" s="334"/>
      <c r="F24" s="334"/>
      <c r="G24" s="334"/>
      <c r="H24" s="335"/>
      <c r="I24" s="2866"/>
      <c r="J24" s="2867"/>
      <c r="K24" s="332"/>
      <c r="L24" s="2860"/>
      <c r="M24" s="2860"/>
      <c r="N24" s="2860"/>
      <c r="O24" s="2860"/>
      <c r="R24" s="201"/>
      <c r="S24" s="201"/>
      <c r="T24" s="201"/>
      <c r="U24" s="201"/>
      <c r="V24" s="201"/>
      <c r="W24" s="333"/>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1"/>
      <c r="BK24" s="201"/>
      <c r="BL24" s="201"/>
      <c r="BM24" s="201"/>
      <c r="BN24" s="201"/>
      <c r="BO24" s="201"/>
      <c r="BP24" s="201"/>
      <c r="BQ24" s="201"/>
      <c r="BR24" s="201"/>
      <c r="BS24" s="201"/>
      <c r="BT24" s="201"/>
      <c r="BU24" s="201"/>
      <c r="BV24" s="201"/>
      <c r="BW24" s="201"/>
      <c r="BX24" s="201"/>
      <c r="BY24" s="201"/>
      <c r="BZ24" s="201"/>
      <c r="CA24" s="201"/>
      <c r="CB24" s="201"/>
      <c r="CC24" s="201"/>
      <c r="CD24" s="201"/>
      <c r="CE24" s="201"/>
      <c r="CF24" s="201"/>
      <c r="CG24" s="201"/>
      <c r="CH24" s="201"/>
      <c r="CI24" s="201"/>
      <c r="CJ24" s="201"/>
      <c r="CK24" s="201"/>
      <c r="CL24" s="201"/>
      <c r="CM24" s="201"/>
      <c r="CN24" s="201"/>
      <c r="CO24" s="201"/>
      <c r="CP24" s="201"/>
      <c r="CQ24" s="201"/>
      <c r="CR24" s="201"/>
      <c r="CS24" s="201"/>
      <c r="CT24" s="201"/>
      <c r="CU24" s="201"/>
      <c r="CV24" s="201"/>
      <c r="CW24" s="201"/>
      <c r="CX24" s="201"/>
      <c r="CY24" s="201"/>
      <c r="CZ24" s="201"/>
      <c r="DA24" s="201"/>
      <c r="DB24" s="201"/>
      <c r="DC24" s="201"/>
      <c r="DD24" s="201"/>
      <c r="DE24" s="201"/>
      <c r="DF24" s="201"/>
      <c r="DG24" s="201"/>
      <c r="DH24" s="201"/>
      <c r="DI24" s="201"/>
      <c r="DJ24" s="201"/>
      <c r="DK24" s="201"/>
      <c r="DL24" s="201"/>
      <c r="DM24" s="201"/>
      <c r="DN24" s="201"/>
      <c r="DO24" s="201"/>
      <c r="DP24" s="201"/>
      <c r="DQ24" s="201"/>
      <c r="DR24" s="201"/>
      <c r="DS24" s="201"/>
      <c r="DT24" s="201"/>
      <c r="DU24" s="201"/>
      <c r="DV24" s="201"/>
      <c r="DW24" s="201"/>
      <c r="DX24" s="201"/>
    </row>
    <row r="25" spans="2:128" s="304" customFormat="1" ht="3.95" customHeight="1">
      <c r="B25" s="336"/>
      <c r="C25" s="336"/>
      <c r="D25" s="336"/>
      <c r="E25" s="336"/>
      <c r="F25" s="336"/>
      <c r="G25" s="336"/>
      <c r="H25" s="336"/>
      <c r="I25" s="337"/>
      <c r="J25" s="337"/>
      <c r="K25" s="318"/>
      <c r="L25" s="337"/>
      <c r="M25" s="337"/>
      <c r="N25" s="338"/>
      <c r="O25" s="338"/>
      <c r="R25" s="201"/>
      <c r="S25" s="201"/>
      <c r="T25" s="201"/>
      <c r="U25" s="201"/>
      <c r="V25" s="201"/>
      <c r="W25" s="201"/>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1"/>
      <c r="BK25" s="201"/>
      <c r="BL25" s="201"/>
      <c r="BM25" s="201"/>
      <c r="BN25" s="201"/>
      <c r="BO25" s="201"/>
      <c r="BP25" s="201"/>
      <c r="BQ25" s="201"/>
      <c r="BR25" s="201"/>
      <c r="BS25" s="201"/>
      <c r="BT25" s="201"/>
      <c r="BU25" s="201"/>
      <c r="BV25" s="201"/>
      <c r="BW25" s="201"/>
      <c r="BX25" s="201"/>
      <c r="BY25" s="201"/>
      <c r="BZ25" s="201"/>
      <c r="CA25" s="201"/>
      <c r="CB25" s="201"/>
      <c r="CC25" s="201"/>
      <c r="CD25" s="201"/>
      <c r="CE25" s="201"/>
      <c r="CF25" s="201"/>
      <c r="CG25" s="201"/>
      <c r="CH25" s="201"/>
      <c r="CI25" s="201"/>
      <c r="CJ25" s="201"/>
      <c r="CK25" s="201"/>
      <c r="CL25" s="201"/>
      <c r="CM25" s="201"/>
      <c r="CN25" s="201"/>
      <c r="CO25" s="201"/>
      <c r="CP25" s="201"/>
      <c r="CQ25" s="201"/>
      <c r="CR25" s="201"/>
      <c r="CS25" s="201"/>
      <c r="CT25" s="201"/>
      <c r="CU25" s="201"/>
      <c r="CV25" s="201"/>
      <c r="CW25" s="201"/>
      <c r="CX25" s="201"/>
      <c r="CY25" s="201"/>
      <c r="CZ25" s="201"/>
      <c r="DA25" s="201"/>
      <c r="DB25" s="201"/>
      <c r="DC25" s="201"/>
      <c r="DD25" s="201"/>
      <c r="DE25" s="201"/>
      <c r="DF25" s="201"/>
      <c r="DG25" s="201"/>
      <c r="DH25" s="201"/>
      <c r="DI25" s="201"/>
      <c r="DJ25" s="201"/>
      <c r="DK25" s="201"/>
      <c r="DL25" s="201"/>
      <c r="DM25" s="201"/>
      <c r="DN25" s="201"/>
      <c r="DO25" s="201"/>
      <c r="DP25" s="201"/>
      <c r="DQ25" s="201"/>
      <c r="DR25" s="201"/>
      <c r="DS25" s="201"/>
      <c r="DT25" s="201"/>
      <c r="DU25" s="201"/>
      <c r="DV25" s="201"/>
      <c r="DW25" s="201"/>
      <c r="DX25" s="201"/>
    </row>
    <row r="26" spans="2:128" s="304" customFormat="1" ht="32.1" customHeight="1">
      <c r="B26" s="339"/>
      <c r="C26" s="339"/>
      <c r="D26" s="339"/>
      <c r="E26" s="339"/>
      <c r="F26" s="339"/>
      <c r="G26" s="339"/>
      <c r="H26" s="339"/>
      <c r="I26" s="337"/>
      <c r="J26" s="337"/>
      <c r="K26" s="2851" t="s">
        <v>431</v>
      </c>
      <c r="L26" s="2851"/>
      <c r="M26" s="340"/>
      <c r="N26" s="2852">
        <f>SUM(N19:O24)</f>
        <v>1942740</v>
      </c>
      <c r="O26" s="2852"/>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1"/>
      <c r="BK26" s="201"/>
      <c r="BL26" s="201"/>
      <c r="BM26" s="201"/>
      <c r="BN26" s="201"/>
      <c r="BO26" s="201"/>
      <c r="BP26" s="201"/>
      <c r="BQ26" s="201"/>
      <c r="BR26" s="201"/>
      <c r="BS26" s="201"/>
      <c r="BT26" s="201"/>
      <c r="BU26" s="201"/>
      <c r="BV26" s="201"/>
      <c r="BW26" s="201"/>
      <c r="BX26" s="201"/>
      <c r="BY26" s="201"/>
      <c r="BZ26" s="201"/>
      <c r="CA26" s="201"/>
      <c r="CB26" s="201"/>
      <c r="CC26" s="201"/>
      <c r="CD26" s="201"/>
      <c r="CE26" s="201"/>
      <c r="CF26" s="201"/>
      <c r="CG26" s="201"/>
      <c r="CH26" s="201"/>
      <c r="CI26" s="201"/>
      <c r="CJ26" s="201"/>
      <c r="CK26" s="201"/>
      <c r="CL26" s="201"/>
      <c r="CM26" s="201"/>
      <c r="CN26" s="201"/>
      <c r="CO26" s="201"/>
      <c r="CP26" s="201"/>
      <c r="CQ26" s="201"/>
      <c r="CR26" s="201"/>
      <c r="CS26" s="201"/>
      <c r="CT26" s="201"/>
      <c r="CU26" s="201"/>
      <c r="CV26" s="201"/>
      <c r="CW26" s="201"/>
      <c r="CX26" s="201"/>
      <c r="CY26" s="201"/>
      <c r="CZ26" s="201"/>
      <c r="DA26" s="201"/>
      <c r="DB26" s="201"/>
      <c r="DC26" s="201"/>
      <c r="DD26" s="201"/>
      <c r="DE26" s="201"/>
      <c r="DF26" s="201"/>
      <c r="DG26" s="201"/>
      <c r="DH26" s="201"/>
      <c r="DI26" s="201"/>
      <c r="DJ26" s="201"/>
      <c r="DK26" s="201"/>
      <c r="DL26" s="201"/>
      <c r="DM26" s="201"/>
      <c r="DN26" s="201"/>
      <c r="DO26" s="201"/>
      <c r="DP26" s="201"/>
      <c r="DQ26" s="201"/>
      <c r="DR26" s="201"/>
      <c r="DS26" s="201"/>
      <c r="DT26" s="201"/>
      <c r="DU26" s="201"/>
      <c r="DV26" s="201"/>
      <c r="DW26" s="201"/>
      <c r="DX26" s="201"/>
    </row>
    <row r="27" spans="2:128" s="304" customFormat="1" ht="32.1" customHeight="1">
      <c r="B27" s="2890"/>
      <c r="C27" s="2890"/>
      <c r="D27" s="355"/>
      <c r="E27" s="355"/>
      <c r="F27" s="355"/>
      <c r="G27" s="355"/>
      <c r="H27" s="355"/>
      <c r="I27" s="337"/>
      <c r="J27" s="337"/>
      <c r="K27" s="2863" t="s">
        <v>432</v>
      </c>
      <c r="L27" s="2863"/>
      <c r="M27" s="2863"/>
      <c r="N27" s="2852">
        <f>N26*10%</f>
        <v>194274</v>
      </c>
      <c r="O27" s="2852"/>
      <c r="R27" s="201"/>
      <c r="S27" s="201"/>
      <c r="T27" s="201"/>
      <c r="U27" s="201"/>
      <c r="V27" s="201"/>
      <c r="W27" s="201"/>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1"/>
      <c r="BK27" s="201"/>
      <c r="BL27" s="201"/>
      <c r="BM27" s="201"/>
      <c r="BN27" s="201"/>
      <c r="BO27" s="201"/>
      <c r="BP27" s="201"/>
      <c r="BQ27" s="201"/>
      <c r="BR27" s="201"/>
      <c r="BS27" s="201"/>
      <c r="BT27" s="201"/>
      <c r="BU27" s="201"/>
      <c r="BV27" s="201"/>
      <c r="BW27" s="201"/>
      <c r="BX27" s="201"/>
      <c r="BY27" s="201"/>
      <c r="BZ27" s="201"/>
      <c r="CA27" s="201"/>
      <c r="CB27" s="201"/>
      <c r="CC27" s="201"/>
      <c r="CD27" s="201"/>
      <c r="CE27" s="201"/>
      <c r="CF27" s="201"/>
      <c r="CG27" s="201"/>
      <c r="CH27" s="201"/>
      <c r="CI27" s="201"/>
      <c r="CJ27" s="201"/>
      <c r="CK27" s="201"/>
      <c r="CL27" s="201"/>
      <c r="CM27" s="201"/>
      <c r="CN27" s="201"/>
      <c r="CO27" s="201"/>
      <c r="CP27" s="201"/>
      <c r="CQ27" s="201"/>
      <c r="CR27" s="201"/>
      <c r="CS27" s="201"/>
      <c r="CT27" s="201"/>
      <c r="CU27" s="201"/>
      <c r="CV27" s="201"/>
      <c r="CW27" s="201"/>
      <c r="CX27" s="201"/>
      <c r="CY27" s="201"/>
      <c r="CZ27" s="201"/>
      <c r="DA27" s="201"/>
      <c r="DB27" s="201"/>
      <c r="DC27" s="201"/>
      <c r="DD27" s="201"/>
      <c r="DE27" s="201"/>
      <c r="DF27" s="201"/>
      <c r="DG27" s="201"/>
      <c r="DH27" s="201"/>
      <c r="DI27" s="201"/>
      <c r="DJ27" s="201"/>
      <c r="DK27" s="201"/>
      <c r="DL27" s="201"/>
      <c r="DM27" s="201"/>
      <c r="DN27" s="201"/>
      <c r="DO27" s="201"/>
      <c r="DP27" s="201"/>
      <c r="DQ27" s="201"/>
      <c r="DR27" s="201"/>
      <c r="DS27" s="201"/>
      <c r="DT27" s="201"/>
      <c r="DU27" s="201"/>
      <c r="DV27" s="201"/>
      <c r="DW27" s="201"/>
      <c r="DX27" s="201"/>
    </row>
    <row r="28" spans="2:128" s="304" customFormat="1" ht="32.1" customHeight="1" thickBot="1">
      <c r="B28" s="2889"/>
      <c r="C28" s="2889"/>
      <c r="D28" s="355"/>
      <c r="E28" s="355"/>
      <c r="F28" s="355"/>
      <c r="G28" s="355"/>
      <c r="H28" s="355"/>
      <c r="I28" s="337"/>
      <c r="J28" s="337"/>
      <c r="K28" s="2855" t="s">
        <v>433</v>
      </c>
      <c r="L28" s="2855"/>
      <c r="M28" s="342" t="s">
        <v>434</v>
      </c>
      <c r="N28" s="2856">
        <f>N26+N27</f>
        <v>2137014</v>
      </c>
      <c r="O28" s="2856"/>
      <c r="R28" s="201"/>
      <c r="S28" s="201"/>
      <c r="T28" s="201"/>
      <c r="U28" s="201"/>
      <c r="V28" s="201"/>
      <c r="W28" s="201"/>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1"/>
      <c r="BK28" s="201"/>
      <c r="BL28" s="201"/>
      <c r="BM28" s="201"/>
      <c r="BN28" s="201"/>
      <c r="BO28" s="201"/>
      <c r="BP28" s="201"/>
      <c r="BQ28" s="201"/>
      <c r="BR28" s="201"/>
      <c r="BS28" s="201"/>
      <c r="BT28" s="201"/>
      <c r="BU28" s="201"/>
      <c r="BV28" s="201"/>
      <c r="BW28" s="201"/>
      <c r="BX28" s="201"/>
      <c r="BY28" s="201"/>
      <c r="BZ28" s="201"/>
      <c r="CA28" s="201"/>
      <c r="CB28" s="201"/>
      <c r="CC28" s="201"/>
      <c r="CD28" s="201"/>
      <c r="CE28" s="201"/>
      <c r="CF28" s="201"/>
      <c r="CG28" s="201"/>
      <c r="CH28" s="201"/>
      <c r="CI28" s="201"/>
      <c r="CJ28" s="201"/>
      <c r="CK28" s="201"/>
      <c r="CL28" s="201"/>
      <c r="CM28" s="201"/>
      <c r="CN28" s="201"/>
      <c r="CO28" s="201"/>
      <c r="CP28" s="201"/>
      <c r="CQ28" s="201"/>
      <c r="CR28" s="201"/>
      <c r="CS28" s="201"/>
      <c r="CT28" s="201"/>
      <c r="CU28" s="201"/>
      <c r="CV28" s="201"/>
      <c r="CW28" s="201"/>
      <c r="CX28" s="201"/>
      <c r="CY28" s="201"/>
      <c r="CZ28" s="201"/>
      <c r="DA28" s="201"/>
      <c r="DB28" s="201"/>
      <c r="DC28" s="201"/>
      <c r="DD28" s="201"/>
      <c r="DE28" s="201"/>
      <c r="DF28" s="201"/>
      <c r="DG28" s="201"/>
      <c r="DH28" s="201"/>
      <c r="DI28" s="201"/>
      <c r="DJ28" s="201"/>
      <c r="DK28" s="201"/>
      <c r="DL28" s="201"/>
      <c r="DM28" s="201"/>
      <c r="DN28" s="201"/>
      <c r="DO28" s="201"/>
      <c r="DP28" s="201"/>
      <c r="DQ28" s="201"/>
      <c r="DR28" s="201"/>
      <c r="DS28" s="201"/>
      <c r="DT28" s="201"/>
      <c r="DU28" s="201"/>
      <c r="DV28" s="201"/>
      <c r="DW28" s="201"/>
      <c r="DX28" s="201"/>
    </row>
    <row r="29" spans="2:128" s="304" customFormat="1" ht="32.1" customHeight="1" thickTop="1">
      <c r="B29" s="339"/>
      <c r="C29" s="339"/>
      <c r="D29" s="339"/>
      <c r="E29" s="339"/>
      <c r="F29" s="339"/>
      <c r="G29" s="339"/>
      <c r="H29" s="339"/>
      <c r="I29" s="337"/>
      <c r="J29" s="337"/>
      <c r="K29" s="2857"/>
      <c r="L29" s="2857"/>
      <c r="M29" s="343"/>
      <c r="N29" s="2852"/>
      <c r="O29" s="2852"/>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c r="CC29" s="201"/>
      <c r="CD29" s="201"/>
      <c r="CE29" s="201"/>
      <c r="CF29" s="201"/>
      <c r="CG29" s="201"/>
      <c r="CH29" s="201"/>
      <c r="CI29" s="201"/>
      <c r="CJ29" s="201"/>
      <c r="CK29" s="201"/>
      <c r="CL29" s="201"/>
      <c r="CM29" s="201"/>
      <c r="CN29" s="201"/>
      <c r="CO29" s="201"/>
      <c r="CP29" s="201"/>
      <c r="CQ29" s="201"/>
      <c r="CR29" s="201"/>
      <c r="CS29" s="201"/>
      <c r="CT29" s="201"/>
      <c r="CU29" s="201"/>
      <c r="CV29" s="201"/>
      <c r="CW29" s="201"/>
      <c r="CX29" s="201"/>
      <c r="CY29" s="201"/>
      <c r="CZ29" s="201"/>
      <c r="DA29" s="201"/>
      <c r="DB29" s="201"/>
      <c r="DC29" s="201"/>
      <c r="DD29" s="201"/>
      <c r="DE29" s="201"/>
      <c r="DF29" s="201"/>
      <c r="DG29" s="201"/>
      <c r="DH29" s="201"/>
      <c r="DI29" s="201"/>
      <c r="DJ29" s="201"/>
      <c r="DK29" s="201"/>
      <c r="DL29" s="201"/>
      <c r="DM29" s="201"/>
      <c r="DN29" s="201"/>
      <c r="DO29" s="201"/>
      <c r="DP29" s="201"/>
      <c r="DQ29" s="201"/>
      <c r="DR29" s="201"/>
      <c r="DS29" s="201"/>
      <c r="DT29" s="201"/>
      <c r="DU29" s="201"/>
      <c r="DV29" s="201"/>
      <c r="DW29" s="201"/>
      <c r="DX29" s="201"/>
    </row>
    <row r="30" spans="2:128" s="304" customFormat="1" ht="31.5" customHeight="1">
      <c r="B30" s="349" t="s">
        <v>435</v>
      </c>
      <c r="C30" s="339"/>
      <c r="D30" s="339"/>
      <c r="E30" s="339"/>
      <c r="F30" s="339"/>
      <c r="G30" s="339"/>
      <c r="H30" s="339"/>
      <c r="I30" s="337"/>
      <c r="J30" s="337"/>
      <c r="K30" s="2851"/>
      <c r="L30" s="2851"/>
      <c r="M30" s="340"/>
      <c r="N30" s="2852"/>
      <c r="O30" s="2852"/>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c r="BM30" s="201"/>
      <c r="BN30" s="201"/>
      <c r="BO30" s="201"/>
      <c r="BP30" s="201"/>
      <c r="BQ30" s="201"/>
      <c r="BR30" s="201"/>
      <c r="BS30" s="201"/>
      <c r="BT30" s="201"/>
      <c r="BU30" s="201"/>
      <c r="BV30" s="201"/>
      <c r="BW30" s="201"/>
      <c r="BX30" s="201"/>
      <c r="BY30" s="201"/>
      <c r="BZ30" s="201"/>
      <c r="CA30" s="201"/>
      <c r="CB30" s="201"/>
      <c r="CC30" s="201"/>
      <c r="CD30" s="201"/>
      <c r="CE30" s="201"/>
      <c r="CF30" s="201"/>
      <c r="CG30" s="201"/>
      <c r="CH30" s="201"/>
      <c r="CI30" s="201"/>
      <c r="CJ30" s="201"/>
      <c r="CK30" s="201"/>
      <c r="CL30" s="201"/>
      <c r="CM30" s="201"/>
      <c r="CN30" s="201"/>
      <c r="CO30" s="201"/>
      <c r="CP30" s="201"/>
      <c r="CQ30" s="201"/>
      <c r="CR30" s="201"/>
      <c r="CS30" s="201"/>
      <c r="CT30" s="201"/>
      <c r="CU30" s="201"/>
      <c r="CV30" s="201"/>
      <c r="CW30" s="201"/>
      <c r="CX30" s="201"/>
      <c r="CY30" s="201"/>
      <c r="CZ30" s="201"/>
      <c r="DA30" s="201"/>
      <c r="DB30" s="201"/>
      <c r="DC30" s="201"/>
      <c r="DD30" s="201"/>
      <c r="DE30" s="201"/>
      <c r="DF30" s="201"/>
      <c r="DG30" s="201"/>
      <c r="DH30" s="201"/>
      <c r="DI30" s="201"/>
      <c r="DJ30" s="201"/>
      <c r="DK30" s="201"/>
      <c r="DL30" s="201"/>
      <c r="DM30" s="201"/>
      <c r="DN30" s="201"/>
      <c r="DO30" s="201"/>
      <c r="DP30" s="201"/>
      <c r="DQ30" s="201"/>
      <c r="DR30" s="201"/>
      <c r="DS30" s="201"/>
      <c r="DT30" s="201"/>
      <c r="DU30" s="201"/>
      <c r="DV30" s="201"/>
      <c r="DW30" s="201"/>
      <c r="DX30" s="201"/>
    </row>
    <row r="31" spans="2:128" s="304" customFormat="1" ht="15.95" customHeight="1">
      <c r="B31" s="344"/>
      <c r="C31" s="344"/>
      <c r="D31" s="344"/>
      <c r="E31" s="344"/>
      <c r="F31" s="344"/>
      <c r="G31" s="344"/>
      <c r="H31" s="344"/>
      <c r="I31" s="345"/>
      <c r="J31" s="345"/>
      <c r="K31" s="346"/>
      <c r="L31" s="346"/>
      <c r="M31" s="347"/>
      <c r="N31" s="348"/>
      <c r="O31" s="348"/>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c r="BN31" s="201"/>
      <c r="BO31" s="201"/>
      <c r="BP31" s="201"/>
      <c r="BQ31" s="201"/>
      <c r="BR31" s="201"/>
      <c r="BS31" s="201"/>
      <c r="BT31" s="201"/>
      <c r="BU31" s="201"/>
      <c r="BV31" s="201"/>
      <c r="BW31" s="201"/>
      <c r="BX31" s="201"/>
      <c r="BY31" s="201"/>
      <c r="BZ31" s="201"/>
      <c r="CA31" s="201"/>
      <c r="CB31" s="201"/>
      <c r="CC31" s="201"/>
      <c r="CD31" s="201"/>
      <c r="CE31" s="201"/>
      <c r="CF31" s="201"/>
      <c r="CG31" s="201"/>
      <c r="CH31" s="201"/>
      <c r="CI31" s="201"/>
      <c r="CJ31" s="201"/>
      <c r="CK31" s="201"/>
      <c r="CL31" s="201"/>
      <c r="CM31" s="201"/>
      <c r="CN31" s="201"/>
      <c r="CO31" s="201"/>
      <c r="CP31" s="201"/>
      <c r="CQ31" s="201"/>
      <c r="CR31" s="201"/>
      <c r="CS31" s="201"/>
      <c r="CT31" s="201"/>
      <c r="CU31" s="201"/>
      <c r="CV31" s="201"/>
      <c r="CW31" s="201"/>
      <c r="CX31" s="201"/>
      <c r="CY31" s="201"/>
      <c r="CZ31" s="201"/>
      <c r="DA31" s="201"/>
      <c r="DB31" s="201"/>
      <c r="DC31" s="201"/>
      <c r="DD31" s="201"/>
      <c r="DE31" s="201"/>
      <c r="DF31" s="201"/>
      <c r="DG31" s="201"/>
      <c r="DH31" s="201"/>
      <c r="DI31" s="201"/>
      <c r="DJ31" s="201"/>
      <c r="DK31" s="201"/>
      <c r="DL31" s="201"/>
      <c r="DM31" s="201"/>
      <c r="DN31" s="201"/>
      <c r="DO31" s="201"/>
      <c r="DP31" s="201"/>
      <c r="DQ31" s="201"/>
      <c r="DR31" s="201"/>
      <c r="DS31" s="201"/>
      <c r="DT31" s="201"/>
      <c r="DU31" s="201"/>
      <c r="DV31" s="201"/>
      <c r="DW31" s="201"/>
      <c r="DX31" s="201"/>
    </row>
    <row r="32" spans="2:128" s="304" customFormat="1" ht="24.95" customHeight="1">
      <c r="D32" s="201"/>
      <c r="R32" s="201"/>
      <c r="S32" s="201"/>
      <c r="T32" s="201"/>
      <c r="U32" s="201"/>
      <c r="V32" s="201"/>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1"/>
      <c r="BK32" s="201"/>
      <c r="BL32" s="201"/>
      <c r="BM32" s="201"/>
      <c r="BN32" s="201"/>
      <c r="BO32" s="201"/>
      <c r="BP32" s="201"/>
      <c r="BQ32" s="201"/>
      <c r="BR32" s="201"/>
      <c r="BS32" s="201"/>
      <c r="BT32" s="201"/>
      <c r="BU32" s="201"/>
      <c r="BV32" s="201"/>
      <c r="BW32" s="201"/>
      <c r="BX32" s="201"/>
      <c r="BY32" s="201"/>
      <c r="BZ32" s="201"/>
      <c r="CA32" s="201"/>
      <c r="CB32" s="201"/>
      <c r="CC32" s="201"/>
      <c r="CD32" s="201"/>
      <c r="CE32" s="201"/>
      <c r="CF32" s="201"/>
      <c r="CG32" s="201"/>
      <c r="CH32" s="201"/>
      <c r="CI32" s="201"/>
      <c r="CJ32" s="201"/>
      <c r="CK32" s="201"/>
      <c r="CL32" s="201"/>
      <c r="CM32" s="201"/>
      <c r="CN32" s="201"/>
      <c r="CO32" s="201"/>
      <c r="CP32" s="201"/>
      <c r="CQ32" s="201"/>
      <c r="CR32" s="201"/>
      <c r="CS32" s="201"/>
      <c r="CT32" s="201"/>
      <c r="CU32" s="201"/>
      <c r="CV32" s="201"/>
      <c r="CW32" s="201"/>
      <c r="CX32" s="201"/>
      <c r="CY32" s="201"/>
      <c r="CZ32" s="201"/>
      <c r="DA32" s="201"/>
      <c r="DB32" s="201"/>
      <c r="DC32" s="201"/>
      <c r="DD32" s="201"/>
      <c r="DE32" s="201"/>
      <c r="DF32" s="201"/>
      <c r="DG32" s="201"/>
      <c r="DH32" s="201"/>
      <c r="DI32" s="201"/>
      <c r="DJ32" s="201"/>
      <c r="DK32" s="201"/>
      <c r="DL32" s="201"/>
      <c r="DM32" s="201"/>
      <c r="DN32" s="201"/>
      <c r="DO32" s="201"/>
      <c r="DP32" s="201"/>
      <c r="DQ32" s="201"/>
      <c r="DR32" s="201"/>
      <c r="DS32" s="201"/>
      <c r="DT32" s="201"/>
      <c r="DU32" s="201"/>
      <c r="DV32" s="201"/>
      <c r="DW32" s="201"/>
      <c r="DX32" s="201"/>
    </row>
    <row r="33" spans="1:128" s="304" customFormat="1" ht="24.95" customHeight="1">
      <c r="K33" s="322"/>
      <c r="R33" s="201"/>
      <c r="S33" s="201"/>
      <c r="T33" s="201"/>
      <c r="U33" s="201"/>
      <c r="V33" s="201"/>
      <c r="W33" s="201"/>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c r="BD33" s="201"/>
      <c r="BE33" s="201"/>
      <c r="BF33" s="201"/>
      <c r="BG33" s="201"/>
      <c r="BH33" s="201"/>
      <c r="BI33" s="201"/>
      <c r="BJ33" s="201"/>
      <c r="BK33" s="201"/>
      <c r="BL33" s="201"/>
      <c r="BM33" s="201"/>
      <c r="BN33" s="201"/>
      <c r="BO33" s="201"/>
      <c r="BP33" s="201"/>
      <c r="BQ33" s="201"/>
      <c r="BR33" s="201"/>
      <c r="BS33" s="201"/>
      <c r="BT33" s="201"/>
      <c r="BU33" s="201"/>
      <c r="BV33" s="201"/>
      <c r="BW33" s="201"/>
      <c r="BX33" s="201"/>
      <c r="BY33" s="201"/>
      <c r="BZ33" s="201"/>
      <c r="CA33" s="201"/>
      <c r="CB33" s="201"/>
      <c r="CC33" s="201"/>
      <c r="CD33" s="201"/>
      <c r="CE33" s="201"/>
      <c r="CF33" s="201"/>
      <c r="CG33" s="201"/>
      <c r="CH33" s="201"/>
      <c r="CI33" s="201"/>
      <c r="CJ33" s="201"/>
      <c r="CK33" s="201"/>
      <c r="CL33" s="201"/>
      <c r="CM33" s="201"/>
      <c r="CN33" s="201"/>
      <c r="CO33" s="201"/>
      <c r="CP33" s="201"/>
      <c r="CQ33" s="201"/>
      <c r="CR33" s="201"/>
      <c r="CS33" s="201"/>
      <c r="CT33" s="201"/>
      <c r="CU33" s="201"/>
      <c r="CV33" s="201"/>
      <c r="CW33" s="201"/>
      <c r="CX33" s="201"/>
      <c r="CY33" s="201"/>
      <c r="CZ33" s="201"/>
      <c r="DA33" s="201"/>
      <c r="DB33" s="201"/>
      <c r="DC33" s="201"/>
      <c r="DD33" s="201"/>
      <c r="DE33" s="201"/>
      <c r="DF33" s="201"/>
      <c r="DG33" s="201"/>
      <c r="DH33" s="201"/>
      <c r="DI33" s="201"/>
      <c r="DJ33" s="201"/>
      <c r="DK33" s="201"/>
      <c r="DL33" s="201"/>
      <c r="DM33" s="201"/>
      <c r="DN33" s="201"/>
      <c r="DO33" s="201"/>
      <c r="DP33" s="201"/>
      <c r="DQ33" s="201"/>
      <c r="DR33" s="201"/>
      <c r="DS33" s="201"/>
      <c r="DT33" s="201"/>
      <c r="DU33" s="201"/>
      <c r="DV33" s="201"/>
      <c r="DW33" s="201"/>
      <c r="DX33" s="201"/>
    </row>
    <row r="34" spans="1:128" s="304" customFormat="1" ht="24.95" customHeight="1">
      <c r="B34" s="344"/>
      <c r="C34" s="344"/>
      <c r="D34" s="344"/>
      <c r="E34" s="344"/>
      <c r="F34" s="344"/>
      <c r="G34" s="344"/>
      <c r="H34" s="344"/>
      <c r="I34" s="345"/>
      <c r="J34" s="345"/>
      <c r="K34" s="346"/>
      <c r="L34" s="346"/>
      <c r="M34" s="347"/>
      <c r="N34" s="348"/>
      <c r="O34" s="348"/>
      <c r="R34" s="201"/>
      <c r="S34" s="201"/>
      <c r="T34" s="201"/>
      <c r="U34" s="201"/>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c r="BE34" s="201"/>
      <c r="BF34" s="201"/>
      <c r="BG34" s="201"/>
      <c r="BH34" s="201"/>
      <c r="BI34" s="201"/>
      <c r="BJ34" s="201"/>
      <c r="BK34" s="201"/>
      <c r="BL34" s="201"/>
      <c r="BM34" s="201"/>
      <c r="BN34" s="201"/>
      <c r="BO34" s="201"/>
      <c r="BP34" s="201"/>
      <c r="BQ34" s="201"/>
      <c r="BR34" s="201"/>
      <c r="BS34" s="201"/>
      <c r="BT34" s="201"/>
      <c r="BU34" s="201"/>
      <c r="BV34" s="201"/>
      <c r="BW34" s="201"/>
      <c r="BX34" s="201"/>
      <c r="BY34" s="201"/>
      <c r="BZ34" s="201"/>
      <c r="CA34" s="201"/>
      <c r="CB34" s="201"/>
      <c r="CC34" s="201"/>
      <c r="CD34" s="201"/>
      <c r="CE34" s="201"/>
      <c r="CF34" s="201"/>
      <c r="CG34" s="201"/>
      <c r="CH34" s="201"/>
      <c r="CI34" s="201"/>
      <c r="CJ34" s="201"/>
      <c r="CK34" s="201"/>
      <c r="CL34" s="201"/>
      <c r="CM34" s="201"/>
      <c r="CN34" s="201"/>
      <c r="CO34" s="201"/>
      <c r="CP34" s="201"/>
      <c r="CQ34" s="201"/>
      <c r="CR34" s="201"/>
      <c r="CS34" s="201"/>
      <c r="CT34" s="201"/>
      <c r="CU34" s="201"/>
      <c r="CV34" s="201"/>
      <c r="CW34" s="201"/>
      <c r="CX34" s="201"/>
      <c r="CY34" s="201"/>
      <c r="CZ34" s="201"/>
      <c r="DA34" s="201"/>
      <c r="DB34" s="201"/>
      <c r="DC34" s="201"/>
      <c r="DD34" s="201"/>
      <c r="DE34" s="201"/>
      <c r="DF34" s="201"/>
      <c r="DG34" s="201"/>
      <c r="DH34" s="201"/>
      <c r="DI34" s="201"/>
      <c r="DJ34" s="201"/>
      <c r="DK34" s="201"/>
      <c r="DL34" s="201"/>
      <c r="DM34" s="201"/>
      <c r="DN34" s="201"/>
      <c r="DO34" s="201"/>
      <c r="DP34" s="201"/>
      <c r="DQ34" s="201"/>
      <c r="DR34" s="201"/>
      <c r="DS34" s="201"/>
      <c r="DT34" s="201"/>
      <c r="DU34" s="201"/>
      <c r="DV34" s="201"/>
      <c r="DW34" s="201"/>
      <c r="DX34" s="201"/>
    </row>
    <row r="35" spans="1:128" s="304" customFormat="1" ht="24.95" customHeight="1">
      <c r="A35" s="322"/>
      <c r="B35" s="349"/>
      <c r="C35" s="322"/>
      <c r="D35" s="350"/>
      <c r="E35" s="350"/>
      <c r="F35" s="350"/>
      <c r="G35" s="350"/>
      <c r="H35" s="350"/>
      <c r="I35" s="350"/>
      <c r="J35" s="350"/>
      <c r="K35" s="350"/>
      <c r="L35" s="350"/>
      <c r="M35" s="350"/>
      <c r="N35" s="350"/>
      <c r="O35" s="350"/>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L35" s="201"/>
      <c r="BM35" s="201"/>
      <c r="BN35" s="201"/>
      <c r="BO35" s="201"/>
      <c r="BP35" s="201"/>
      <c r="BQ35" s="201"/>
      <c r="BR35" s="201"/>
      <c r="BS35" s="201"/>
      <c r="BT35" s="201"/>
      <c r="BU35" s="201"/>
      <c r="BV35" s="201"/>
      <c r="BW35" s="201"/>
      <c r="BX35" s="201"/>
      <c r="BY35" s="201"/>
      <c r="BZ35" s="201"/>
      <c r="CA35" s="201"/>
      <c r="CB35" s="201"/>
      <c r="CC35" s="201"/>
      <c r="CD35" s="201"/>
      <c r="CE35" s="201"/>
      <c r="CF35" s="201"/>
      <c r="CG35" s="201"/>
      <c r="CH35" s="201"/>
      <c r="CI35" s="201"/>
      <c r="CJ35" s="201"/>
      <c r="CK35" s="201"/>
      <c r="CL35" s="201"/>
      <c r="CM35" s="201"/>
      <c r="CN35" s="201"/>
      <c r="CO35" s="201"/>
      <c r="CP35" s="201"/>
      <c r="CQ35" s="201"/>
      <c r="CR35" s="201"/>
      <c r="CS35" s="201"/>
      <c r="CT35" s="201"/>
      <c r="CU35" s="201"/>
      <c r="CV35" s="201"/>
      <c r="CW35" s="201"/>
      <c r="CX35" s="201"/>
      <c r="CY35" s="201"/>
      <c r="CZ35" s="201"/>
      <c r="DA35" s="201"/>
      <c r="DB35" s="201"/>
      <c r="DC35" s="201"/>
      <c r="DD35" s="201"/>
      <c r="DE35" s="201"/>
      <c r="DF35" s="201"/>
      <c r="DG35" s="201"/>
      <c r="DH35" s="201"/>
      <c r="DI35" s="201"/>
      <c r="DJ35" s="201"/>
      <c r="DK35" s="201"/>
      <c r="DL35" s="201"/>
      <c r="DM35" s="201"/>
      <c r="DN35" s="201"/>
      <c r="DO35" s="201"/>
      <c r="DP35" s="201"/>
      <c r="DQ35" s="201"/>
      <c r="DR35" s="201"/>
      <c r="DS35" s="201"/>
      <c r="DT35" s="201"/>
      <c r="DU35" s="201"/>
      <c r="DV35" s="201"/>
      <c r="DW35" s="201"/>
      <c r="DX35" s="201"/>
    </row>
    <row r="36" spans="1:128" s="304" customFormat="1" ht="24.95" customHeight="1">
      <c r="A36" s="350"/>
      <c r="B36" s="349"/>
      <c r="C36" s="351"/>
      <c r="D36" s="351"/>
      <c r="E36" s="351"/>
      <c r="F36" s="351"/>
      <c r="G36" s="351"/>
      <c r="H36" s="351"/>
      <c r="I36" s="337"/>
      <c r="J36" s="337"/>
      <c r="K36" s="352"/>
      <c r="L36" s="352"/>
      <c r="M36" s="353"/>
      <c r="N36" s="354"/>
      <c r="O36" s="354"/>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c r="BD36" s="201"/>
      <c r="BE36" s="201"/>
      <c r="BF36" s="201"/>
      <c r="BG36" s="201"/>
      <c r="BH36" s="201"/>
      <c r="BI36" s="201"/>
      <c r="BJ36" s="201"/>
      <c r="BK36" s="201"/>
      <c r="BL36" s="201"/>
      <c r="BM36" s="201"/>
      <c r="BN36" s="201"/>
      <c r="BO36" s="201"/>
      <c r="BP36" s="201"/>
      <c r="BQ36" s="201"/>
      <c r="BR36" s="201"/>
      <c r="BS36" s="201"/>
      <c r="BT36" s="201"/>
      <c r="BU36" s="201"/>
      <c r="BV36" s="201"/>
      <c r="BW36" s="201"/>
      <c r="BX36" s="201"/>
      <c r="BY36" s="201"/>
      <c r="BZ36" s="201"/>
      <c r="CA36" s="201"/>
      <c r="CB36" s="201"/>
      <c r="CC36" s="201"/>
      <c r="CD36" s="201"/>
      <c r="CE36" s="201"/>
      <c r="CF36" s="201"/>
      <c r="CG36" s="201"/>
      <c r="CH36" s="201"/>
      <c r="CI36" s="201"/>
      <c r="CJ36" s="201"/>
      <c r="CK36" s="201"/>
      <c r="CL36" s="201"/>
      <c r="CM36" s="201"/>
      <c r="CN36" s="201"/>
      <c r="CO36" s="201"/>
      <c r="CP36" s="201"/>
      <c r="CQ36" s="201"/>
      <c r="CR36" s="201"/>
      <c r="CS36" s="201"/>
      <c r="CT36" s="201"/>
      <c r="CU36" s="201"/>
      <c r="CV36" s="201"/>
      <c r="CW36" s="201"/>
      <c r="CX36" s="201"/>
      <c r="CY36" s="201"/>
      <c r="CZ36" s="201"/>
      <c r="DA36" s="201"/>
      <c r="DB36" s="201"/>
      <c r="DC36" s="201"/>
      <c r="DD36" s="201"/>
      <c r="DE36" s="201"/>
      <c r="DF36" s="201"/>
      <c r="DG36" s="201"/>
      <c r="DH36" s="201"/>
      <c r="DI36" s="201"/>
      <c r="DJ36" s="201"/>
      <c r="DK36" s="201"/>
      <c r="DL36" s="201"/>
      <c r="DM36" s="201"/>
      <c r="DN36" s="201"/>
      <c r="DO36" s="201"/>
      <c r="DP36" s="201"/>
      <c r="DQ36" s="201"/>
      <c r="DR36" s="201"/>
      <c r="DS36" s="201"/>
      <c r="DT36" s="201"/>
      <c r="DU36" s="201"/>
      <c r="DV36" s="201"/>
      <c r="DW36" s="201"/>
      <c r="DX36" s="201"/>
    </row>
    <row r="37" spans="1:128" s="304" customFormat="1" ht="24.95" customHeight="1">
      <c r="A37" s="350"/>
      <c r="B37" s="350"/>
      <c r="C37" s="350"/>
      <c r="D37" s="350"/>
      <c r="E37" s="350"/>
      <c r="F37" s="350"/>
      <c r="G37" s="350"/>
      <c r="H37" s="350"/>
      <c r="I37" s="350"/>
      <c r="J37" s="350"/>
      <c r="K37" s="350"/>
      <c r="L37" s="350"/>
      <c r="M37" s="350"/>
      <c r="N37" s="350"/>
      <c r="O37" s="350"/>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201"/>
      <c r="BL37" s="201"/>
      <c r="BM37" s="201"/>
      <c r="BN37" s="201"/>
      <c r="BO37" s="201"/>
      <c r="BP37" s="201"/>
      <c r="BQ37" s="201"/>
      <c r="BR37" s="201"/>
      <c r="BS37" s="201"/>
      <c r="BT37" s="201"/>
      <c r="BU37" s="201"/>
      <c r="BV37" s="201"/>
      <c r="BW37" s="201"/>
      <c r="BX37" s="201"/>
      <c r="BY37" s="201"/>
      <c r="BZ37" s="201"/>
      <c r="CA37" s="201"/>
      <c r="CB37" s="201"/>
      <c r="CC37" s="201"/>
      <c r="CD37" s="201"/>
      <c r="CE37" s="201"/>
      <c r="CF37" s="201"/>
      <c r="CG37" s="201"/>
      <c r="CH37" s="201"/>
      <c r="CI37" s="201"/>
      <c r="CJ37" s="201"/>
      <c r="CK37" s="201"/>
      <c r="CL37" s="201"/>
      <c r="CM37" s="201"/>
      <c r="CN37" s="201"/>
      <c r="CO37" s="201"/>
      <c r="CP37" s="201"/>
      <c r="CQ37" s="201"/>
      <c r="CR37" s="201"/>
      <c r="CS37" s="201"/>
      <c r="CT37" s="201"/>
      <c r="CU37" s="201"/>
      <c r="CV37" s="201"/>
      <c r="CW37" s="201"/>
      <c r="CX37" s="201"/>
      <c r="CY37" s="201"/>
      <c r="CZ37" s="201"/>
      <c r="DA37" s="201"/>
      <c r="DB37" s="201"/>
      <c r="DC37" s="201"/>
      <c r="DD37" s="201"/>
      <c r="DE37" s="201"/>
      <c r="DF37" s="201"/>
      <c r="DG37" s="201"/>
      <c r="DH37" s="201"/>
      <c r="DI37" s="201"/>
      <c r="DJ37" s="201"/>
      <c r="DK37" s="201"/>
      <c r="DL37" s="201"/>
      <c r="DM37" s="201"/>
      <c r="DN37" s="201"/>
      <c r="DO37" s="201"/>
      <c r="DP37" s="201"/>
      <c r="DQ37" s="201"/>
      <c r="DR37" s="201"/>
      <c r="DS37" s="201"/>
      <c r="DT37" s="201"/>
      <c r="DU37" s="201"/>
      <c r="DV37" s="201"/>
      <c r="DW37" s="201"/>
      <c r="DX37" s="201"/>
    </row>
    <row r="38" spans="1:128">
      <c r="A38" s="304"/>
      <c r="B38" s="304"/>
      <c r="C38" s="304"/>
      <c r="D38" s="304"/>
      <c r="E38" s="304"/>
      <c r="F38" s="304"/>
      <c r="G38" s="304"/>
      <c r="H38" s="304"/>
      <c r="I38" s="304"/>
      <c r="J38" s="304"/>
      <c r="K38" s="304"/>
      <c r="L38" s="304"/>
      <c r="M38" s="304"/>
      <c r="N38" s="304"/>
      <c r="O38" s="304"/>
      <c r="P38" s="304"/>
      <c r="Q38" s="304"/>
    </row>
  </sheetData>
  <mergeCells count="59">
    <mergeCell ref="B9:C9"/>
    <mergeCell ref="K1:Q3"/>
    <mergeCell ref="D2:F2"/>
    <mergeCell ref="D3:F3"/>
    <mergeCell ref="B5:H6"/>
    <mergeCell ref="I5:I6"/>
    <mergeCell ref="B10:C10"/>
    <mergeCell ref="B13:D14"/>
    <mergeCell ref="E13:H14"/>
    <mergeCell ref="C17:H17"/>
    <mergeCell ref="I17:K17"/>
    <mergeCell ref="N17:O17"/>
    <mergeCell ref="B18:C18"/>
    <mergeCell ref="D18:H18"/>
    <mergeCell ref="I18:K18"/>
    <mergeCell ref="L18:M18"/>
    <mergeCell ref="N18:O18"/>
    <mergeCell ref="L17:M17"/>
    <mergeCell ref="B20:C20"/>
    <mergeCell ref="D20:H20"/>
    <mergeCell ref="I20:J20"/>
    <mergeCell ref="L20:M20"/>
    <mergeCell ref="N20:O20"/>
    <mergeCell ref="B19:C19"/>
    <mergeCell ref="D19:H19"/>
    <mergeCell ref="I19:J19"/>
    <mergeCell ref="L19:M19"/>
    <mergeCell ref="N19:O19"/>
    <mergeCell ref="B22:C22"/>
    <mergeCell ref="D22:H22"/>
    <mergeCell ref="I22:J22"/>
    <mergeCell ref="L22:M22"/>
    <mergeCell ref="N22:O22"/>
    <mergeCell ref="B21:C21"/>
    <mergeCell ref="D21:H21"/>
    <mergeCell ref="I21:J21"/>
    <mergeCell ref="L21:M21"/>
    <mergeCell ref="N21:O21"/>
    <mergeCell ref="I23:J23"/>
    <mergeCell ref="L23:M23"/>
    <mergeCell ref="N23:O23"/>
    <mergeCell ref="B27:C27"/>
    <mergeCell ref="K27:M27"/>
    <mergeCell ref="N27:O27"/>
    <mergeCell ref="B24:C24"/>
    <mergeCell ref="I24:J24"/>
    <mergeCell ref="L24:M24"/>
    <mergeCell ref="N24:O24"/>
    <mergeCell ref="B23:C23"/>
    <mergeCell ref="D23:H23"/>
    <mergeCell ref="K30:L30"/>
    <mergeCell ref="N30:O30"/>
    <mergeCell ref="K26:L26"/>
    <mergeCell ref="N26:O26"/>
    <mergeCell ref="B28:C28"/>
    <mergeCell ref="K28:L28"/>
    <mergeCell ref="N28:O28"/>
    <mergeCell ref="K29:L29"/>
    <mergeCell ref="N29:O29"/>
  </mergeCells>
  <phoneticPr fontId="27"/>
  <printOptions horizontalCentered="1"/>
  <pageMargins left="0.7" right="0.7" top="0.75" bottom="0.75" header="0.3" footer="0.3"/>
  <pageSetup paperSize="9" scale="61" orientation="portrait" horizontalDpi="1200" verticalDpi="1200"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B04A-D86C-48AA-B8D5-8844D7E56B8F}">
  <sheetPr codeName="Sheet50">
    <pageSetUpPr fitToPage="1"/>
  </sheetPr>
  <dimension ref="A1:DW46"/>
  <sheetViews>
    <sheetView zoomScaleNormal="100" zoomScaleSheetLayoutView="100" zoomScalePageLayoutView="50" workbookViewId="0">
      <selection activeCell="M25" sqref="M25:N25"/>
    </sheetView>
  </sheetViews>
  <sheetFormatPr defaultRowHeight="18.75"/>
  <cols>
    <col min="1" max="1" width="4.1640625" style="201" customWidth="1"/>
    <col min="2" max="2" width="7" style="201" bestFit="1" customWidth="1"/>
    <col min="3" max="3" width="10.1640625" style="201" customWidth="1"/>
    <col min="4" max="4" width="7.1640625" style="201" customWidth="1"/>
    <col min="5" max="5" width="16.1640625" style="201" customWidth="1"/>
    <col min="6" max="6" width="7.1640625" style="201" customWidth="1"/>
    <col min="7" max="9" width="10.1640625" style="201" customWidth="1"/>
    <col min="10" max="10" width="13.5" style="201" customWidth="1"/>
    <col min="11" max="11" width="10.1640625" style="201" customWidth="1"/>
    <col min="12" max="12" width="13.5" style="201" customWidth="1"/>
    <col min="13" max="13" width="15.5" style="201" customWidth="1"/>
    <col min="14" max="14" width="10.1640625" style="201" customWidth="1"/>
    <col min="15" max="16" width="2.6640625" style="201" customWidth="1"/>
    <col min="17" max="16384" width="9.33203125" style="201"/>
  </cols>
  <sheetData>
    <row r="1" spans="1:127" s="304" customFormat="1" ht="8.1" customHeight="1">
      <c r="B1" s="305"/>
      <c r="C1" s="305"/>
      <c r="D1" s="305"/>
      <c r="E1" s="305"/>
      <c r="J1" s="2903" t="s">
        <v>449</v>
      </c>
      <c r="K1" s="2903"/>
      <c r="L1" s="2903"/>
      <c r="M1" s="2903"/>
      <c r="N1" s="2903"/>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c r="CY1" s="201"/>
      <c r="CZ1" s="201"/>
      <c r="DA1" s="201"/>
      <c r="DB1" s="201"/>
      <c r="DC1" s="201"/>
      <c r="DD1" s="201"/>
      <c r="DE1" s="201"/>
      <c r="DF1" s="201"/>
      <c r="DG1" s="201"/>
      <c r="DH1" s="201"/>
      <c r="DI1" s="201"/>
      <c r="DJ1" s="201"/>
      <c r="DK1" s="201"/>
      <c r="DL1" s="201"/>
      <c r="DM1" s="201"/>
      <c r="DN1" s="201"/>
      <c r="DO1" s="201"/>
      <c r="DP1" s="201"/>
      <c r="DQ1" s="201"/>
      <c r="DR1" s="201"/>
      <c r="DS1" s="201"/>
      <c r="DT1" s="201"/>
      <c r="DU1" s="201"/>
      <c r="DV1" s="201"/>
      <c r="DW1" s="201"/>
    </row>
    <row r="2" spans="1:127" ht="18.75" customHeight="1">
      <c r="A2" s="304"/>
      <c r="B2" s="304"/>
      <c r="C2" s="306" t="s">
        <v>450</v>
      </c>
      <c r="D2" s="2884" t="s">
        <v>441</v>
      </c>
      <c r="E2" s="2884"/>
      <c r="F2" s="2884"/>
      <c r="G2" s="308"/>
      <c r="H2" s="308"/>
      <c r="I2" s="308"/>
      <c r="J2" s="2903"/>
      <c r="K2" s="2903"/>
      <c r="L2" s="2903"/>
      <c r="M2" s="2903"/>
      <c r="N2" s="2903"/>
      <c r="O2" s="304"/>
      <c r="P2" s="304"/>
    </row>
    <row r="3" spans="1:127" ht="18.75" customHeight="1">
      <c r="A3" s="304"/>
      <c r="B3" s="304"/>
      <c r="C3" s="306" t="s">
        <v>451</v>
      </c>
      <c r="D3" s="2885">
        <v>44551</v>
      </c>
      <c r="E3" s="2885"/>
      <c r="F3" s="2885"/>
      <c r="G3" s="308"/>
      <c r="H3" s="308"/>
      <c r="I3" s="308"/>
      <c r="J3" s="2903"/>
      <c r="K3" s="2903"/>
      <c r="L3" s="2903"/>
      <c r="M3" s="2903"/>
      <c r="N3" s="2903"/>
      <c r="O3" s="304"/>
      <c r="P3" s="304"/>
    </row>
    <row r="4" spans="1:127" ht="8.1" customHeight="1">
      <c r="A4" s="304"/>
      <c r="B4" s="309"/>
      <c r="C4" s="309"/>
      <c r="D4" s="309"/>
      <c r="E4" s="309"/>
      <c r="F4" s="309"/>
      <c r="G4" s="309"/>
      <c r="H4" s="309"/>
      <c r="I4" s="309"/>
      <c r="J4" s="2903"/>
      <c r="K4" s="2903"/>
      <c r="L4" s="2903"/>
      <c r="M4" s="2903"/>
      <c r="N4" s="2903"/>
      <c r="O4" s="304"/>
      <c r="P4" s="304"/>
    </row>
    <row r="5" spans="1:127" ht="20.25" customHeight="1">
      <c r="A5" s="304"/>
      <c r="B5" s="2904" t="s">
        <v>442</v>
      </c>
      <c r="C5" s="2904"/>
      <c r="D5" s="2904"/>
      <c r="E5" s="2904"/>
      <c r="F5" s="2904"/>
      <c r="G5" s="2904"/>
      <c r="H5" s="2904"/>
      <c r="I5" s="2888" t="s">
        <v>412</v>
      </c>
      <c r="J5" s="2903"/>
      <c r="K5" s="2903"/>
      <c r="L5" s="2903"/>
      <c r="M5" s="2903"/>
      <c r="N5" s="2903"/>
      <c r="O5" s="304"/>
      <c r="P5" s="304"/>
    </row>
    <row r="6" spans="1:127" ht="21" customHeight="1" thickBot="1">
      <c r="A6" s="304"/>
      <c r="B6" s="2905"/>
      <c r="C6" s="2905"/>
      <c r="D6" s="2905"/>
      <c r="E6" s="2905"/>
      <c r="F6" s="2905"/>
      <c r="G6" s="2905"/>
      <c r="H6" s="2905"/>
      <c r="I6" s="2888"/>
      <c r="J6" s="2903"/>
      <c r="K6" s="2903"/>
      <c r="L6" s="2903"/>
      <c r="M6" s="2903"/>
      <c r="N6" s="2903"/>
      <c r="O6" s="304"/>
      <c r="P6" s="304"/>
    </row>
    <row r="7" spans="1:127" ht="24.95" customHeight="1">
      <c r="A7" s="304"/>
      <c r="B7" s="315" t="s">
        <v>443</v>
      </c>
      <c r="C7" s="316"/>
      <c r="D7" s="317" t="s">
        <v>444</v>
      </c>
      <c r="E7" s="318"/>
      <c r="F7" s="319"/>
      <c r="G7" s="319"/>
      <c r="H7" s="319"/>
      <c r="I7" s="320"/>
      <c r="J7" s="321"/>
      <c r="K7" s="321"/>
      <c r="L7" s="321"/>
      <c r="M7" s="321"/>
      <c r="N7" s="321"/>
      <c r="O7" s="304"/>
      <c r="P7" s="304"/>
    </row>
    <row r="8" spans="1:127" ht="24.95" customHeight="1">
      <c r="A8" s="304"/>
      <c r="B8" s="322"/>
      <c r="C8" s="322"/>
      <c r="D8" s="322" t="s">
        <v>445</v>
      </c>
      <c r="E8" s="318"/>
      <c r="F8" s="319"/>
      <c r="G8" s="319"/>
      <c r="H8" s="319"/>
      <c r="I8" s="320"/>
      <c r="J8" s="313"/>
      <c r="K8" s="314"/>
      <c r="L8" s="304"/>
      <c r="M8" s="304"/>
      <c r="N8" s="304"/>
      <c r="O8" s="304"/>
      <c r="P8" s="304"/>
    </row>
    <row r="9" spans="1:127" ht="24.75" customHeight="1">
      <c r="A9" s="304"/>
      <c r="B9" s="2906" t="s">
        <v>452</v>
      </c>
      <c r="C9" s="2906"/>
      <c r="D9" s="2906"/>
      <c r="E9" s="2906"/>
      <c r="F9" s="2906"/>
      <c r="G9" s="2906"/>
      <c r="H9" s="2906"/>
      <c r="I9" s="304"/>
      <c r="J9" s="322"/>
      <c r="K9" s="314"/>
      <c r="L9" s="304"/>
      <c r="M9" s="304"/>
      <c r="N9" s="304"/>
      <c r="O9" s="304"/>
      <c r="P9" s="304"/>
    </row>
    <row r="10" spans="1:127" ht="18.75" customHeight="1">
      <c r="A10" s="304"/>
      <c r="B10" s="2906"/>
      <c r="C10" s="2906"/>
      <c r="D10" s="2906"/>
      <c r="E10" s="2906"/>
      <c r="F10" s="2906"/>
      <c r="G10" s="2906"/>
      <c r="H10" s="2906"/>
      <c r="I10" s="304"/>
      <c r="J10" s="322"/>
      <c r="K10" s="314"/>
      <c r="L10" s="304"/>
      <c r="M10" s="304"/>
      <c r="N10" s="304"/>
      <c r="O10" s="304"/>
      <c r="P10" s="304"/>
    </row>
    <row r="11" spans="1:127" ht="19.5">
      <c r="A11" s="304"/>
      <c r="B11" s="2877" t="s">
        <v>453</v>
      </c>
      <c r="C11" s="2877"/>
      <c r="D11" s="2877"/>
      <c r="E11" s="2879">
        <f>M36</f>
        <v>407957393</v>
      </c>
      <c r="F11" s="2879"/>
      <c r="G11" s="2879"/>
      <c r="H11" s="2879"/>
      <c r="I11" s="304"/>
      <c r="J11" s="328"/>
      <c r="K11" s="314"/>
      <c r="L11" s="304"/>
      <c r="M11" s="304"/>
      <c r="N11" s="304"/>
      <c r="O11" s="304"/>
      <c r="P11" s="304"/>
    </row>
    <row r="12" spans="1:127" ht="19.5" thickBot="1">
      <c r="A12" s="304"/>
      <c r="B12" s="2878"/>
      <c r="C12" s="2878"/>
      <c r="D12" s="2878"/>
      <c r="E12" s="2880"/>
      <c r="F12" s="2880"/>
      <c r="G12" s="2880"/>
      <c r="H12" s="2880"/>
      <c r="I12" s="304"/>
      <c r="J12" s="329"/>
      <c r="K12" s="304"/>
      <c r="L12" s="304"/>
      <c r="M12" s="304"/>
      <c r="N12" s="304"/>
      <c r="O12" s="304"/>
      <c r="P12" s="304"/>
    </row>
    <row r="13" spans="1:127" ht="12.95" customHeight="1" thickTop="1">
      <c r="A13" s="304"/>
      <c r="B13" s="304"/>
      <c r="C13" s="304"/>
      <c r="D13" s="304"/>
      <c r="E13" s="330"/>
      <c r="F13" s="330"/>
      <c r="G13" s="330"/>
      <c r="H13" s="330"/>
      <c r="I13" s="304"/>
      <c r="J13" s="304"/>
      <c r="K13" s="304"/>
      <c r="L13" s="304"/>
      <c r="M13" s="304"/>
      <c r="N13" s="304"/>
      <c r="O13" s="304"/>
      <c r="P13" s="304"/>
    </row>
    <row r="14" spans="1:127" ht="12.95" customHeight="1" thickBot="1">
      <c r="A14" s="304"/>
      <c r="B14" s="304"/>
      <c r="C14" s="304"/>
      <c r="D14" s="304"/>
      <c r="E14" s="304"/>
      <c r="F14" s="304"/>
      <c r="G14" s="304"/>
      <c r="H14" s="304"/>
      <c r="I14" s="304"/>
      <c r="J14" s="304"/>
      <c r="K14" s="304"/>
      <c r="L14" s="304"/>
      <c r="M14" s="304"/>
      <c r="N14" s="304"/>
      <c r="O14" s="304"/>
      <c r="P14" s="304"/>
    </row>
    <row r="15" spans="1:127" s="304" customFormat="1" ht="8.1" customHeight="1">
      <c r="B15" s="331"/>
      <c r="C15" s="2881"/>
      <c r="D15" s="2881"/>
      <c r="E15" s="2881"/>
      <c r="F15" s="2881"/>
      <c r="G15" s="2881"/>
      <c r="H15" s="2881"/>
      <c r="I15" s="2871"/>
      <c r="J15" s="2871"/>
      <c r="K15" s="2871"/>
      <c r="L15" s="2871"/>
      <c r="M15" s="2871"/>
      <c r="N15" s="2871"/>
      <c r="Q15" s="201"/>
      <c r="R15" s="201"/>
      <c r="S15" s="201"/>
      <c r="T15" s="201"/>
      <c r="U15" s="201"/>
      <c r="V15" s="201"/>
      <c r="W15" s="201"/>
      <c r="X15" s="201"/>
      <c r="Y15" s="201"/>
      <c r="Z15" s="201"/>
      <c r="AA15" s="201"/>
      <c r="AB15" s="201"/>
      <c r="AC15" s="201"/>
      <c r="AD15" s="201"/>
      <c r="AE15" s="201"/>
      <c r="AF15" s="201"/>
      <c r="AG15" s="201"/>
      <c r="AH15" s="201"/>
      <c r="AI15" s="201"/>
      <c r="AJ15" s="201"/>
      <c r="AK15" s="201"/>
      <c r="AL15" s="201"/>
      <c r="AM15" s="201"/>
      <c r="AN15" s="201"/>
      <c r="AO15" s="201"/>
      <c r="AP15" s="201"/>
      <c r="AQ15" s="201"/>
      <c r="AR15" s="201"/>
      <c r="AS15" s="201"/>
      <c r="AT15" s="201"/>
      <c r="AU15" s="201"/>
      <c r="AV15" s="201"/>
      <c r="AW15" s="201"/>
      <c r="AX15" s="201"/>
      <c r="AY15" s="201"/>
      <c r="AZ15" s="201"/>
      <c r="BA15" s="201"/>
      <c r="BB15" s="201"/>
      <c r="BC15" s="201"/>
      <c r="BD15" s="201"/>
      <c r="BE15" s="201"/>
      <c r="BF15" s="201"/>
      <c r="BG15" s="201"/>
      <c r="BH15" s="201"/>
      <c r="BI15" s="201"/>
      <c r="BJ15" s="201"/>
      <c r="BK15" s="201"/>
      <c r="BL15" s="201"/>
      <c r="BM15" s="201"/>
      <c r="BN15" s="201"/>
      <c r="BO15" s="201"/>
      <c r="BP15" s="201"/>
      <c r="BQ15" s="201"/>
      <c r="BR15" s="201"/>
      <c r="BS15" s="201"/>
      <c r="BT15" s="201"/>
      <c r="BU15" s="201"/>
      <c r="BV15" s="201"/>
      <c r="BW15" s="201"/>
      <c r="BX15" s="201"/>
      <c r="BY15" s="201"/>
      <c r="BZ15" s="201"/>
      <c r="CA15" s="201"/>
      <c r="CB15" s="201"/>
      <c r="CC15" s="201"/>
      <c r="CD15" s="201"/>
      <c r="CE15" s="201"/>
      <c r="CF15" s="201"/>
      <c r="CG15" s="201"/>
      <c r="CH15" s="201"/>
      <c r="CI15" s="201"/>
      <c r="CJ15" s="201"/>
      <c r="CK15" s="201"/>
      <c r="CL15" s="201"/>
      <c r="CM15" s="201"/>
      <c r="CN15" s="201"/>
      <c r="CO15" s="201"/>
      <c r="CP15" s="201"/>
      <c r="CQ15" s="201"/>
      <c r="CR15" s="201"/>
      <c r="CS15" s="201"/>
      <c r="CT15" s="201"/>
      <c r="CU15" s="201"/>
      <c r="CV15" s="201"/>
      <c r="CW15" s="201"/>
      <c r="CX15" s="201"/>
      <c r="CY15" s="201"/>
      <c r="CZ15" s="201"/>
      <c r="DA15" s="201"/>
      <c r="DB15" s="201"/>
      <c r="DC15" s="201"/>
      <c r="DD15" s="201"/>
      <c r="DE15" s="201"/>
      <c r="DF15" s="201"/>
      <c r="DG15" s="201"/>
      <c r="DH15" s="201"/>
      <c r="DI15" s="201"/>
      <c r="DJ15" s="201"/>
      <c r="DK15" s="201"/>
      <c r="DL15" s="201"/>
      <c r="DM15" s="201"/>
      <c r="DN15" s="201"/>
      <c r="DO15" s="201"/>
      <c r="DP15" s="201"/>
      <c r="DQ15" s="201"/>
      <c r="DR15" s="201"/>
      <c r="DS15" s="201"/>
      <c r="DT15" s="201"/>
      <c r="DU15" s="201"/>
      <c r="DV15" s="201"/>
      <c r="DW15" s="201"/>
    </row>
    <row r="16" spans="1:127" s="304" customFormat="1" ht="30.95" customHeight="1">
      <c r="B16" s="2875" t="s">
        <v>446</v>
      </c>
      <c r="C16" s="2875"/>
      <c r="D16" s="2875"/>
      <c r="E16" s="2875"/>
      <c r="F16" s="2875"/>
      <c r="G16" s="2875"/>
      <c r="H16" s="2875"/>
      <c r="I16" s="2875" t="s">
        <v>421</v>
      </c>
      <c r="J16" s="2875"/>
      <c r="K16" s="2875" t="s">
        <v>422</v>
      </c>
      <c r="L16" s="2875"/>
      <c r="M16" s="2875" t="s">
        <v>423</v>
      </c>
      <c r="N16" s="2875"/>
      <c r="Q16" s="201"/>
      <c r="R16" s="201"/>
      <c r="S16" s="201"/>
      <c r="T16" s="201"/>
      <c r="U16" s="201"/>
      <c r="V16" s="201"/>
      <c r="W16" s="201"/>
      <c r="X16" s="201"/>
      <c r="Y16" s="201"/>
      <c r="Z16" s="201"/>
      <c r="AA16" s="201"/>
      <c r="AB16" s="201"/>
      <c r="AC16" s="201"/>
      <c r="AD16" s="201"/>
      <c r="AE16" s="201"/>
      <c r="AF16" s="201"/>
      <c r="AG16" s="201"/>
      <c r="AH16" s="201"/>
      <c r="AI16" s="201"/>
      <c r="AJ16" s="201"/>
      <c r="AK16" s="201"/>
      <c r="AL16" s="201"/>
      <c r="AM16" s="201"/>
      <c r="AN16" s="201"/>
      <c r="AO16" s="201"/>
      <c r="AP16" s="201"/>
      <c r="AQ16" s="201"/>
      <c r="AR16" s="201"/>
      <c r="AS16" s="201"/>
      <c r="AT16" s="201"/>
      <c r="AU16" s="201"/>
      <c r="AV16" s="201"/>
      <c r="AW16" s="201"/>
      <c r="AX16" s="201"/>
      <c r="AY16" s="201"/>
      <c r="AZ16" s="201"/>
      <c r="BA16" s="201"/>
      <c r="BB16" s="201"/>
      <c r="BC16" s="201"/>
      <c r="BD16" s="201"/>
      <c r="BE16" s="201"/>
      <c r="BF16" s="201"/>
      <c r="BG16" s="201"/>
      <c r="BH16" s="201"/>
      <c r="BI16" s="201"/>
      <c r="BJ16" s="201"/>
      <c r="BK16" s="201"/>
      <c r="BL16" s="201"/>
      <c r="BM16" s="201"/>
      <c r="BN16" s="201"/>
      <c r="BO16" s="201"/>
      <c r="BP16" s="201"/>
      <c r="BQ16" s="201"/>
      <c r="BR16" s="201"/>
      <c r="BS16" s="201"/>
      <c r="BT16" s="201"/>
      <c r="BU16" s="201"/>
      <c r="BV16" s="201"/>
      <c r="BW16" s="201"/>
      <c r="BX16" s="201"/>
      <c r="BY16" s="201"/>
      <c r="BZ16" s="201"/>
      <c r="CA16" s="201"/>
      <c r="CB16" s="201"/>
      <c r="CC16" s="201"/>
      <c r="CD16" s="201"/>
      <c r="CE16" s="201"/>
      <c r="CF16" s="201"/>
      <c r="CG16" s="201"/>
      <c r="CH16" s="201"/>
      <c r="CI16" s="201"/>
      <c r="CJ16" s="201"/>
      <c r="CK16" s="201"/>
      <c r="CL16" s="201"/>
      <c r="CM16" s="201"/>
      <c r="CN16" s="201"/>
      <c r="CO16" s="201"/>
      <c r="CP16" s="201"/>
      <c r="CQ16" s="201"/>
      <c r="CR16" s="201"/>
      <c r="CS16" s="201"/>
      <c r="CT16" s="201"/>
      <c r="CU16" s="201"/>
      <c r="CV16" s="201"/>
      <c r="CW16" s="201"/>
      <c r="CX16" s="201"/>
      <c r="CY16" s="201"/>
      <c r="CZ16" s="201"/>
      <c r="DA16" s="201"/>
      <c r="DB16" s="201"/>
      <c r="DC16" s="201"/>
      <c r="DD16" s="201"/>
      <c r="DE16" s="201"/>
      <c r="DF16" s="201"/>
      <c r="DG16" s="201"/>
      <c r="DH16" s="201"/>
      <c r="DI16" s="201"/>
      <c r="DJ16" s="201"/>
      <c r="DK16" s="201"/>
      <c r="DL16" s="201"/>
      <c r="DM16" s="201"/>
      <c r="DN16" s="201"/>
      <c r="DO16" s="201"/>
      <c r="DP16" s="201"/>
      <c r="DQ16" s="201"/>
      <c r="DR16" s="201"/>
      <c r="DS16" s="201"/>
      <c r="DT16" s="201"/>
      <c r="DU16" s="201"/>
      <c r="DV16" s="201"/>
      <c r="DW16" s="201"/>
    </row>
    <row r="17" spans="2:127" s="304" customFormat="1" ht="30.95" customHeight="1">
      <c r="B17" s="2902" t="s">
        <v>454</v>
      </c>
      <c r="C17" s="2902"/>
      <c r="D17" s="2902"/>
      <c r="E17" s="2902"/>
      <c r="F17" s="2902"/>
      <c r="G17" s="2902"/>
      <c r="H17" s="2902"/>
      <c r="I17" s="2860">
        <v>12345678</v>
      </c>
      <c r="J17" s="2860"/>
      <c r="K17" s="2860">
        <v>10</v>
      </c>
      <c r="L17" s="2860"/>
      <c r="M17" s="2860">
        <f>I17*K17</f>
        <v>123456780</v>
      </c>
      <c r="N17" s="2860"/>
      <c r="Q17" s="201"/>
      <c r="R17" s="201"/>
      <c r="S17" s="201"/>
      <c r="T17" s="201"/>
      <c r="U17" s="201"/>
      <c r="V17" s="201"/>
      <c r="W17" s="201"/>
      <c r="X17" s="201"/>
      <c r="Y17" s="201"/>
      <c r="Z17" s="201"/>
      <c r="AA17" s="201"/>
      <c r="AB17" s="201"/>
      <c r="AC17" s="201"/>
      <c r="AD17" s="201"/>
      <c r="AE17" s="201"/>
      <c r="AF17" s="201"/>
      <c r="AG17" s="201"/>
      <c r="AH17" s="201"/>
      <c r="AI17" s="201"/>
      <c r="AJ17" s="201"/>
      <c r="AK17" s="201"/>
      <c r="AL17" s="201"/>
      <c r="AM17" s="201"/>
      <c r="AN17" s="201"/>
      <c r="AO17" s="201"/>
      <c r="AP17" s="201"/>
      <c r="AQ17" s="201"/>
      <c r="AR17" s="201"/>
      <c r="AS17" s="201"/>
      <c r="AT17" s="201"/>
      <c r="AU17" s="201"/>
      <c r="AV17" s="201"/>
      <c r="AW17" s="201"/>
      <c r="AX17" s="201"/>
      <c r="AY17" s="201"/>
      <c r="AZ17" s="201"/>
      <c r="BA17" s="201"/>
      <c r="BB17" s="201"/>
      <c r="BC17" s="201"/>
      <c r="BD17" s="201"/>
      <c r="BE17" s="201"/>
      <c r="BF17" s="201"/>
      <c r="BG17" s="201"/>
      <c r="BH17" s="201"/>
      <c r="BI17" s="201"/>
      <c r="BJ17" s="201"/>
      <c r="BK17" s="201"/>
      <c r="BL17" s="201"/>
      <c r="BM17" s="201"/>
      <c r="BN17" s="201"/>
      <c r="BO17" s="201"/>
      <c r="BP17" s="201"/>
      <c r="BQ17" s="201"/>
      <c r="BR17" s="201"/>
      <c r="BS17" s="201"/>
      <c r="BT17" s="201"/>
      <c r="BU17" s="201"/>
      <c r="BV17" s="201"/>
      <c r="BW17" s="201"/>
      <c r="BX17" s="201"/>
      <c r="BY17" s="201"/>
      <c r="BZ17" s="201"/>
      <c r="CA17" s="201"/>
      <c r="CB17" s="201"/>
      <c r="CC17" s="201"/>
      <c r="CD17" s="201"/>
      <c r="CE17" s="201"/>
      <c r="CF17" s="201"/>
      <c r="CG17" s="201"/>
      <c r="CH17" s="201"/>
      <c r="CI17" s="201"/>
      <c r="CJ17" s="201"/>
      <c r="CK17" s="201"/>
      <c r="CL17" s="201"/>
      <c r="CM17" s="201"/>
      <c r="CN17" s="201"/>
      <c r="CO17" s="201"/>
      <c r="CP17" s="201"/>
      <c r="CQ17" s="201"/>
      <c r="CR17" s="201"/>
      <c r="CS17" s="201"/>
      <c r="CT17" s="201"/>
      <c r="CU17" s="201"/>
      <c r="CV17" s="201"/>
      <c r="CW17" s="201"/>
      <c r="CX17" s="201"/>
      <c r="CY17" s="201"/>
      <c r="CZ17" s="201"/>
      <c r="DA17" s="201"/>
      <c r="DB17" s="201"/>
      <c r="DC17" s="201"/>
      <c r="DD17" s="201"/>
      <c r="DE17" s="201"/>
      <c r="DF17" s="201"/>
      <c r="DG17" s="201"/>
      <c r="DH17" s="201"/>
      <c r="DI17" s="201"/>
      <c r="DJ17" s="201"/>
      <c r="DK17" s="201"/>
      <c r="DL17" s="201"/>
      <c r="DM17" s="201"/>
      <c r="DN17" s="201"/>
      <c r="DO17" s="201"/>
      <c r="DP17" s="201"/>
      <c r="DQ17" s="201"/>
      <c r="DR17" s="201"/>
      <c r="DS17" s="201"/>
      <c r="DT17" s="201"/>
      <c r="DU17" s="201"/>
      <c r="DV17" s="201"/>
      <c r="DW17" s="201"/>
    </row>
    <row r="18" spans="2:127" s="304" customFormat="1" ht="30.95" customHeight="1">
      <c r="B18" s="2896" t="s">
        <v>455</v>
      </c>
      <c r="C18" s="2896"/>
      <c r="D18" s="2896"/>
      <c r="E18" s="2896"/>
      <c r="F18" s="2896"/>
      <c r="G18" s="2896"/>
      <c r="H18" s="2896"/>
      <c r="I18" s="2860">
        <v>2</v>
      </c>
      <c r="J18" s="2860"/>
      <c r="K18" s="2860">
        <v>123456789</v>
      </c>
      <c r="L18" s="2860"/>
      <c r="M18" s="2860">
        <f>I18*K18</f>
        <v>246913578</v>
      </c>
      <c r="N18" s="2860"/>
      <c r="Q18" s="201"/>
      <c r="R18" s="201"/>
      <c r="S18" s="201"/>
      <c r="T18" s="201"/>
      <c r="U18" s="201"/>
      <c r="V18" s="201"/>
      <c r="W18" s="201"/>
      <c r="X18" s="201"/>
      <c r="Y18" s="201"/>
      <c r="Z18" s="201"/>
      <c r="AA18" s="201"/>
      <c r="AB18" s="201"/>
      <c r="AC18" s="201"/>
      <c r="AD18" s="201"/>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L18" s="201"/>
      <c r="BM18" s="201"/>
      <c r="BN18" s="201"/>
      <c r="BO18" s="201"/>
      <c r="BP18" s="201"/>
      <c r="BQ18" s="201"/>
      <c r="BR18" s="201"/>
      <c r="BS18" s="201"/>
      <c r="BT18" s="201"/>
      <c r="BU18" s="201"/>
      <c r="BV18" s="201"/>
      <c r="BW18" s="201"/>
      <c r="BX18" s="201"/>
      <c r="BY18" s="201"/>
      <c r="BZ18" s="201"/>
      <c r="CA18" s="201"/>
      <c r="CB18" s="201"/>
      <c r="CC18" s="201"/>
      <c r="CD18" s="201"/>
      <c r="CE18" s="201"/>
      <c r="CF18" s="201"/>
      <c r="CG18" s="201"/>
      <c r="CH18" s="201"/>
      <c r="CI18" s="201"/>
      <c r="CJ18" s="201"/>
      <c r="CK18" s="201"/>
      <c r="CL18" s="201"/>
      <c r="CM18" s="201"/>
      <c r="CN18" s="201"/>
      <c r="CO18" s="201"/>
      <c r="CP18" s="201"/>
      <c r="CQ18" s="201"/>
      <c r="CR18" s="201"/>
      <c r="CS18" s="201"/>
      <c r="CT18" s="201"/>
      <c r="CU18" s="201"/>
      <c r="CV18" s="201"/>
      <c r="CW18" s="201"/>
      <c r="CX18" s="201"/>
      <c r="CY18" s="201"/>
      <c r="CZ18" s="201"/>
      <c r="DA18" s="201"/>
      <c r="DB18" s="201"/>
      <c r="DC18" s="201"/>
      <c r="DD18" s="201"/>
      <c r="DE18" s="201"/>
      <c r="DF18" s="201"/>
      <c r="DG18" s="201"/>
      <c r="DH18" s="201"/>
      <c r="DI18" s="201"/>
      <c r="DJ18" s="201"/>
      <c r="DK18" s="201"/>
      <c r="DL18" s="201"/>
      <c r="DM18" s="201"/>
      <c r="DN18" s="201"/>
      <c r="DO18" s="201"/>
      <c r="DP18" s="201"/>
      <c r="DQ18" s="201"/>
      <c r="DR18" s="201"/>
      <c r="DS18" s="201"/>
      <c r="DT18" s="201"/>
      <c r="DU18" s="201"/>
      <c r="DV18" s="201"/>
      <c r="DW18" s="201"/>
    </row>
    <row r="19" spans="2:127" s="304" customFormat="1" ht="30.95" customHeight="1">
      <c r="B19" s="2897" t="s">
        <v>456</v>
      </c>
      <c r="C19" s="2898"/>
      <c r="D19" s="2898"/>
      <c r="E19" s="2898"/>
      <c r="F19" s="2898"/>
      <c r="G19" s="2898"/>
      <c r="H19" s="2899"/>
      <c r="I19" s="2860">
        <v>3</v>
      </c>
      <c r="J19" s="2860"/>
      <c r="K19" s="2860">
        <v>30000</v>
      </c>
      <c r="L19" s="2860"/>
      <c r="M19" s="2860">
        <f t="shared" ref="M19:M22" si="0">I19*K19</f>
        <v>90000</v>
      </c>
      <c r="N19" s="2860"/>
      <c r="Q19" s="201"/>
      <c r="R19" s="201"/>
      <c r="S19" s="201"/>
      <c r="T19" s="201"/>
      <c r="U19" s="201"/>
      <c r="V19" s="201"/>
      <c r="W19" s="201"/>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1"/>
      <c r="BS19" s="201"/>
      <c r="BT19" s="201"/>
      <c r="BU19" s="201"/>
      <c r="BV19" s="201"/>
      <c r="BW19" s="201"/>
      <c r="BX19" s="201"/>
      <c r="BY19" s="201"/>
      <c r="BZ19" s="201"/>
      <c r="CA19" s="201"/>
      <c r="CB19" s="201"/>
      <c r="CC19" s="201"/>
      <c r="CD19" s="201"/>
      <c r="CE19" s="201"/>
      <c r="CF19" s="201"/>
      <c r="CG19" s="201"/>
      <c r="CH19" s="201"/>
      <c r="CI19" s="201"/>
      <c r="CJ19" s="201"/>
      <c r="CK19" s="201"/>
      <c r="CL19" s="201"/>
      <c r="CM19" s="201"/>
      <c r="CN19" s="201"/>
      <c r="CO19" s="201"/>
      <c r="CP19" s="201"/>
      <c r="CQ19" s="201"/>
      <c r="CR19" s="201"/>
      <c r="CS19" s="201"/>
      <c r="CT19" s="201"/>
      <c r="CU19" s="201"/>
      <c r="CV19" s="201"/>
      <c r="CW19" s="201"/>
      <c r="CX19" s="201"/>
      <c r="CY19" s="201"/>
      <c r="CZ19" s="201"/>
      <c r="DA19" s="201"/>
      <c r="DB19" s="201"/>
      <c r="DC19" s="201"/>
      <c r="DD19" s="201"/>
      <c r="DE19" s="201"/>
      <c r="DF19" s="201"/>
      <c r="DG19" s="201"/>
      <c r="DH19" s="201"/>
      <c r="DI19" s="201"/>
      <c r="DJ19" s="201"/>
      <c r="DK19" s="201"/>
      <c r="DL19" s="201"/>
      <c r="DM19" s="201"/>
      <c r="DN19" s="201"/>
      <c r="DO19" s="201"/>
      <c r="DP19" s="201"/>
      <c r="DQ19" s="201"/>
      <c r="DR19" s="201"/>
      <c r="DS19" s="201"/>
      <c r="DT19" s="201"/>
      <c r="DU19" s="201"/>
      <c r="DV19" s="201"/>
      <c r="DW19" s="201"/>
    </row>
    <row r="20" spans="2:127" s="304" customFormat="1" ht="30.95" customHeight="1">
      <c r="B20" s="2897" t="s">
        <v>457</v>
      </c>
      <c r="C20" s="2898"/>
      <c r="D20" s="2898"/>
      <c r="E20" s="2898"/>
      <c r="F20" s="2898"/>
      <c r="G20" s="2898"/>
      <c r="H20" s="2899"/>
      <c r="I20" s="2860">
        <v>40</v>
      </c>
      <c r="J20" s="2860"/>
      <c r="K20" s="2900">
        <v>4000</v>
      </c>
      <c r="L20" s="2901"/>
      <c r="M20" s="2860">
        <f t="shared" si="0"/>
        <v>160000</v>
      </c>
      <c r="N20" s="2860"/>
      <c r="Q20" s="201"/>
      <c r="R20" s="201"/>
      <c r="S20" s="201"/>
      <c r="T20" s="201"/>
      <c r="U20" s="201"/>
      <c r="V20" s="201"/>
      <c r="W20" s="201"/>
      <c r="X20" s="201"/>
      <c r="Y20" s="201"/>
      <c r="Z20" s="201"/>
      <c r="AA20" s="201"/>
      <c r="AB20" s="201"/>
      <c r="AC20" s="201"/>
      <c r="AD20" s="201"/>
      <c r="AE20" s="201"/>
      <c r="AF20" s="201"/>
      <c r="AG20" s="201"/>
      <c r="AH20" s="201"/>
      <c r="AI20" s="201"/>
      <c r="AJ20" s="201"/>
      <c r="AK20" s="201"/>
      <c r="AL20" s="201"/>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1"/>
      <c r="BK20" s="201"/>
      <c r="BL20" s="201"/>
      <c r="BM20" s="201"/>
      <c r="BN20" s="201"/>
      <c r="BO20" s="201"/>
      <c r="BP20" s="201"/>
      <c r="BQ20" s="201"/>
      <c r="BR20" s="201"/>
      <c r="BS20" s="201"/>
      <c r="BT20" s="201"/>
      <c r="BU20" s="201"/>
      <c r="BV20" s="201"/>
      <c r="BW20" s="201"/>
      <c r="BX20" s="201"/>
      <c r="BY20" s="201"/>
      <c r="BZ20" s="201"/>
      <c r="CA20" s="201"/>
      <c r="CB20" s="201"/>
      <c r="CC20" s="201"/>
      <c r="CD20" s="201"/>
      <c r="CE20" s="201"/>
      <c r="CF20" s="201"/>
      <c r="CG20" s="201"/>
      <c r="CH20" s="201"/>
      <c r="CI20" s="201"/>
      <c r="CJ20" s="201"/>
      <c r="CK20" s="201"/>
      <c r="CL20" s="201"/>
      <c r="CM20" s="201"/>
      <c r="CN20" s="201"/>
      <c r="CO20" s="201"/>
      <c r="CP20" s="201"/>
      <c r="CQ20" s="201"/>
      <c r="CR20" s="201"/>
      <c r="CS20" s="201"/>
      <c r="CT20" s="201"/>
      <c r="CU20" s="201"/>
      <c r="CV20" s="201"/>
      <c r="CW20" s="201"/>
      <c r="CX20" s="201"/>
      <c r="CY20" s="201"/>
      <c r="CZ20" s="201"/>
      <c r="DA20" s="201"/>
      <c r="DB20" s="201"/>
      <c r="DC20" s="201"/>
      <c r="DD20" s="201"/>
      <c r="DE20" s="201"/>
      <c r="DF20" s="201"/>
      <c r="DG20" s="201"/>
      <c r="DH20" s="201"/>
      <c r="DI20" s="201"/>
      <c r="DJ20" s="201"/>
      <c r="DK20" s="201"/>
      <c r="DL20" s="201"/>
      <c r="DM20" s="201"/>
      <c r="DN20" s="201"/>
      <c r="DO20" s="201"/>
      <c r="DP20" s="201"/>
      <c r="DQ20" s="201"/>
      <c r="DR20" s="201"/>
      <c r="DS20" s="201"/>
      <c r="DT20" s="201"/>
      <c r="DU20" s="201"/>
      <c r="DV20" s="201"/>
      <c r="DW20" s="201"/>
    </row>
    <row r="21" spans="2:127" s="304" customFormat="1" ht="30.95" customHeight="1">
      <c r="B21" s="2896" t="s">
        <v>458</v>
      </c>
      <c r="C21" s="2896"/>
      <c r="D21" s="2896"/>
      <c r="E21" s="2896"/>
      <c r="F21" s="2896"/>
      <c r="G21" s="2896"/>
      <c r="H21" s="2896"/>
      <c r="I21" s="2860">
        <v>50</v>
      </c>
      <c r="J21" s="2860"/>
      <c r="K21" s="2860">
        <v>5000</v>
      </c>
      <c r="L21" s="2860"/>
      <c r="M21" s="2860">
        <f t="shared" si="0"/>
        <v>250000</v>
      </c>
      <c r="N21" s="2860"/>
      <c r="Q21" s="201"/>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1"/>
      <c r="BK21" s="201"/>
      <c r="BL21" s="201"/>
      <c r="BM21" s="201"/>
      <c r="BN21" s="201"/>
      <c r="BO21" s="201"/>
      <c r="BP21" s="201"/>
      <c r="BQ21" s="201"/>
      <c r="BR21" s="201"/>
      <c r="BS21" s="201"/>
      <c r="BT21" s="201"/>
      <c r="BU21" s="201"/>
      <c r="BV21" s="201"/>
      <c r="BW21" s="201"/>
      <c r="BX21" s="201"/>
      <c r="BY21" s="201"/>
      <c r="BZ21" s="201"/>
      <c r="CA21" s="201"/>
      <c r="CB21" s="201"/>
      <c r="CC21" s="201"/>
      <c r="CD21" s="201"/>
      <c r="CE21" s="201"/>
      <c r="CF21" s="201"/>
      <c r="CG21" s="201"/>
      <c r="CH21" s="201"/>
      <c r="CI21" s="201"/>
      <c r="CJ21" s="201"/>
      <c r="CK21" s="201"/>
      <c r="CL21" s="201"/>
      <c r="CM21" s="201"/>
      <c r="CN21" s="201"/>
      <c r="CO21" s="201"/>
      <c r="CP21" s="201"/>
      <c r="CQ21" s="201"/>
      <c r="CR21" s="201"/>
      <c r="CS21" s="201"/>
      <c r="CT21" s="201"/>
      <c r="CU21" s="201"/>
      <c r="CV21" s="201"/>
      <c r="CW21" s="201"/>
      <c r="CX21" s="201"/>
      <c r="CY21" s="201"/>
      <c r="CZ21" s="201"/>
      <c r="DA21" s="201"/>
      <c r="DB21" s="201"/>
      <c r="DC21" s="201"/>
      <c r="DD21" s="201"/>
      <c r="DE21" s="201"/>
      <c r="DF21" s="201"/>
      <c r="DG21" s="201"/>
      <c r="DH21" s="201"/>
      <c r="DI21" s="201"/>
      <c r="DJ21" s="201"/>
      <c r="DK21" s="201"/>
      <c r="DL21" s="201"/>
      <c r="DM21" s="201"/>
      <c r="DN21" s="201"/>
      <c r="DO21" s="201"/>
      <c r="DP21" s="201"/>
      <c r="DQ21" s="201"/>
      <c r="DR21" s="201"/>
      <c r="DS21" s="201"/>
      <c r="DT21" s="201"/>
      <c r="DU21" s="201"/>
      <c r="DV21" s="201"/>
      <c r="DW21" s="201"/>
    </row>
    <row r="22" spans="2:127" s="304" customFormat="1" ht="30.95" customHeight="1">
      <c r="B22" s="2896" t="s">
        <v>459</v>
      </c>
      <c r="C22" s="2896"/>
      <c r="D22" s="2896"/>
      <c r="E22" s="2896"/>
      <c r="F22" s="2896"/>
      <c r="G22" s="2896"/>
      <c r="H22" s="2896"/>
      <c r="I22" s="2860"/>
      <c r="J22" s="2860"/>
      <c r="K22" s="2860"/>
      <c r="L22" s="2860"/>
      <c r="M22" s="2860">
        <f t="shared" si="0"/>
        <v>0</v>
      </c>
      <c r="N22" s="2860"/>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c r="BL22" s="201"/>
      <c r="BM22" s="201"/>
      <c r="BN22" s="201"/>
      <c r="BO22" s="201"/>
      <c r="BP22" s="201"/>
      <c r="BQ22" s="201"/>
      <c r="BR22" s="201"/>
      <c r="BS22" s="201"/>
      <c r="BT22" s="201"/>
      <c r="BU22" s="201"/>
      <c r="BV22" s="201"/>
      <c r="BW22" s="201"/>
      <c r="BX22" s="201"/>
      <c r="BY22" s="201"/>
      <c r="BZ22" s="201"/>
      <c r="CA22" s="201"/>
      <c r="CB22" s="201"/>
      <c r="CC22" s="201"/>
      <c r="CD22" s="201"/>
      <c r="CE22" s="201"/>
      <c r="CF22" s="201"/>
      <c r="CG22" s="201"/>
      <c r="CH22" s="201"/>
      <c r="CI22" s="201"/>
      <c r="CJ22" s="201"/>
      <c r="CK22" s="201"/>
      <c r="CL22" s="201"/>
      <c r="CM22" s="201"/>
      <c r="CN22" s="201"/>
      <c r="CO22" s="201"/>
      <c r="CP22" s="201"/>
      <c r="CQ22" s="201"/>
      <c r="CR22" s="201"/>
      <c r="CS22" s="201"/>
      <c r="CT22" s="201"/>
      <c r="CU22" s="201"/>
      <c r="CV22" s="201"/>
      <c r="CW22" s="201"/>
      <c r="CX22" s="201"/>
      <c r="CY22" s="201"/>
      <c r="CZ22" s="201"/>
      <c r="DA22" s="201"/>
      <c r="DB22" s="201"/>
      <c r="DC22" s="201"/>
      <c r="DD22" s="201"/>
      <c r="DE22" s="201"/>
      <c r="DF22" s="201"/>
      <c r="DG22" s="201"/>
      <c r="DH22" s="201"/>
      <c r="DI22" s="201"/>
      <c r="DJ22" s="201"/>
      <c r="DK22" s="201"/>
      <c r="DL22" s="201"/>
      <c r="DM22" s="201"/>
      <c r="DN22" s="201"/>
      <c r="DO22" s="201"/>
      <c r="DP22" s="201"/>
      <c r="DQ22" s="201"/>
      <c r="DR22" s="201"/>
      <c r="DS22" s="201"/>
      <c r="DT22" s="201"/>
      <c r="DU22" s="201"/>
      <c r="DV22" s="201"/>
      <c r="DW22" s="201"/>
    </row>
    <row r="23" spans="2:127" s="304" customFormat="1" ht="30.95" customHeight="1">
      <c r="B23" s="2896" t="s">
        <v>459</v>
      </c>
      <c r="C23" s="2896"/>
      <c r="D23" s="2896"/>
      <c r="E23" s="2896"/>
      <c r="F23" s="2896"/>
      <c r="G23" s="2896"/>
      <c r="H23" s="2896"/>
      <c r="I23" s="2860"/>
      <c r="J23" s="2860"/>
      <c r="K23" s="2860"/>
      <c r="L23" s="2860"/>
      <c r="M23" s="2860">
        <f>I23*K23</f>
        <v>0</v>
      </c>
      <c r="N23" s="2860"/>
      <c r="Q23" s="201"/>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L23" s="201"/>
      <c r="BM23" s="201"/>
      <c r="BN23" s="201"/>
      <c r="BO23" s="201"/>
      <c r="BP23" s="201"/>
      <c r="BQ23" s="201"/>
      <c r="BR23" s="201"/>
      <c r="BS23" s="201"/>
      <c r="BT23" s="201"/>
      <c r="BU23" s="201"/>
      <c r="BV23" s="201"/>
      <c r="BW23" s="201"/>
      <c r="BX23" s="201"/>
      <c r="BY23" s="201"/>
      <c r="BZ23" s="201"/>
      <c r="CA23" s="201"/>
      <c r="CB23" s="201"/>
      <c r="CC23" s="201"/>
      <c r="CD23" s="201"/>
      <c r="CE23" s="201"/>
      <c r="CF23" s="201"/>
      <c r="CG23" s="201"/>
      <c r="CH23" s="201"/>
      <c r="CI23" s="201"/>
      <c r="CJ23" s="201"/>
      <c r="CK23" s="201"/>
      <c r="CL23" s="201"/>
      <c r="CM23" s="201"/>
      <c r="CN23" s="201"/>
      <c r="CO23" s="201"/>
      <c r="CP23" s="201"/>
      <c r="CQ23" s="201"/>
      <c r="CR23" s="201"/>
      <c r="CS23" s="201"/>
      <c r="CT23" s="201"/>
      <c r="CU23" s="201"/>
      <c r="CV23" s="201"/>
      <c r="CW23" s="201"/>
      <c r="CX23" s="201"/>
      <c r="CY23" s="201"/>
      <c r="CZ23" s="201"/>
      <c r="DA23" s="201"/>
      <c r="DB23" s="201"/>
      <c r="DC23" s="201"/>
      <c r="DD23" s="201"/>
      <c r="DE23" s="201"/>
      <c r="DF23" s="201"/>
      <c r="DG23" s="201"/>
      <c r="DH23" s="201"/>
      <c r="DI23" s="201"/>
      <c r="DJ23" s="201"/>
      <c r="DK23" s="201"/>
      <c r="DL23" s="201"/>
      <c r="DM23" s="201"/>
      <c r="DN23" s="201"/>
      <c r="DO23" s="201"/>
      <c r="DP23" s="201"/>
      <c r="DQ23" s="201"/>
      <c r="DR23" s="201"/>
      <c r="DS23" s="201"/>
      <c r="DT23" s="201"/>
      <c r="DU23" s="201"/>
      <c r="DV23" s="201"/>
      <c r="DW23" s="201"/>
    </row>
    <row r="24" spans="2:127" s="304" customFormat="1" ht="30.95" customHeight="1">
      <c r="B24" s="2896" t="s">
        <v>459</v>
      </c>
      <c r="C24" s="2896"/>
      <c r="D24" s="2896"/>
      <c r="E24" s="2896"/>
      <c r="F24" s="2896"/>
      <c r="G24" s="2896"/>
      <c r="H24" s="2896"/>
      <c r="I24" s="2860"/>
      <c r="J24" s="2860"/>
      <c r="K24" s="2860"/>
      <c r="L24" s="2860"/>
      <c r="M24" s="2860">
        <f>I24*K24</f>
        <v>0</v>
      </c>
      <c r="N24" s="2860"/>
      <c r="Q24" s="201"/>
      <c r="R24" s="201"/>
      <c r="S24" s="201"/>
      <c r="T24" s="201"/>
      <c r="U24" s="201"/>
      <c r="V24" s="201"/>
      <c r="W24" s="201"/>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1"/>
      <c r="BK24" s="201"/>
      <c r="BL24" s="201"/>
      <c r="BM24" s="201"/>
      <c r="BN24" s="201"/>
      <c r="BO24" s="201"/>
      <c r="BP24" s="201"/>
      <c r="BQ24" s="201"/>
      <c r="BR24" s="201"/>
      <c r="BS24" s="201"/>
      <c r="BT24" s="201"/>
      <c r="BU24" s="201"/>
      <c r="BV24" s="201"/>
      <c r="BW24" s="201"/>
      <c r="BX24" s="201"/>
      <c r="BY24" s="201"/>
      <c r="BZ24" s="201"/>
      <c r="CA24" s="201"/>
      <c r="CB24" s="201"/>
      <c r="CC24" s="201"/>
      <c r="CD24" s="201"/>
      <c r="CE24" s="201"/>
      <c r="CF24" s="201"/>
      <c r="CG24" s="201"/>
      <c r="CH24" s="201"/>
      <c r="CI24" s="201"/>
      <c r="CJ24" s="201"/>
      <c r="CK24" s="201"/>
      <c r="CL24" s="201"/>
      <c r="CM24" s="201"/>
      <c r="CN24" s="201"/>
      <c r="CO24" s="201"/>
      <c r="CP24" s="201"/>
      <c r="CQ24" s="201"/>
      <c r="CR24" s="201"/>
      <c r="CS24" s="201"/>
      <c r="CT24" s="201"/>
      <c r="CU24" s="201"/>
      <c r="CV24" s="201"/>
      <c r="CW24" s="201"/>
      <c r="CX24" s="201"/>
      <c r="CY24" s="201"/>
      <c r="CZ24" s="201"/>
      <c r="DA24" s="201"/>
      <c r="DB24" s="201"/>
      <c r="DC24" s="201"/>
      <c r="DD24" s="201"/>
      <c r="DE24" s="201"/>
      <c r="DF24" s="201"/>
      <c r="DG24" s="201"/>
      <c r="DH24" s="201"/>
      <c r="DI24" s="201"/>
      <c r="DJ24" s="201"/>
      <c r="DK24" s="201"/>
      <c r="DL24" s="201"/>
      <c r="DM24" s="201"/>
      <c r="DN24" s="201"/>
      <c r="DO24" s="201"/>
      <c r="DP24" s="201"/>
      <c r="DQ24" s="201"/>
      <c r="DR24" s="201"/>
      <c r="DS24" s="201"/>
      <c r="DT24" s="201"/>
      <c r="DU24" s="201"/>
      <c r="DV24" s="201"/>
      <c r="DW24" s="201"/>
    </row>
    <row r="25" spans="2:127" s="304" customFormat="1" ht="30.95" customHeight="1">
      <c r="B25" s="2896" t="s">
        <v>459</v>
      </c>
      <c r="C25" s="2896"/>
      <c r="D25" s="2896"/>
      <c r="E25" s="2896"/>
      <c r="F25" s="2896"/>
      <c r="G25" s="2896"/>
      <c r="H25" s="2896"/>
      <c r="I25" s="2860"/>
      <c r="J25" s="2860"/>
      <c r="K25" s="2860"/>
      <c r="L25" s="2860"/>
      <c r="M25" s="2860">
        <f t="shared" ref="M25:M32" si="1">I25*K25</f>
        <v>0</v>
      </c>
      <c r="N25" s="2860"/>
      <c r="Q25" s="201"/>
      <c r="R25" s="201"/>
      <c r="S25" s="201"/>
      <c r="T25" s="201"/>
      <c r="U25" s="201"/>
      <c r="V25" s="201"/>
      <c r="W25" s="201"/>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1"/>
      <c r="BK25" s="201"/>
      <c r="BL25" s="201"/>
      <c r="BM25" s="201"/>
      <c r="BN25" s="201"/>
      <c r="BO25" s="201"/>
      <c r="BP25" s="201"/>
      <c r="BQ25" s="201"/>
      <c r="BR25" s="201"/>
      <c r="BS25" s="201"/>
      <c r="BT25" s="201"/>
      <c r="BU25" s="201"/>
      <c r="BV25" s="201"/>
      <c r="BW25" s="201"/>
      <c r="BX25" s="201"/>
      <c r="BY25" s="201"/>
      <c r="BZ25" s="201"/>
      <c r="CA25" s="201"/>
      <c r="CB25" s="201"/>
      <c r="CC25" s="201"/>
      <c r="CD25" s="201"/>
      <c r="CE25" s="201"/>
      <c r="CF25" s="201"/>
      <c r="CG25" s="201"/>
      <c r="CH25" s="201"/>
      <c r="CI25" s="201"/>
      <c r="CJ25" s="201"/>
      <c r="CK25" s="201"/>
      <c r="CL25" s="201"/>
      <c r="CM25" s="201"/>
      <c r="CN25" s="201"/>
      <c r="CO25" s="201"/>
      <c r="CP25" s="201"/>
      <c r="CQ25" s="201"/>
      <c r="CR25" s="201"/>
      <c r="CS25" s="201"/>
      <c r="CT25" s="201"/>
      <c r="CU25" s="201"/>
      <c r="CV25" s="201"/>
      <c r="CW25" s="201"/>
      <c r="CX25" s="201"/>
      <c r="CY25" s="201"/>
      <c r="CZ25" s="201"/>
      <c r="DA25" s="201"/>
      <c r="DB25" s="201"/>
      <c r="DC25" s="201"/>
      <c r="DD25" s="201"/>
      <c r="DE25" s="201"/>
      <c r="DF25" s="201"/>
      <c r="DG25" s="201"/>
      <c r="DH25" s="201"/>
      <c r="DI25" s="201"/>
      <c r="DJ25" s="201"/>
      <c r="DK25" s="201"/>
      <c r="DL25" s="201"/>
      <c r="DM25" s="201"/>
      <c r="DN25" s="201"/>
      <c r="DO25" s="201"/>
      <c r="DP25" s="201"/>
      <c r="DQ25" s="201"/>
      <c r="DR25" s="201"/>
      <c r="DS25" s="201"/>
      <c r="DT25" s="201"/>
      <c r="DU25" s="201"/>
      <c r="DV25" s="201"/>
      <c r="DW25" s="201"/>
    </row>
    <row r="26" spans="2:127" s="304" customFormat="1" ht="30.95" customHeight="1">
      <c r="B26" s="2896" t="s">
        <v>459</v>
      </c>
      <c r="C26" s="2896"/>
      <c r="D26" s="2896"/>
      <c r="E26" s="2896"/>
      <c r="F26" s="2896"/>
      <c r="G26" s="2896"/>
      <c r="H26" s="2896"/>
      <c r="I26" s="2860"/>
      <c r="J26" s="2860"/>
      <c r="K26" s="2860"/>
      <c r="L26" s="2860"/>
      <c r="M26" s="2860">
        <f t="shared" si="1"/>
        <v>0</v>
      </c>
      <c r="N26" s="2860"/>
      <c r="Q26" s="201"/>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1"/>
      <c r="BK26" s="201"/>
      <c r="BL26" s="201"/>
      <c r="BM26" s="201"/>
      <c r="BN26" s="201"/>
      <c r="BO26" s="201"/>
      <c r="BP26" s="201"/>
      <c r="BQ26" s="201"/>
      <c r="BR26" s="201"/>
      <c r="BS26" s="201"/>
      <c r="BT26" s="201"/>
      <c r="BU26" s="201"/>
      <c r="BV26" s="201"/>
      <c r="BW26" s="201"/>
      <c r="BX26" s="201"/>
      <c r="BY26" s="201"/>
      <c r="BZ26" s="201"/>
      <c r="CA26" s="201"/>
      <c r="CB26" s="201"/>
      <c r="CC26" s="201"/>
      <c r="CD26" s="201"/>
      <c r="CE26" s="201"/>
      <c r="CF26" s="201"/>
      <c r="CG26" s="201"/>
      <c r="CH26" s="201"/>
      <c r="CI26" s="201"/>
      <c r="CJ26" s="201"/>
      <c r="CK26" s="201"/>
      <c r="CL26" s="201"/>
      <c r="CM26" s="201"/>
      <c r="CN26" s="201"/>
      <c r="CO26" s="201"/>
      <c r="CP26" s="201"/>
      <c r="CQ26" s="201"/>
      <c r="CR26" s="201"/>
      <c r="CS26" s="201"/>
      <c r="CT26" s="201"/>
      <c r="CU26" s="201"/>
      <c r="CV26" s="201"/>
      <c r="CW26" s="201"/>
      <c r="CX26" s="201"/>
      <c r="CY26" s="201"/>
      <c r="CZ26" s="201"/>
      <c r="DA26" s="201"/>
      <c r="DB26" s="201"/>
      <c r="DC26" s="201"/>
      <c r="DD26" s="201"/>
      <c r="DE26" s="201"/>
      <c r="DF26" s="201"/>
      <c r="DG26" s="201"/>
      <c r="DH26" s="201"/>
      <c r="DI26" s="201"/>
      <c r="DJ26" s="201"/>
      <c r="DK26" s="201"/>
      <c r="DL26" s="201"/>
      <c r="DM26" s="201"/>
      <c r="DN26" s="201"/>
      <c r="DO26" s="201"/>
      <c r="DP26" s="201"/>
      <c r="DQ26" s="201"/>
      <c r="DR26" s="201"/>
      <c r="DS26" s="201"/>
      <c r="DT26" s="201"/>
      <c r="DU26" s="201"/>
      <c r="DV26" s="201"/>
      <c r="DW26" s="201"/>
    </row>
    <row r="27" spans="2:127" s="304" customFormat="1" ht="30.95" customHeight="1">
      <c r="B27" s="2896" t="s">
        <v>459</v>
      </c>
      <c r="C27" s="2896"/>
      <c r="D27" s="2896"/>
      <c r="E27" s="2896"/>
      <c r="F27" s="2896"/>
      <c r="G27" s="2896"/>
      <c r="H27" s="2896"/>
      <c r="I27" s="2860"/>
      <c r="J27" s="2860"/>
      <c r="K27" s="2860"/>
      <c r="L27" s="2860"/>
      <c r="M27" s="2860">
        <f t="shared" si="1"/>
        <v>0</v>
      </c>
      <c r="N27" s="2860"/>
      <c r="Q27" s="201"/>
      <c r="R27" s="201"/>
      <c r="S27" s="201"/>
      <c r="T27" s="201"/>
      <c r="U27" s="201"/>
      <c r="V27" s="201"/>
      <c r="W27" s="201"/>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1"/>
      <c r="BK27" s="201"/>
      <c r="BL27" s="201"/>
      <c r="BM27" s="201"/>
      <c r="BN27" s="201"/>
      <c r="BO27" s="201"/>
      <c r="BP27" s="201"/>
      <c r="BQ27" s="201"/>
      <c r="BR27" s="201"/>
      <c r="BS27" s="201"/>
      <c r="BT27" s="201"/>
      <c r="BU27" s="201"/>
      <c r="BV27" s="201"/>
      <c r="BW27" s="201"/>
      <c r="BX27" s="201"/>
      <c r="BY27" s="201"/>
      <c r="BZ27" s="201"/>
      <c r="CA27" s="201"/>
      <c r="CB27" s="201"/>
      <c r="CC27" s="201"/>
      <c r="CD27" s="201"/>
      <c r="CE27" s="201"/>
      <c r="CF27" s="201"/>
      <c r="CG27" s="201"/>
      <c r="CH27" s="201"/>
      <c r="CI27" s="201"/>
      <c r="CJ27" s="201"/>
      <c r="CK27" s="201"/>
      <c r="CL27" s="201"/>
      <c r="CM27" s="201"/>
      <c r="CN27" s="201"/>
      <c r="CO27" s="201"/>
      <c r="CP27" s="201"/>
      <c r="CQ27" s="201"/>
      <c r="CR27" s="201"/>
      <c r="CS27" s="201"/>
      <c r="CT27" s="201"/>
      <c r="CU27" s="201"/>
      <c r="CV27" s="201"/>
      <c r="CW27" s="201"/>
      <c r="CX27" s="201"/>
      <c r="CY27" s="201"/>
      <c r="CZ27" s="201"/>
      <c r="DA27" s="201"/>
      <c r="DB27" s="201"/>
      <c r="DC27" s="201"/>
      <c r="DD27" s="201"/>
      <c r="DE27" s="201"/>
      <c r="DF27" s="201"/>
      <c r="DG27" s="201"/>
      <c r="DH27" s="201"/>
      <c r="DI27" s="201"/>
      <c r="DJ27" s="201"/>
      <c r="DK27" s="201"/>
      <c r="DL27" s="201"/>
      <c r="DM27" s="201"/>
      <c r="DN27" s="201"/>
      <c r="DO27" s="201"/>
      <c r="DP27" s="201"/>
      <c r="DQ27" s="201"/>
      <c r="DR27" s="201"/>
      <c r="DS27" s="201"/>
      <c r="DT27" s="201"/>
      <c r="DU27" s="201"/>
      <c r="DV27" s="201"/>
      <c r="DW27" s="201"/>
    </row>
    <row r="28" spans="2:127" s="304" customFormat="1" ht="30.95" customHeight="1">
      <c r="B28" s="2896" t="s">
        <v>459</v>
      </c>
      <c r="C28" s="2896"/>
      <c r="D28" s="2896"/>
      <c r="E28" s="2896"/>
      <c r="F28" s="2896"/>
      <c r="G28" s="2896"/>
      <c r="H28" s="2896"/>
      <c r="I28" s="2860"/>
      <c r="J28" s="2860"/>
      <c r="K28" s="2860"/>
      <c r="L28" s="2860"/>
      <c r="M28" s="2860">
        <f t="shared" si="1"/>
        <v>0</v>
      </c>
      <c r="N28" s="2860"/>
      <c r="Q28" s="201"/>
      <c r="R28" s="201"/>
      <c r="S28" s="201"/>
      <c r="T28" s="201"/>
      <c r="U28" s="201"/>
      <c r="V28" s="201"/>
      <c r="W28" s="201"/>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1"/>
      <c r="BK28" s="201"/>
      <c r="BL28" s="201"/>
      <c r="BM28" s="201"/>
      <c r="BN28" s="201"/>
      <c r="BO28" s="201"/>
      <c r="BP28" s="201"/>
      <c r="BQ28" s="201"/>
      <c r="BR28" s="201"/>
      <c r="BS28" s="201"/>
      <c r="BT28" s="201"/>
      <c r="BU28" s="201"/>
      <c r="BV28" s="201"/>
      <c r="BW28" s="201"/>
      <c r="BX28" s="201"/>
      <c r="BY28" s="201"/>
      <c r="BZ28" s="201"/>
      <c r="CA28" s="201"/>
      <c r="CB28" s="201"/>
      <c r="CC28" s="201"/>
      <c r="CD28" s="201"/>
      <c r="CE28" s="201"/>
      <c r="CF28" s="201"/>
      <c r="CG28" s="201"/>
      <c r="CH28" s="201"/>
      <c r="CI28" s="201"/>
      <c r="CJ28" s="201"/>
      <c r="CK28" s="201"/>
      <c r="CL28" s="201"/>
      <c r="CM28" s="201"/>
      <c r="CN28" s="201"/>
      <c r="CO28" s="201"/>
      <c r="CP28" s="201"/>
      <c r="CQ28" s="201"/>
      <c r="CR28" s="201"/>
      <c r="CS28" s="201"/>
      <c r="CT28" s="201"/>
      <c r="CU28" s="201"/>
      <c r="CV28" s="201"/>
      <c r="CW28" s="201"/>
      <c r="CX28" s="201"/>
      <c r="CY28" s="201"/>
      <c r="CZ28" s="201"/>
      <c r="DA28" s="201"/>
      <c r="DB28" s="201"/>
      <c r="DC28" s="201"/>
      <c r="DD28" s="201"/>
      <c r="DE28" s="201"/>
      <c r="DF28" s="201"/>
      <c r="DG28" s="201"/>
      <c r="DH28" s="201"/>
      <c r="DI28" s="201"/>
      <c r="DJ28" s="201"/>
      <c r="DK28" s="201"/>
      <c r="DL28" s="201"/>
      <c r="DM28" s="201"/>
      <c r="DN28" s="201"/>
      <c r="DO28" s="201"/>
      <c r="DP28" s="201"/>
      <c r="DQ28" s="201"/>
      <c r="DR28" s="201"/>
      <c r="DS28" s="201"/>
      <c r="DT28" s="201"/>
      <c r="DU28" s="201"/>
      <c r="DV28" s="201"/>
      <c r="DW28" s="201"/>
    </row>
    <row r="29" spans="2:127" s="304" customFormat="1" ht="30.95" customHeight="1">
      <c r="B29" s="2896" t="s">
        <v>459</v>
      </c>
      <c r="C29" s="2896"/>
      <c r="D29" s="2896"/>
      <c r="E29" s="2896"/>
      <c r="F29" s="2896"/>
      <c r="G29" s="2896"/>
      <c r="H29" s="2896"/>
      <c r="I29" s="2860"/>
      <c r="J29" s="2860"/>
      <c r="K29" s="2860"/>
      <c r="L29" s="2860"/>
      <c r="M29" s="2860">
        <f t="shared" si="1"/>
        <v>0</v>
      </c>
      <c r="N29" s="2860"/>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c r="CC29" s="201"/>
      <c r="CD29" s="201"/>
      <c r="CE29" s="201"/>
      <c r="CF29" s="201"/>
      <c r="CG29" s="201"/>
      <c r="CH29" s="201"/>
      <c r="CI29" s="201"/>
      <c r="CJ29" s="201"/>
      <c r="CK29" s="201"/>
      <c r="CL29" s="201"/>
      <c r="CM29" s="201"/>
      <c r="CN29" s="201"/>
      <c r="CO29" s="201"/>
      <c r="CP29" s="201"/>
      <c r="CQ29" s="201"/>
      <c r="CR29" s="201"/>
      <c r="CS29" s="201"/>
      <c r="CT29" s="201"/>
      <c r="CU29" s="201"/>
      <c r="CV29" s="201"/>
      <c r="CW29" s="201"/>
      <c r="CX29" s="201"/>
      <c r="CY29" s="201"/>
      <c r="CZ29" s="201"/>
      <c r="DA29" s="201"/>
      <c r="DB29" s="201"/>
      <c r="DC29" s="201"/>
      <c r="DD29" s="201"/>
      <c r="DE29" s="201"/>
      <c r="DF29" s="201"/>
      <c r="DG29" s="201"/>
      <c r="DH29" s="201"/>
      <c r="DI29" s="201"/>
      <c r="DJ29" s="201"/>
      <c r="DK29" s="201"/>
      <c r="DL29" s="201"/>
      <c r="DM29" s="201"/>
      <c r="DN29" s="201"/>
      <c r="DO29" s="201"/>
      <c r="DP29" s="201"/>
      <c r="DQ29" s="201"/>
      <c r="DR29" s="201"/>
      <c r="DS29" s="201"/>
      <c r="DT29" s="201"/>
      <c r="DU29" s="201"/>
      <c r="DV29" s="201"/>
      <c r="DW29" s="201"/>
    </row>
    <row r="30" spans="2:127" s="304" customFormat="1" ht="30.95" customHeight="1">
      <c r="B30" s="2896" t="s">
        <v>459</v>
      </c>
      <c r="C30" s="2896"/>
      <c r="D30" s="2896"/>
      <c r="E30" s="2896"/>
      <c r="F30" s="2896"/>
      <c r="G30" s="2896"/>
      <c r="H30" s="2896"/>
      <c r="I30" s="2860"/>
      <c r="J30" s="2860"/>
      <c r="K30" s="2860"/>
      <c r="L30" s="2860"/>
      <c r="M30" s="2860">
        <f t="shared" si="1"/>
        <v>0</v>
      </c>
      <c r="N30" s="2860"/>
      <c r="Q30" s="201"/>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c r="BM30" s="201"/>
      <c r="BN30" s="201"/>
      <c r="BO30" s="201"/>
      <c r="BP30" s="201"/>
      <c r="BQ30" s="201"/>
      <c r="BR30" s="201"/>
      <c r="BS30" s="201"/>
      <c r="BT30" s="201"/>
      <c r="BU30" s="201"/>
      <c r="BV30" s="201"/>
      <c r="BW30" s="201"/>
      <c r="BX30" s="201"/>
      <c r="BY30" s="201"/>
      <c r="BZ30" s="201"/>
      <c r="CA30" s="201"/>
      <c r="CB30" s="201"/>
      <c r="CC30" s="201"/>
      <c r="CD30" s="201"/>
      <c r="CE30" s="201"/>
      <c r="CF30" s="201"/>
      <c r="CG30" s="201"/>
      <c r="CH30" s="201"/>
      <c r="CI30" s="201"/>
      <c r="CJ30" s="201"/>
      <c r="CK30" s="201"/>
      <c r="CL30" s="201"/>
      <c r="CM30" s="201"/>
      <c r="CN30" s="201"/>
      <c r="CO30" s="201"/>
      <c r="CP30" s="201"/>
      <c r="CQ30" s="201"/>
      <c r="CR30" s="201"/>
      <c r="CS30" s="201"/>
      <c r="CT30" s="201"/>
      <c r="CU30" s="201"/>
      <c r="CV30" s="201"/>
      <c r="CW30" s="201"/>
      <c r="CX30" s="201"/>
      <c r="CY30" s="201"/>
      <c r="CZ30" s="201"/>
      <c r="DA30" s="201"/>
      <c r="DB30" s="201"/>
      <c r="DC30" s="201"/>
      <c r="DD30" s="201"/>
      <c r="DE30" s="201"/>
      <c r="DF30" s="201"/>
      <c r="DG30" s="201"/>
      <c r="DH30" s="201"/>
      <c r="DI30" s="201"/>
      <c r="DJ30" s="201"/>
      <c r="DK30" s="201"/>
      <c r="DL30" s="201"/>
      <c r="DM30" s="201"/>
      <c r="DN30" s="201"/>
      <c r="DO30" s="201"/>
      <c r="DP30" s="201"/>
      <c r="DQ30" s="201"/>
      <c r="DR30" s="201"/>
      <c r="DS30" s="201"/>
      <c r="DT30" s="201"/>
      <c r="DU30" s="201"/>
      <c r="DV30" s="201"/>
      <c r="DW30" s="201"/>
    </row>
    <row r="31" spans="2:127" s="304" customFormat="1" ht="30.95" customHeight="1">
      <c r="B31" s="2896" t="s">
        <v>459</v>
      </c>
      <c r="C31" s="2896"/>
      <c r="D31" s="2896"/>
      <c r="E31" s="2896"/>
      <c r="F31" s="2896"/>
      <c r="G31" s="2896"/>
      <c r="H31" s="2896"/>
      <c r="I31" s="2860"/>
      <c r="J31" s="2860"/>
      <c r="K31" s="2860"/>
      <c r="L31" s="2860"/>
      <c r="M31" s="2860">
        <f t="shared" si="1"/>
        <v>0</v>
      </c>
      <c r="N31" s="2860"/>
      <c r="Q31" s="201"/>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c r="BN31" s="201"/>
      <c r="BO31" s="201"/>
      <c r="BP31" s="201"/>
      <c r="BQ31" s="201"/>
      <c r="BR31" s="201"/>
      <c r="BS31" s="201"/>
      <c r="BT31" s="201"/>
      <c r="BU31" s="201"/>
      <c r="BV31" s="201"/>
      <c r="BW31" s="201"/>
      <c r="BX31" s="201"/>
      <c r="BY31" s="201"/>
      <c r="BZ31" s="201"/>
      <c r="CA31" s="201"/>
      <c r="CB31" s="201"/>
      <c r="CC31" s="201"/>
      <c r="CD31" s="201"/>
      <c r="CE31" s="201"/>
      <c r="CF31" s="201"/>
      <c r="CG31" s="201"/>
      <c r="CH31" s="201"/>
      <c r="CI31" s="201"/>
      <c r="CJ31" s="201"/>
      <c r="CK31" s="201"/>
      <c r="CL31" s="201"/>
      <c r="CM31" s="201"/>
      <c r="CN31" s="201"/>
      <c r="CO31" s="201"/>
      <c r="CP31" s="201"/>
      <c r="CQ31" s="201"/>
      <c r="CR31" s="201"/>
      <c r="CS31" s="201"/>
      <c r="CT31" s="201"/>
      <c r="CU31" s="201"/>
      <c r="CV31" s="201"/>
      <c r="CW31" s="201"/>
      <c r="CX31" s="201"/>
      <c r="CY31" s="201"/>
      <c r="CZ31" s="201"/>
      <c r="DA31" s="201"/>
      <c r="DB31" s="201"/>
      <c r="DC31" s="201"/>
      <c r="DD31" s="201"/>
      <c r="DE31" s="201"/>
      <c r="DF31" s="201"/>
      <c r="DG31" s="201"/>
      <c r="DH31" s="201"/>
      <c r="DI31" s="201"/>
      <c r="DJ31" s="201"/>
      <c r="DK31" s="201"/>
      <c r="DL31" s="201"/>
      <c r="DM31" s="201"/>
      <c r="DN31" s="201"/>
      <c r="DO31" s="201"/>
      <c r="DP31" s="201"/>
      <c r="DQ31" s="201"/>
      <c r="DR31" s="201"/>
      <c r="DS31" s="201"/>
      <c r="DT31" s="201"/>
      <c r="DU31" s="201"/>
      <c r="DV31" s="201"/>
      <c r="DW31" s="201"/>
    </row>
    <row r="32" spans="2:127" s="304" customFormat="1" ht="30.95" customHeight="1" thickBot="1">
      <c r="B32" s="2893" t="s">
        <v>459</v>
      </c>
      <c r="C32" s="2893"/>
      <c r="D32" s="2893"/>
      <c r="E32" s="2893"/>
      <c r="F32" s="2893"/>
      <c r="G32" s="2893"/>
      <c r="H32" s="2893"/>
      <c r="I32" s="2894"/>
      <c r="J32" s="2894"/>
      <c r="K32" s="2894"/>
      <c r="L32" s="2894"/>
      <c r="M32" s="2894">
        <f t="shared" si="1"/>
        <v>0</v>
      </c>
      <c r="N32" s="2894"/>
      <c r="Q32" s="201"/>
      <c r="R32" s="201"/>
      <c r="S32" s="201"/>
      <c r="T32" s="201"/>
      <c r="U32" s="201"/>
      <c r="V32" s="201"/>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1"/>
      <c r="BK32" s="201"/>
      <c r="BL32" s="201"/>
      <c r="BM32" s="201"/>
      <c r="BN32" s="201"/>
      <c r="BO32" s="201"/>
      <c r="BP32" s="201"/>
      <c r="BQ32" s="201"/>
      <c r="BR32" s="201"/>
      <c r="BS32" s="201"/>
      <c r="BT32" s="201"/>
      <c r="BU32" s="201"/>
      <c r="BV32" s="201"/>
      <c r="BW32" s="201"/>
      <c r="BX32" s="201"/>
      <c r="BY32" s="201"/>
      <c r="BZ32" s="201"/>
      <c r="CA32" s="201"/>
      <c r="CB32" s="201"/>
      <c r="CC32" s="201"/>
      <c r="CD32" s="201"/>
      <c r="CE32" s="201"/>
      <c r="CF32" s="201"/>
      <c r="CG32" s="201"/>
      <c r="CH32" s="201"/>
      <c r="CI32" s="201"/>
      <c r="CJ32" s="201"/>
      <c r="CK32" s="201"/>
      <c r="CL32" s="201"/>
      <c r="CM32" s="201"/>
      <c r="CN32" s="201"/>
      <c r="CO32" s="201"/>
      <c r="CP32" s="201"/>
      <c r="CQ32" s="201"/>
      <c r="CR32" s="201"/>
      <c r="CS32" s="201"/>
      <c r="CT32" s="201"/>
      <c r="CU32" s="201"/>
      <c r="CV32" s="201"/>
      <c r="CW32" s="201"/>
      <c r="CX32" s="201"/>
      <c r="CY32" s="201"/>
      <c r="CZ32" s="201"/>
      <c r="DA32" s="201"/>
      <c r="DB32" s="201"/>
      <c r="DC32" s="201"/>
      <c r="DD32" s="201"/>
      <c r="DE32" s="201"/>
      <c r="DF32" s="201"/>
      <c r="DG32" s="201"/>
      <c r="DH32" s="201"/>
      <c r="DI32" s="201"/>
      <c r="DJ32" s="201"/>
      <c r="DK32" s="201"/>
      <c r="DL32" s="201"/>
      <c r="DM32" s="201"/>
      <c r="DN32" s="201"/>
      <c r="DO32" s="201"/>
      <c r="DP32" s="201"/>
      <c r="DQ32" s="201"/>
      <c r="DR32" s="201"/>
      <c r="DS32" s="201"/>
      <c r="DT32" s="201"/>
      <c r="DU32" s="201"/>
      <c r="DV32" s="201"/>
      <c r="DW32" s="201"/>
    </row>
    <row r="33" spans="1:127" s="304" customFormat="1" ht="3.95" customHeight="1">
      <c r="B33" s="336"/>
      <c r="C33" s="336"/>
      <c r="D33" s="336"/>
      <c r="E33" s="336"/>
      <c r="F33" s="336"/>
      <c r="G33" s="336"/>
      <c r="H33" s="336"/>
      <c r="I33" s="337"/>
      <c r="J33" s="318"/>
      <c r="K33" s="337"/>
      <c r="L33" s="337"/>
      <c r="M33" s="338"/>
      <c r="N33" s="338"/>
      <c r="Q33" s="201"/>
      <c r="R33" s="201"/>
      <c r="S33" s="201"/>
      <c r="T33" s="201"/>
      <c r="U33" s="201"/>
      <c r="V33" s="201"/>
      <c r="W33" s="201"/>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c r="BD33" s="201"/>
      <c r="BE33" s="201"/>
      <c r="BF33" s="201"/>
      <c r="BG33" s="201"/>
      <c r="BH33" s="201"/>
      <c r="BI33" s="201"/>
      <c r="BJ33" s="201"/>
      <c r="BK33" s="201"/>
      <c r="BL33" s="201"/>
      <c r="BM33" s="201"/>
      <c r="BN33" s="201"/>
      <c r="BO33" s="201"/>
      <c r="BP33" s="201"/>
      <c r="BQ33" s="201"/>
      <c r="BR33" s="201"/>
      <c r="BS33" s="201"/>
      <c r="BT33" s="201"/>
      <c r="BU33" s="201"/>
      <c r="BV33" s="201"/>
      <c r="BW33" s="201"/>
      <c r="BX33" s="201"/>
      <c r="BY33" s="201"/>
      <c r="BZ33" s="201"/>
      <c r="CA33" s="201"/>
      <c r="CB33" s="201"/>
      <c r="CC33" s="201"/>
      <c r="CD33" s="201"/>
      <c r="CE33" s="201"/>
      <c r="CF33" s="201"/>
      <c r="CG33" s="201"/>
      <c r="CH33" s="201"/>
      <c r="CI33" s="201"/>
      <c r="CJ33" s="201"/>
      <c r="CK33" s="201"/>
      <c r="CL33" s="201"/>
      <c r="CM33" s="201"/>
      <c r="CN33" s="201"/>
      <c r="CO33" s="201"/>
      <c r="CP33" s="201"/>
      <c r="CQ33" s="201"/>
      <c r="CR33" s="201"/>
      <c r="CS33" s="201"/>
      <c r="CT33" s="201"/>
      <c r="CU33" s="201"/>
      <c r="CV33" s="201"/>
      <c r="CW33" s="201"/>
      <c r="CX33" s="201"/>
      <c r="CY33" s="201"/>
      <c r="CZ33" s="201"/>
      <c r="DA33" s="201"/>
      <c r="DB33" s="201"/>
      <c r="DC33" s="201"/>
      <c r="DD33" s="201"/>
      <c r="DE33" s="201"/>
      <c r="DF33" s="201"/>
      <c r="DG33" s="201"/>
      <c r="DH33" s="201"/>
      <c r="DI33" s="201"/>
      <c r="DJ33" s="201"/>
      <c r="DK33" s="201"/>
      <c r="DL33" s="201"/>
      <c r="DM33" s="201"/>
      <c r="DN33" s="201"/>
      <c r="DO33" s="201"/>
      <c r="DP33" s="201"/>
      <c r="DQ33" s="201"/>
      <c r="DR33" s="201"/>
      <c r="DS33" s="201"/>
      <c r="DT33" s="201"/>
      <c r="DU33" s="201"/>
      <c r="DV33" s="201"/>
      <c r="DW33" s="201"/>
    </row>
    <row r="34" spans="1:127" s="304" customFormat="1" ht="32.1" customHeight="1">
      <c r="B34" s="339" t="s">
        <v>460</v>
      </c>
      <c r="C34" s="339"/>
      <c r="E34" s="2895">
        <v>44561</v>
      </c>
      <c r="F34" s="2895"/>
      <c r="G34" s="2895"/>
      <c r="H34" s="339"/>
      <c r="I34" s="337"/>
      <c r="J34" s="2851" t="s">
        <v>431</v>
      </c>
      <c r="K34" s="2851"/>
      <c r="L34" s="340" t="s">
        <v>447</v>
      </c>
      <c r="M34" s="2852">
        <f>SUM(M17:N32)</f>
        <v>370870358</v>
      </c>
      <c r="N34" s="2852"/>
      <c r="Q34" s="201"/>
      <c r="R34" s="201"/>
      <c r="S34" s="201"/>
      <c r="T34" s="201"/>
      <c r="U34" s="201"/>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c r="BE34" s="201"/>
      <c r="BF34" s="201"/>
      <c r="BG34" s="201"/>
      <c r="BH34" s="201"/>
      <c r="BI34" s="201"/>
      <c r="BJ34" s="201"/>
      <c r="BK34" s="201"/>
      <c r="BL34" s="201"/>
      <c r="BM34" s="201"/>
      <c r="BN34" s="201"/>
      <c r="BO34" s="201"/>
      <c r="BP34" s="201"/>
      <c r="BQ34" s="201"/>
      <c r="BR34" s="201"/>
      <c r="BS34" s="201"/>
      <c r="BT34" s="201"/>
      <c r="BU34" s="201"/>
      <c r="BV34" s="201"/>
      <c r="BW34" s="201"/>
      <c r="BX34" s="201"/>
      <c r="BY34" s="201"/>
      <c r="BZ34" s="201"/>
      <c r="CA34" s="201"/>
      <c r="CB34" s="201"/>
      <c r="CC34" s="201"/>
      <c r="CD34" s="201"/>
      <c r="CE34" s="201"/>
      <c r="CF34" s="201"/>
      <c r="CG34" s="201"/>
      <c r="CH34" s="201"/>
      <c r="CI34" s="201"/>
      <c r="CJ34" s="201"/>
      <c r="CK34" s="201"/>
      <c r="CL34" s="201"/>
      <c r="CM34" s="201"/>
      <c r="CN34" s="201"/>
      <c r="CO34" s="201"/>
      <c r="CP34" s="201"/>
      <c r="CQ34" s="201"/>
      <c r="CR34" s="201"/>
      <c r="CS34" s="201"/>
      <c r="CT34" s="201"/>
      <c r="CU34" s="201"/>
      <c r="CV34" s="201"/>
      <c r="CW34" s="201"/>
      <c r="CX34" s="201"/>
      <c r="CY34" s="201"/>
      <c r="CZ34" s="201"/>
      <c r="DA34" s="201"/>
      <c r="DB34" s="201"/>
      <c r="DC34" s="201"/>
      <c r="DD34" s="201"/>
      <c r="DE34" s="201"/>
      <c r="DF34" s="201"/>
      <c r="DG34" s="201"/>
      <c r="DH34" s="201"/>
      <c r="DI34" s="201"/>
      <c r="DJ34" s="201"/>
      <c r="DK34" s="201"/>
      <c r="DL34" s="201"/>
      <c r="DM34" s="201"/>
      <c r="DN34" s="201"/>
      <c r="DO34" s="201"/>
      <c r="DP34" s="201"/>
      <c r="DQ34" s="201"/>
      <c r="DR34" s="201"/>
      <c r="DS34" s="201"/>
      <c r="DT34" s="201"/>
      <c r="DU34" s="201"/>
      <c r="DV34" s="201"/>
      <c r="DW34" s="201"/>
    </row>
    <row r="35" spans="1:127" s="304" customFormat="1" ht="32.1" customHeight="1">
      <c r="B35" s="339"/>
      <c r="C35" s="339"/>
      <c r="D35" s="339"/>
      <c r="E35" s="339"/>
      <c r="F35" s="339"/>
      <c r="G35" s="339"/>
      <c r="H35" s="339"/>
      <c r="I35" s="337"/>
      <c r="J35" s="2891" t="s">
        <v>448</v>
      </c>
      <c r="K35" s="2891"/>
      <c r="L35" s="343">
        <v>10</v>
      </c>
      <c r="M35" s="2852">
        <f>INT(M34*L35/100)</f>
        <v>37087035</v>
      </c>
      <c r="N35" s="2852"/>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L35" s="201"/>
      <c r="BM35" s="201"/>
      <c r="BN35" s="201"/>
      <c r="BO35" s="201"/>
      <c r="BP35" s="201"/>
      <c r="BQ35" s="201"/>
      <c r="BR35" s="201"/>
      <c r="BS35" s="201"/>
      <c r="BT35" s="201"/>
      <c r="BU35" s="201"/>
      <c r="BV35" s="201"/>
      <c r="BW35" s="201"/>
      <c r="BX35" s="201"/>
      <c r="BY35" s="201"/>
      <c r="BZ35" s="201"/>
      <c r="CA35" s="201"/>
      <c r="CB35" s="201"/>
      <c r="CC35" s="201"/>
      <c r="CD35" s="201"/>
      <c r="CE35" s="201"/>
      <c r="CF35" s="201"/>
      <c r="CG35" s="201"/>
      <c r="CH35" s="201"/>
      <c r="CI35" s="201"/>
      <c r="CJ35" s="201"/>
      <c r="CK35" s="201"/>
      <c r="CL35" s="201"/>
      <c r="CM35" s="201"/>
      <c r="CN35" s="201"/>
      <c r="CO35" s="201"/>
      <c r="CP35" s="201"/>
      <c r="CQ35" s="201"/>
      <c r="CR35" s="201"/>
      <c r="CS35" s="201"/>
      <c r="CT35" s="201"/>
      <c r="CU35" s="201"/>
      <c r="CV35" s="201"/>
      <c r="CW35" s="201"/>
      <c r="CX35" s="201"/>
      <c r="CY35" s="201"/>
      <c r="CZ35" s="201"/>
      <c r="DA35" s="201"/>
      <c r="DB35" s="201"/>
      <c r="DC35" s="201"/>
      <c r="DD35" s="201"/>
      <c r="DE35" s="201"/>
      <c r="DF35" s="201"/>
      <c r="DG35" s="201"/>
      <c r="DH35" s="201"/>
      <c r="DI35" s="201"/>
      <c r="DJ35" s="201"/>
      <c r="DK35" s="201"/>
      <c r="DL35" s="201"/>
      <c r="DM35" s="201"/>
      <c r="DN35" s="201"/>
      <c r="DO35" s="201"/>
      <c r="DP35" s="201"/>
      <c r="DQ35" s="201"/>
      <c r="DR35" s="201"/>
      <c r="DS35" s="201"/>
      <c r="DT35" s="201"/>
      <c r="DU35" s="201"/>
      <c r="DV35" s="201"/>
      <c r="DW35" s="201"/>
    </row>
    <row r="36" spans="1:127" s="304" customFormat="1" ht="31.5" customHeight="1" thickBot="1">
      <c r="B36" s="339"/>
      <c r="C36" s="339"/>
      <c r="D36" s="339"/>
      <c r="E36" s="339"/>
      <c r="F36" s="339"/>
      <c r="G36" s="339"/>
      <c r="H36" s="339"/>
      <c r="I36" s="356"/>
      <c r="J36" s="2855" t="s">
        <v>433</v>
      </c>
      <c r="K36" s="2855"/>
      <c r="L36" s="342" t="s">
        <v>434</v>
      </c>
      <c r="M36" s="2856">
        <f>M34+M35</f>
        <v>407957393</v>
      </c>
      <c r="N36" s="2856"/>
      <c r="Q36" s="201"/>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c r="BD36" s="201"/>
      <c r="BE36" s="201"/>
      <c r="BF36" s="201"/>
      <c r="BG36" s="201"/>
      <c r="BH36" s="201"/>
      <c r="BI36" s="201"/>
      <c r="BJ36" s="201"/>
      <c r="BK36" s="201"/>
      <c r="BL36" s="201"/>
      <c r="BM36" s="201"/>
      <c r="BN36" s="201"/>
      <c r="BO36" s="201"/>
      <c r="BP36" s="201"/>
      <c r="BQ36" s="201"/>
      <c r="BR36" s="201"/>
      <c r="BS36" s="201"/>
      <c r="BT36" s="201"/>
      <c r="BU36" s="201"/>
      <c r="BV36" s="201"/>
      <c r="BW36" s="201"/>
      <c r="BX36" s="201"/>
      <c r="BY36" s="201"/>
      <c r="BZ36" s="201"/>
      <c r="CA36" s="201"/>
      <c r="CB36" s="201"/>
      <c r="CC36" s="201"/>
      <c r="CD36" s="201"/>
      <c r="CE36" s="201"/>
      <c r="CF36" s="201"/>
      <c r="CG36" s="201"/>
      <c r="CH36" s="201"/>
      <c r="CI36" s="201"/>
      <c r="CJ36" s="201"/>
      <c r="CK36" s="201"/>
      <c r="CL36" s="201"/>
      <c r="CM36" s="201"/>
      <c r="CN36" s="201"/>
      <c r="CO36" s="201"/>
      <c r="CP36" s="201"/>
      <c r="CQ36" s="201"/>
      <c r="CR36" s="201"/>
      <c r="CS36" s="201"/>
      <c r="CT36" s="201"/>
      <c r="CU36" s="201"/>
      <c r="CV36" s="201"/>
      <c r="CW36" s="201"/>
      <c r="CX36" s="201"/>
      <c r="CY36" s="201"/>
      <c r="CZ36" s="201"/>
      <c r="DA36" s="201"/>
      <c r="DB36" s="201"/>
      <c r="DC36" s="201"/>
      <c r="DD36" s="201"/>
      <c r="DE36" s="201"/>
      <c r="DF36" s="201"/>
      <c r="DG36" s="201"/>
      <c r="DH36" s="201"/>
      <c r="DI36" s="201"/>
      <c r="DJ36" s="201"/>
      <c r="DK36" s="201"/>
      <c r="DL36" s="201"/>
      <c r="DM36" s="201"/>
      <c r="DN36" s="201"/>
      <c r="DO36" s="201"/>
      <c r="DP36" s="201"/>
      <c r="DQ36" s="201"/>
      <c r="DR36" s="201"/>
      <c r="DS36" s="201"/>
      <c r="DT36" s="201"/>
      <c r="DU36" s="201"/>
      <c r="DV36" s="201"/>
      <c r="DW36" s="201"/>
    </row>
    <row r="37" spans="1:127" s="304" customFormat="1" ht="15.95" customHeight="1" thickTop="1">
      <c r="B37" s="344"/>
      <c r="C37" s="344"/>
      <c r="D37" s="344"/>
      <c r="E37" s="344"/>
      <c r="F37" s="344"/>
      <c r="G37" s="344"/>
      <c r="H37" s="344"/>
      <c r="I37" s="345"/>
      <c r="J37" s="346"/>
      <c r="K37" s="346"/>
      <c r="L37" s="347"/>
      <c r="M37" s="348"/>
      <c r="N37" s="348"/>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201"/>
      <c r="BL37" s="201"/>
      <c r="BM37" s="201"/>
      <c r="BN37" s="201"/>
      <c r="BO37" s="201"/>
      <c r="BP37" s="201"/>
      <c r="BQ37" s="201"/>
      <c r="BR37" s="201"/>
      <c r="BS37" s="201"/>
      <c r="BT37" s="201"/>
      <c r="BU37" s="201"/>
      <c r="BV37" s="201"/>
      <c r="BW37" s="201"/>
      <c r="BX37" s="201"/>
      <c r="BY37" s="201"/>
      <c r="BZ37" s="201"/>
      <c r="CA37" s="201"/>
      <c r="CB37" s="201"/>
      <c r="CC37" s="201"/>
      <c r="CD37" s="201"/>
      <c r="CE37" s="201"/>
      <c r="CF37" s="201"/>
      <c r="CG37" s="201"/>
      <c r="CH37" s="201"/>
      <c r="CI37" s="201"/>
      <c r="CJ37" s="201"/>
      <c r="CK37" s="201"/>
      <c r="CL37" s="201"/>
      <c r="CM37" s="201"/>
      <c r="CN37" s="201"/>
      <c r="CO37" s="201"/>
      <c r="CP37" s="201"/>
      <c r="CQ37" s="201"/>
      <c r="CR37" s="201"/>
      <c r="CS37" s="201"/>
      <c r="CT37" s="201"/>
      <c r="CU37" s="201"/>
      <c r="CV37" s="201"/>
      <c r="CW37" s="201"/>
      <c r="CX37" s="201"/>
      <c r="CY37" s="201"/>
      <c r="CZ37" s="201"/>
      <c r="DA37" s="201"/>
      <c r="DB37" s="201"/>
      <c r="DC37" s="201"/>
      <c r="DD37" s="201"/>
      <c r="DE37" s="201"/>
      <c r="DF37" s="201"/>
      <c r="DG37" s="201"/>
      <c r="DH37" s="201"/>
      <c r="DI37" s="201"/>
      <c r="DJ37" s="201"/>
      <c r="DK37" s="201"/>
      <c r="DL37" s="201"/>
      <c r="DM37" s="201"/>
      <c r="DN37" s="201"/>
      <c r="DO37" s="201"/>
      <c r="DP37" s="201"/>
      <c r="DQ37" s="201"/>
      <c r="DR37" s="201"/>
      <c r="DS37" s="201"/>
      <c r="DT37" s="201"/>
      <c r="DU37" s="201"/>
      <c r="DV37" s="201"/>
      <c r="DW37" s="201"/>
    </row>
    <row r="38" spans="1:127" s="304" customFormat="1" ht="24.95" customHeight="1">
      <c r="D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c r="BD38" s="201"/>
      <c r="BE38" s="201"/>
      <c r="BF38" s="201"/>
      <c r="BG38" s="201"/>
      <c r="BH38" s="201"/>
      <c r="BI38" s="201"/>
      <c r="BJ38" s="201"/>
      <c r="BK38" s="201"/>
      <c r="BL38" s="201"/>
      <c r="BM38" s="201"/>
      <c r="BN38" s="201"/>
      <c r="BO38" s="201"/>
      <c r="BP38" s="201"/>
      <c r="BQ38" s="201"/>
      <c r="BR38" s="201"/>
      <c r="BS38" s="201"/>
      <c r="BT38" s="201"/>
      <c r="BU38" s="201"/>
      <c r="BV38" s="201"/>
      <c r="BW38" s="201"/>
      <c r="BX38" s="201"/>
      <c r="BY38" s="201"/>
      <c r="BZ38" s="201"/>
      <c r="CA38" s="201"/>
      <c r="CB38" s="201"/>
      <c r="CC38" s="201"/>
      <c r="CD38" s="201"/>
      <c r="CE38" s="201"/>
      <c r="CF38" s="201"/>
      <c r="CG38" s="201"/>
      <c r="CH38" s="201"/>
      <c r="CI38" s="201"/>
      <c r="CJ38" s="201"/>
      <c r="CK38" s="201"/>
      <c r="CL38" s="201"/>
      <c r="CM38" s="201"/>
      <c r="CN38" s="201"/>
      <c r="CO38" s="201"/>
      <c r="CP38" s="201"/>
      <c r="CQ38" s="201"/>
      <c r="CR38" s="201"/>
      <c r="CS38" s="201"/>
      <c r="CT38" s="201"/>
      <c r="CU38" s="201"/>
      <c r="CV38" s="201"/>
      <c r="CW38" s="201"/>
      <c r="CX38" s="201"/>
      <c r="CY38" s="201"/>
      <c r="CZ38" s="201"/>
      <c r="DA38" s="201"/>
      <c r="DB38" s="201"/>
      <c r="DC38" s="201"/>
      <c r="DD38" s="201"/>
      <c r="DE38" s="201"/>
      <c r="DF38" s="201"/>
      <c r="DG38" s="201"/>
      <c r="DH38" s="201"/>
      <c r="DI38" s="201"/>
      <c r="DJ38" s="201"/>
      <c r="DK38" s="201"/>
      <c r="DL38" s="201"/>
      <c r="DM38" s="201"/>
      <c r="DN38" s="201"/>
      <c r="DO38" s="201"/>
      <c r="DP38" s="201"/>
      <c r="DQ38" s="201"/>
      <c r="DR38" s="201"/>
      <c r="DS38" s="201"/>
      <c r="DT38" s="201"/>
      <c r="DU38" s="201"/>
      <c r="DV38" s="201"/>
      <c r="DW38" s="201"/>
    </row>
    <row r="39" spans="1:127" s="304" customFormat="1" ht="24.95" customHeight="1">
      <c r="A39" s="322"/>
      <c r="B39" s="349" t="s">
        <v>435</v>
      </c>
      <c r="C39" s="322"/>
      <c r="D39" s="350"/>
      <c r="E39" s="350"/>
      <c r="F39" s="350"/>
      <c r="G39" s="350"/>
      <c r="H39" s="350"/>
      <c r="I39" s="350"/>
      <c r="J39" s="350"/>
      <c r="K39" s="350"/>
      <c r="L39" s="350"/>
      <c r="M39" s="350"/>
      <c r="N39" s="350"/>
      <c r="Q39" s="201"/>
      <c r="R39" s="201"/>
      <c r="S39" s="201"/>
      <c r="T39" s="201"/>
      <c r="U39" s="201"/>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c r="BE39" s="201"/>
      <c r="BF39" s="201"/>
      <c r="BG39" s="201"/>
      <c r="BH39" s="201"/>
      <c r="BI39" s="201"/>
      <c r="BJ39" s="201"/>
      <c r="BK39" s="201"/>
      <c r="BL39" s="201"/>
      <c r="BM39" s="201"/>
      <c r="BN39" s="201"/>
      <c r="BO39" s="201"/>
      <c r="BP39" s="201"/>
      <c r="BQ39" s="201"/>
      <c r="BR39" s="201"/>
      <c r="BS39" s="201"/>
      <c r="BT39" s="201"/>
      <c r="BU39" s="201"/>
      <c r="BV39" s="201"/>
      <c r="BW39" s="201"/>
      <c r="BX39" s="201"/>
      <c r="BY39" s="201"/>
      <c r="BZ39" s="201"/>
      <c r="CA39" s="201"/>
      <c r="CB39" s="201"/>
      <c r="CC39" s="201"/>
      <c r="CD39" s="201"/>
      <c r="CE39" s="201"/>
      <c r="CF39" s="201"/>
      <c r="CG39" s="201"/>
      <c r="CH39" s="201"/>
      <c r="CI39" s="201"/>
      <c r="CJ39" s="201"/>
      <c r="CK39" s="201"/>
      <c r="CL39" s="201"/>
      <c r="CM39" s="201"/>
      <c r="CN39" s="201"/>
      <c r="CO39" s="201"/>
      <c r="CP39" s="201"/>
      <c r="CQ39" s="201"/>
      <c r="CR39" s="201"/>
      <c r="CS39" s="201"/>
      <c r="CT39" s="201"/>
      <c r="CU39" s="201"/>
      <c r="CV39" s="201"/>
      <c r="CW39" s="201"/>
      <c r="CX39" s="201"/>
      <c r="CY39" s="201"/>
      <c r="CZ39" s="201"/>
      <c r="DA39" s="201"/>
      <c r="DB39" s="201"/>
      <c r="DC39" s="201"/>
      <c r="DD39" s="201"/>
      <c r="DE39" s="201"/>
      <c r="DF39" s="201"/>
      <c r="DG39" s="201"/>
      <c r="DH39" s="201"/>
      <c r="DI39" s="201"/>
      <c r="DJ39" s="201"/>
      <c r="DK39" s="201"/>
      <c r="DL39" s="201"/>
      <c r="DM39" s="201"/>
      <c r="DN39" s="201"/>
      <c r="DO39" s="201"/>
      <c r="DP39" s="201"/>
      <c r="DQ39" s="201"/>
      <c r="DR39" s="201"/>
      <c r="DS39" s="201"/>
      <c r="DT39" s="201"/>
      <c r="DU39" s="201"/>
      <c r="DV39" s="201"/>
      <c r="DW39" s="201"/>
    </row>
    <row r="40" spans="1:127" s="304" customFormat="1" ht="24.95" customHeight="1">
      <c r="A40" s="350"/>
      <c r="B40" s="350"/>
      <c r="C40" s="351"/>
      <c r="D40" s="351"/>
      <c r="E40" s="351"/>
      <c r="F40" s="351"/>
      <c r="G40" s="351"/>
      <c r="H40" s="351"/>
      <c r="I40" s="337"/>
      <c r="J40" s="352"/>
      <c r="K40" s="352"/>
      <c r="L40" s="353"/>
      <c r="M40" s="354"/>
      <c r="N40" s="354"/>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L40" s="201"/>
      <c r="BM40" s="201"/>
      <c r="BN40" s="201"/>
      <c r="BO40" s="201"/>
      <c r="BP40" s="201"/>
      <c r="BQ40" s="201"/>
      <c r="BR40" s="201"/>
      <c r="BS40" s="201"/>
      <c r="BT40" s="201"/>
      <c r="BU40" s="201"/>
      <c r="BV40" s="201"/>
      <c r="BW40" s="201"/>
      <c r="BX40" s="201"/>
      <c r="BY40" s="201"/>
      <c r="BZ40" s="201"/>
      <c r="CA40" s="201"/>
      <c r="CB40" s="201"/>
      <c r="CC40" s="201"/>
      <c r="CD40" s="201"/>
      <c r="CE40" s="201"/>
      <c r="CF40" s="201"/>
      <c r="CG40" s="201"/>
      <c r="CH40" s="201"/>
      <c r="CI40" s="201"/>
      <c r="CJ40" s="201"/>
      <c r="CK40" s="201"/>
      <c r="CL40" s="201"/>
      <c r="CM40" s="201"/>
      <c r="CN40" s="201"/>
      <c r="CO40" s="201"/>
      <c r="CP40" s="201"/>
      <c r="CQ40" s="201"/>
      <c r="CR40" s="201"/>
      <c r="CS40" s="201"/>
      <c r="CT40" s="201"/>
      <c r="CU40" s="201"/>
      <c r="CV40" s="201"/>
      <c r="CW40" s="201"/>
      <c r="CX40" s="201"/>
      <c r="CY40" s="201"/>
      <c r="CZ40" s="201"/>
      <c r="DA40" s="201"/>
      <c r="DB40" s="201"/>
      <c r="DC40" s="201"/>
      <c r="DD40" s="201"/>
      <c r="DE40" s="201"/>
      <c r="DF40" s="201"/>
      <c r="DG40" s="201"/>
      <c r="DH40" s="201"/>
      <c r="DI40" s="201"/>
      <c r="DJ40" s="201"/>
      <c r="DK40" s="201"/>
      <c r="DL40" s="201"/>
      <c r="DM40" s="201"/>
      <c r="DN40" s="201"/>
      <c r="DO40" s="201"/>
      <c r="DP40" s="201"/>
      <c r="DQ40" s="201"/>
      <c r="DR40" s="201"/>
      <c r="DS40" s="201"/>
      <c r="DT40" s="201"/>
      <c r="DU40" s="201"/>
      <c r="DV40" s="201"/>
      <c r="DW40" s="201"/>
    </row>
    <row r="41" spans="1:127" s="304" customFormat="1" ht="24.95" customHeight="1">
      <c r="A41" s="350"/>
      <c r="B41" s="350"/>
      <c r="C41" s="350"/>
      <c r="D41" s="350"/>
      <c r="E41" s="350"/>
      <c r="F41" s="350"/>
      <c r="G41" s="350"/>
      <c r="H41" s="350"/>
      <c r="I41" s="350"/>
      <c r="J41" s="350"/>
      <c r="K41" s="350"/>
      <c r="L41" s="350"/>
      <c r="M41" s="350"/>
      <c r="N41" s="350"/>
      <c r="Q41" s="201"/>
      <c r="R41" s="201"/>
      <c r="S41" s="201"/>
      <c r="T41" s="201"/>
      <c r="U41" s="201"/>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c r="BE41" s="201"/>
      <c r="BF41" s="201"/>
      <c r="BG41" s="201"/>
      <c r="BH41" s="201"/>
      <c r="BI41" s="201"/>
      <c r="BJ41" s="201"/>
      <c r="BK41" s="201"/>
      <c r="BL41" s="201"/>
      <c r="BM41" s="201"/>
      <c r="BN41" s="201"/>
      <c r="BO41" s="201"/>
      <c r="BP41" s="201"/>
      <c r="BQ41" s="201"/>
      <c r="BR41" s="201"/>
      <c r="BS41" s="201"/>
      <c r="BT41" s="201"/>
      <c r="BU41" s="201"/>
      <c r="BV41" s="201"/>
      <c r="BW41" s="201"/>
      <c r="BX41" s="201"/>
      <c r="BY41" s="201"/>
      <c r="BZ41" s="201"/>
      <c r="CA41" s="201"/>
      <c r="CB41" s="201"/>
      <c r="CC41" s="201"/>
      <c r="CD41" s="201"/>
      <c r="CE41" s="201"/>
      <c r="CF41" s="201"/>
      <c r="CG41" s="201"/>
      <c r="CH41" s="201"/>
      <c r="CI41" s="201"/>
      <c r="CJ41" s="201"/>
      <c r="CK41" s="201"/>
      <c r="CL41" s="201"/>
      <c r="CM41" s="201"/>
      <c r="CN41" s="201"/>
      <c r="CO41" s="201"/>
      <c r="CP41" s="201"/>
      <c r="CQ41" s="201"/>
      <c r="CR41" s="201"/>
      <c r="CS41" s="201"/>
      <c r="CT41" s="201"/>
      <c r="CU41" s="201"/>
      <c r="CV41" s="201"/>
      <c r="CW41" s="201"/>
      <c r="CX41" s="201"/>
      <c r="CY41" s="201"/>
      <c r="CZ41" s="201"/>
      <c r="DA41" s="201"/>
      <c r="DB41" s="201"/>
      <c r="DC41" s="201"/>
      <c r="DD41" s="201"/>
      <c r="DE41" s="201"/>
      <c r="DF41" s="201"/>
      <c r="DG41" s="201"/>
      <c r="DH41" s="201"/>
      <c r="DI41" s="201"/>
      <c r="DJ41" s="201"/>
      <c r="DK41" s="201"/>
      <c r="DL41" s="201"/>
      <c r="DM41" s="201"/>
      <c r="DN41" s="201"/>
      <c r="DO41" s="201"/>
      <c r="DP41" s="201"/>
      <c r="DQ41" s="201"/>
      <c r="DR41" s="201"/>
      <c r="DS41" s="201"/>
      <c r="DT41" s="201"/>
      <c r="DU41" s="201"/>
      <c r="DV41" s="201"/>
      <c r="DW41" s="201"/>
    </row>
    <row r="42" spans="1:127" s="304" customFormat="1" ht="24.95" customHeight="1">
      <c r="A42" s="350"/>
      <c r="B42" s="350"/>
      <c r="C42" s="350"/>
      <c r="D42" s="350"/>
      <c r="E42" s="350"/>
      <c r="F42" s="350"/>
      <c r="G42" s="350"/>
      <c r="H42" s="351"/>
      <c r="I42" s="350"/>
      <c r="J42" s="350"/>
      <c r="K42" s="350"/>
      <c r="L42" s="350"/>
      <c r="M42" s="357"/>
      <c r="N42" s="357"/>
      <c r="O42" s="358"/>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201"/>
      <c r="BW42" s="201"/>
      <c r="BX42" s="201"/>
      <c r="BY42" s="201"/>
      <c r="BZ42" s="201"/>
      <c r="CA42" s="201"/>
      <c r="CB42" s="201"/>
      <c r="CC42" s="201"/>
      <c r="CD42" s="201"/>
      <c r="CE42" s="201"/>
      <c r="CF42" s="201"/>
      <c r="CG42" s="201"/>
      <c r="CH42" s="201"/>
      <c r="CI42" s="201"/>
      <c r="CJ42" s="201"/>
      <c r="CK42" s="201"/>
      <c r="CL42" s="201"/>
      <c r="CM42" s="201"/>
      <c r="CN42" s="201"/>
      <c r="CO42" s="201"/>
      <c r="CP42" s="201"/>
      <c r="CQ42" s="201"/>
      <c r="CR42" s="201"/>
      <c r="CS42" s="201"/>
      <c r="CT42" s="201"/>
      <c r="CU42" s="201"/>
      <c r="CV42" s="201"/>
      <c r="CW42" s="201"/>
      <c r="CX42" s="201"/>
      <c r="CY42" s="201"/>
      <c r="CZ42" s="201"/>
      <c r="DA42" s="201"/>
      <c r="DB42" s="201"/>
      <c r="DC42" s="201"/>
      <c r="DD42" s="201"/>
      <c r="DE42" s="201"/>
      <c r="DF42" s="201"/>
      <c r="DG42" s="201"/>
      <c r="DH42" s="201"/>
      <c r="DI42" s="201"/>
      <c r="DJ42" s="201"/>
      <c r="DK42" s="201"/>
      <c r="DL42" s="201"/>
      <c r="DM42" s="201"/>
      <c r="DN42" s="201"/>
      <c r="DO42" s="201"/>
      <c r="DP42" s="201"/>
      <c r="DQ42" s="201"/>
      <c r="DR42" s="201"/>
      <c r="DS42" s="201"/>
      <c r="DT42" s="201"/>
      <c r="DU42" s="201"/>
      <c r="DV42" s="201"/>
      <c r="DW42" s="201"/>
    </row>
    <row r="43" spans="1:127" s="304" customFormat="1" ht="24.95" customHeight="1">
      <c r="A43" s="350"/>
      <c r="B43" s="350"/>
      <c r="C43" s="351"/>
      <c r="D43" s="350"/>
      <c r="E43" s="2892"/>
      <c r="F43" s="2892"/>
      <c r="G43" s="2892"/>
      <c r="H43" s="317"/>
      <c r="I43" s="318"/>
      <c r="J43" s="350"/>
      <c r="K43" s="350"/>
      <c r="L43" s="353"/>
      <c r="M43" s="354"/>
      <c r="N43" s="354"/>
      <c r="Q43" s="201"/>
      <c r="R43" s="201"/>
      <c r="S43" s="201"/>
      <c r="T43" s="201"/>
      <c r="U43" s="201"/>
      <c r="V43" s="201"/>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c r="BE43" s="201"/>
      <c r="BF43" s="201"/>
      <c r="BG43" s="201"/>
      <c r="BH43" s="201"/>
      <c r="BI43" s="201"/>
      <c r="BJ43" s="201"/>
      <c r="BK43" s="201"/>
      <c r="BL43" s="201"/>
      <c r="BM43" s="201"/>
      <c r="BN43" s="201"/>
      <c r="BO43" s="201"/>
      <c r="BP43" s="201"/>
      <c r="BQ43" s="201"/>
      <c r="BR43" s="201"/>
      <c r="BS43" s="201"/>
      <c r="BT43" s="201"/>
      <c r="BU43" s="201"/>
      <c r="BV43" s="201"/>
      <c r="BW43" s="201"/>
      <c r="BX43" s="201"/>
      <c r="BY43" s="201"/>
      <c r="BZ43" s="201"/>
      <c r="CA43" s="201"/>
      <c r="CB43" s="201"/>
      <c r="CC43" s="201"/>
      <c r="CD43" s="201"/>
      <c r="CE43" s="201"/>
      <c r="CF43" s="201"/>
      <c r="CG43" s="201"/>
      <c r="CH43" s="201"/>
      <c r="CI43" s="201"/>
      <c r="CJ43" s="201"/>
      <c r="CK43" s="201"/>
      <c r="CL43" s="201"/>
      <c r="CM43" s="201"/>
      <c r="CN43" s="201"/>
      <c r="CO43" s="201"/>
      <c r="CP43" s="201"/>
      <c r="CQ43" s="201"/>
      <c r="CR43" s="201"/>
      <c r="CS43" s="201"/>
      <c r="CT43" s="201"/>
      <c r="CU43" s="201"/>
      <c r="CV43" s="201"/>
      <c r="CW43" s="201"/>
      <c r="CX43" s="201"/>
      <c r="CY43" s="201"/>
      <c r="CZ43" s="201"/>
      <c r="DA43" s="201"/>
      <c r="DB43" s="201"/>
      <c r="DC43" s="201"/>
      <c r="DD43" s="201"/>
      <c r="DE43" s="201"/>
      <c r="DF43" s="201"/>
      <c r="DG43" s="201"/>
      <c r="DH43" s="201"/>
      <c r="DI43" s="201"/>
      <c r="DJ43" s="201"/>
      <c r="DK43" s="201"/>
      <c r="DL43" s="201"/>
      <c r="DM43" s="201"/>
      <c r="DN43" s="201"/>
      <c r="DO43" s="201"/>
      <c r="DP43" s="201"/>
      <c r="DQ43" s="201"/>
      <c r="DR43" s="201"/>
      <c r="DS43" s="201"/>
      <c r="DT43" s="201"/>
      <c r="DU43" s="201"/>
      <c r="DV43" s="201"/>
      <c r="DW43" s="201"/>
    </row>
    <row r="44" spans="1:127" ht="24.95" customHeight="1">
      <c r="A44" s="350"/>
      <c r="B44" s="350"/>
      <c r="C44" s="350"/>
      <c r="D44" s="350"/>
      <c r="E44" s="350"/>
      <c r="F44" s="350"/>
      <c r="G44" s="350"/>
      <c r="H44" s="350"/>
      <c r="I44" s="350"/>
      <c r="J44" s="350"/>
      <c r="K44" s="350"/>
      <c r="L44" s="350"/>
      <c r="M44" s="350"/>
      <c r="N44" s="350"/>
      <c r="O44" s="304"/>
      <c r="P44" s="304"/>
    </row>
    <row r="45" spans="1:127" ht="24.95" customHeight="1">
      <c r="A45" s="350"/>
      <c r="B45" s="350"/>
      <c r="C45" s="350"/>
      <c r="D45" s="350"/>
      <c r="E45" s="350"/>
      <c r="F45" s="350"/>
      <c r="G45" s="350"/>
      <c r="H45" s="350"/>
      <c r="I45" s="350"/>
      <c r="J45" s="350"/>
      <c r="K45" s="350"/>
      <c r="L45" s="350"/>
      <c r="M45" s="350"/>
      <c r="N45" s="350"/>
      <c r="O45" s="304"/>
      <c r="P45" s="304"/>
    </row>
    <row r="46" spans="1:127">
      <c r="A46" s="304"/>
      <c r="B46" s="304"/>
      <c r="C46" s="304"/>
      <c r="D46" s="304"/>
      <c r="E46" s="304"/>
      <c r="F46" s="304"/>
      <c r="G46" s="304"/>
      <c r="H46" s="304"/>
      <c r="I46" s="304"/>
      <c r="J46" s="304"/>
      <c r="K46" s="304"/>
      <c r="L46" s="304"/>
      <c r="M46" s="304"/>
      <c r="N46" s="304"/>
      <c r="O46" s="304"/>
      <c r="P46" s="304"/>
    </row>
  </sheetData>
  <mergeCells count="88">
    <mergeCell ref="M15:N15"/>
    <mergeCell ref="J1:N6"/>
    <mergeCell ref="D2:F2"/>
    <mergeCell ref="D3:F3"/>
    <mergeCell ref="B5:H6"/>
    <mergeCell ref="I5:I6"/>
    <mergeCell ref="B9:H10"/>
    <mergeCell ref="B11:D12"/>
    <mergeCell ref="E11:H12"/>
    <mergeCell ref="C15:H15"/>
    <mergeCell ref="I15:J15"/>
    <mergeCell ref="K15:L15"/>
    <mergeCell ref="B16:H16"/>
    <mergeCell ref="I16:J16"/>
    <mergeCell ref="K16:L16"/>
    <mergeCell ref="M16:N16"/>
    <mergeCell ref="B17:H17"/>
    <mergeCell ref="I17:J17"/>
    <mergeCell ref="K17:L17"/>
    <mergeCell ref="M17:N17"/>
    <mergeCell ref="B18:H18"/>
    <mergeCell ref="I18:J18"/>
    <mergeCell ref="K18:L18"/>
    <mergeCell ref="M18:N18"/>
    <mergeCell ref="B19:H19"/>
    <mergeCell ref="I19:J19"/>
    <mergeCell ref="K19:L19"/>
    <mergeCell ref="M19:N19"/>
    <mergeCell ref="B20:H20"/>
    <mergeCell ref="I20:J20"/>
    <mergeCell ref="K20:L20"/>
    <mergeCell ref="M20:N20"/>
    <mergeCell ref="B21:H21"/>
    <mergeCell ref="I21:J21"/>
    <mergeCell ref="K21:L21"/>
    <mergeCell ref="M21:N21"/>
    <mergeCell ref="B22:H22"/>
    <mergeCell ref="I22:J22"/>
    <mergeCell ref="K22:L22"/>
    <mergeCell ref="M22:N22"/>
    <mergeCell ref="B23:H23"/>
    <mergeCell ref="I23:J23"/>
    <mergeCell ref="K23:L23"/>
    <mergeCell ref="M23:N23"/>
    <mergeCell ref="B24:H24"/>
    <mergeCell ref="I24:J24"/>
    <mergeCell ref="K24:L24"/>
    <mergeCell ref="M24:N24"/>
    <mergeCell ref="B25:H25"/>
    <mergeCell ref="I25:J25"/>
    <mergeCell ref="K25:L25"/>
    <mergeCell ref="M25:N25"/>
    <mergeCell ref="B26:H26"/>
    <mergeCell ref="I26:J26"/>
    <mergeCell ref="K26:L26"/>
    <mergeCell ref="M26:N26"/>
    <mergeCell ref="B27:H27"/>
    <mergeCell ref="I27:J27"/>
    <mergeCell ref="K27:L27"/>
    <mergeCell ref="M27:N27"/>
    <mergeCell ref="B28:H28"/>
    <mergeCell ref="I28:J28"/>
    <mergeCell ref="K28:L28"/>
    <mergeCell ref="M28:N28"/>
    <mergeCell ref="B29:H29"/>
    <mergeCell ref="I29:J29"/>
    <mergeCell ref="K29:L29"/>
    <mergeCell ref="M29:N29"/>
    <mergeCell ref="B30:H30"/>
    <mergeCell ref="I30:J30"/>
    <mergeCell ref="K30:L30"/>
    <mergeCell ref="M30:N30"/>
    <mergeCell ref="B31:H31"/>
    <mergeCell ref="I31:J31"/>
    <mergeCell ref="K31:L31"/>
    <mergeCell ref="M31:N31"/>
    <mergeCell ref="B32:H32"/>
    <mergeCell ref="I32:J32"/>
    <mergeCell ref="K32:L32"/>
    <mergeCell ref="M32:N32"/>
    <mergeCell ref="E34:G34"/>
    <mergeCell ref="J34:K34"/>
    <mergeCell ref="M34:N34"/>
    <mergeCell ref="J35:K35"/>
    <mergeCell ref="M35:N35"/>
    <mergeCell ref="J36:K36"/>
    <mergeCell ref="M36:N36"/>
    <mergeCell ref="E43:G43"/>
  </mergeCells>
  <phoneticPr fontId="27"/>
  <printOptions horizontalCentered="1"/>
  <pageMargins left="0.70866141732283472" right="0.70866141732283472" top="0.74803149606299213" bottom="0.74803149606299213" header="0.31496062992125984" footer="0.31496062992125984"/>
  <pageSetup paperSize="9" scale="62" orientation="portrait" horizontalDpi="1200" verticalDpi="1200"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937B1-C041-4F08-8BA2-A5B08FDDBF75}">
  <sheetPr codeName="Sheet51">
    <pageSetUpPr fitToPage="1"/>
  </sheetPr>
  <dimension ref="A1:DW46"/>
  <sheetViews>
    <sheetView zoomScaleNormal="100" zoomScaleSheetLayoutView="100" zoomScalePageLayoutView="50" workbookViewId="0">
      <selection activeCell="U9" sqref="U9"/>
    </sheetView>
  </sheetViews>
  <sheetFormatPr defaultRowHeight="18.75"/>
  <cols>
    <col min="1" max="1" width="4.1640625" style="201" customWidth="1"/>
    <col min="2" max="2" width="7" style="201" bestFit="1" customWidth="1"/>
    <col min="3" max="3" width="10.1640625" style="201" customWidth="1"/>
    <col min="4" max="4" width="7.1640625" style="201" customWidth="1"/>
    <col min="5" max="5" width="16.1640625" style="201" customWidth="1"/>
    <col min="6" max="6" width="7.1640625" style="201" customWidth="1"/>
    <col min="7" max="9" width="10.1640625" style="201" customWidth="1"/>
    <col min="10" max="10" width="13.5" style="201" customWidth="1"/>
    <col min="11" max="11" width="10.1640625" style="201" customWidth="1"/>
    <col min="12" max="12" width="13.5" style="201" customWidth="1"/>
    <col min="13" max="13" width="15.5" style="201" customWidth="1"/>
    <col min="14" max="14" width="10.1640625" style="201" customWidth="1"/>
    <col min="15" max="16" width="2.6640625" style="201" customWidth="1"/>
    <col min="17" max="16384" width="9.33203125" style="201"/>
  </cols>
  <sheetData>
    <row r="1" spans="1:127" s="304" customFormat="1" ht="8.1" customHeight="1">
      <c r="B1" s="305"/>
      <c r="C1" s="305"/>
      <c r="D1" s="305"/>
      <c r="E1" s="305"/>
      <c r="J1" s="2903" t="s">
        <v>461</v>
      </c>
      <c r="K1" s="2903"/>
      <c r="L1" s="2903"/>
      <c r="M1" s="2903"/>
      <c r="N1" s="2903"/>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c r="CY1" s="201"/>
      <c r="CZ1" s="201"/>
      <c r="DA1" s="201"/>
      <c r="DB1" s="201"/>
      <c r="DC1" s="201"/>
      <c r="DD1" s="201"/>
      <c r="DE1" s="201"/>
      <c r="DF1" s="201"/>
      <c r="DG1" s="201"/>
      <c r="DH1" s="201"/>
      <c r="DI1" s="201"/>
      <c r="DJ1" s="201"/>
      <c r="DK1" s="201"/>
      <c r="DL1" s="201"/>
      <c r="DM1" s="201"/>
      <c r="DN1" s="201"/>
      <c r="DO1" s="201"/>
      <c r="DP1" s="201"/>
      <c r="DQ1" s="201"/>
      <c r="DR1" s="201"/>
      <c r="DS1" s="201"/>
      <c r="DT1" s="201"/>
      <c r="DU1" s="201"/>
      <c r="DV1" s="201"/>
      <c r="DW1" s="201"/>
    </row>
    <row r="2" spans="1:127" ht="18.75" customHeight="1">
      <c r="A2" s="304"/>
      <c r="B2" s="304"/>
      <c r="C2" s="306" t="s">
        <v>462</v>
      </c>
      <c r="D2" s="2884" t="s">
        <v>441</v>
      </c>
      <c r="E2" s="2884"/>
      <c r="F2" s="2884"/>
      <c r="G2" s="308"/>
      <c r="H2" s="308"/>
      <c r="I2" s="308"/>
      <c r="J2" s="2903"/>
      <c r="K2" s="2903"/>
      <c r="L2" s="2903"/>
      <c r="M2" s="2903"/>
      <c r="N2" s="2903"/>
      <c r="O2" s="304"/>
      <c r="P2" s="304"/>
    </row>
    <row r="3" spans="1:127" ht="18.75" customHeight="1">
      <c r="A3" s="304"/>
      <c r="B3" s="304"/>
      <c r="C3" s="306" t="s">
        <v>463</v>
      </c>
      <c r="D3" s="2885">
        <v>44551</v>
      </c>
      <c r="E3" s="2885"/>
      <c r="F3" s="2885"/>
      <c r="G3" s="308"/>
      <c r="H3" s="308"/>
      <c r="I3" s="308"/>
      <c r="J3" s="2903"/>
      <c r="K3" s="2903"/>
      <c r="L3" s="2903"/>
      <c r="M3" s="2903"/>
      <c r="N3" s="2903"/>
      <c r="O3" s="304"/>
      <c r="P3" s="304"/>
    </row>
    <row r="4" spans="1:127" ht="8.1" customHeight="1">
      <c r="A4" s="304"/>
      <c r="B4" s="309"/>
      <c r="C4" s="309"/>
      <c r="D4" s="309"/>
      <c r="E4" s="309"/>
      <c r="F4" s="309"/>
      <c r="G4" s="309"/>
      <c r="H4" s="309"/>
      <c r="I4" s="309"/>
      <c r="J4" s="2903"/>
      <c r="K4" s="2903"/>
      <c r="L4" s="2903"/>
      <c r="M4" s="2903"/>
      <c r="N4" s="2903"/>
      <c r="O4" s="304"/>
      <c r="P4" s="304"/>
    </row>
    <row r="5" spans="1:127" ht="20.25" customHeight="1">
      <c r="A5" s="304"/>
      <c r="B5" s="2904" t="s">
        <v>442</v>
      </c>
      <c r="C5" s="2904"/>
      <c r="D5" s="2904"/>
      <c r="E5" s="2904"/>
      <c r="F5" s="2904"/>
      <c r="G5" s="2904"/>
      <c r="H5" s="2904"/>
      <c r="I5" s="2888" t="s">
        <v>412</v>
      </c>
      <c r="J5" s="2903"/>
      <c r="K5" s="2903"/>
      <c r="L5" s="2903"/>
      <c r="M5" s="2903"/>
      <c r="N5" s="2903"/>
      <c r="O5" s="304"/>
      <c r="P5" s="304"/>
    </row>
    <row r="6" spans="1:127" ht="21" customHeight="1" thickBot="1">
      <c r="A6" s="304"/>
      <c r="B6" s="2905"/>
      <c r="C6" s="2905"/>
      <c r="D6" s="2905"/>
      <c r="E6" s="2905"/>
      <c r="F6" s="2905"/>
      <c r="G6" s="2905"/>
      <c r="H6" s="2905"/>
      <c r="I6" s="2888"/>
      <c r="J6" s="2903"/>
      <c r="K6" s="2903"/>
      <c r="L6" s="2903"/>
      <c r="M6" s="2903"/>
      <c r="N6" s="2903"/>
      <c r="O6" s="304"/>
      <c r="P6" s="304"/>
    </row>
    <row r="7" spans="1:127" ht="24.95" customHeight="1">
      <c r="A7" s="304"/>
      <c r="B7" s="315" t="s">
        <v>443</v>
      </c>
      <c r="C7" s="316"/>
      <c r="D7" s="317" t="s">
        <v>444</v>
      </c>
      <c r="E7" s="318"/>
      <c r="F7" s="319"/>
      <c r="G7" s="319"/>
      <c r="H7" s="319"/>
      <c r="I7" s="320"/>
      <c r="J7" s="321"/>
      <c r="K7" s="321"/>
      <c r="L7" s="321"/>
      <c r="M7" s="321"/>
      <c r="N7" s="321"/>
      <c r="O7" s="304"/>
      <c r="P7" s="304"/>
    </row>
    <row r="8" spans="1:127" ht="24.95" customHeight="1">
      <c r="A8" s="304"/>
      <c r="B8" s="322"/>
      <c r="C8" s="322"/>
      <c r="D8" s="322" t="s">
        <v>445</v>
      </c>
      <c r="E8" s="318"/>
      <c r="F8" s="319"/>
      <c r="G8" s="319"/>
      <c r="H8" s="319"/>
      <c r="I8" s="320"/>
      <c r="J8" s="313"/>
      <c r="K8" s="314"/>
      <c r="L8" s="304"/>
      <c r="M8" s="304"/>
      <c r="N8" s="304"/>
      <c r="O8" s="304"/>
      <c r="P8" s="304"/>
    </row>
    <row r="9" spans="1:127" ht="24.75" customHeight="1">
      <c r="A9" s="304"/>
      <c r="B9" s="2906" t="s">
        <v>464</v>
      </c>
      <c r="C9" s="2906"/>
      <c r="D9" s="2906"/>
      <c r="E9" s="2906"/>
      <c r="F9" s="2906"/>
      <c r="G9" s="2906"/>
      <c r="H9" s="2906"/>
      <c r="I9" s="304"/>
      <c r="J9" s="322"/>
      <c r="K9" s="314"/>
      <c r="L9" s="304"/>
      <c r="M9" s="304"/>
      <c r="N9" s="304"/>
      <c r="O9" s="304"/>
      <c r="P9" s="304"/>
    </row>
    <row r="10" spans="1:127" ht="18.75" customHeight="1">
      <c r="A10" s="304"/>
      <c r="B10" s="2906"/>
      <c r="C10" s="2906"/>
      <c r="D10" s="2906"/>
      <c r="E10" s="2906"/>
      <c r="F10" s="2906"/>
      <c r="G10" s="2906"/>
      <c r="H10" s="2906"/>
      <c r="I10" s="304"/>
      <c r="J10" s="322"/>
      <c r="K10" s="314"/>
      <c r="L10" s="304"/>
      <c r="M10" s="304"/>
      <c r="N10" s="304"/>
      <c r="O10" s="304"/>
      <c r="P10" s="304"/>
    </row>
    <row r="11" spans="1:127" ht="19.5">
      <c r="A11" s="304"/>
      <c r="B11" s="2877" t="s">
        <v>465</v>
      </c>
      <c r="C11" s="2877"/>
      <c r="D11" s="2877"/>
      <c r="E11" s="2879">
        <f>M36</f>
        <v>407957393</v>
      </c>
      <c r="F11" s="2879"/>
      <c r="G11" s="2879"/>
      <c r="H11" s="2879"/>
      <c r="I11" s="304"/>
      <c r="J11" s="328"/>
      <c r="K11" s="314"/>
      <c r="L11" s="304"/>
      <c r="M11" s="304"/>
      <c r="N11" s="304"/>
      <c r="O11" s="304"/>
      <c r="P11" s="304"/>
    </row>
    <row r="12" spans="1:127" ht="19.5" thickBot="1">
      <c r="A12" s="304"/>
      <c r="B12" s="2878"/>
      <c r="C12" s="2878"/>
      <c r="D12" s="2878"/>
      <c r="E12" s="2880"/>
      <c r="F12" s="2880"/>
      <c r="G12" s="2880"/>
      <c r="H12" s="2880"/>
      <c r="I12" s="304"/>
      <c r="J12" s="329"/>
      <c r="K12" s="304"/>
      <c r="L12" s="304"/>
      <c r="M12" s="304"/>
      <c r="N12" s="304"/>
      <c r="O12" s="304"/>
      <c r="P12" s="304"/>
    </row>
    <row r="13" spans="1:127" ht="12.95" customHeight="1" thickTop="1">
      <c r="A13" s="304"/>
      <c r="B13" s="304"/>
      <c r="C13" s="304"/>
      <c r="D13" s="304"/>
      <c r="E13" s="330"/>
      <c r="F13" s="330"/>
      <c r="G13" s="330"/>
      <c r="H13" s="330"/>
      <c r="I13" s="304"/>
      <c r="J13" s="304"/>
      <c r="K13" s="304"/>
      <c r="L13" s="304"/>
      <c r="M13" s="304"/>
      <c r="N13" s="304"/>
      <c r="O13" s="304"/>
      <c r="P13" s="304"/>
    </row>
    <row r="14" spans="1:127" ht="12.95" customHeight="1" thickBot="1">
      <c r="A14" s="304"/>
      <c r="B14" s="304"/>
      <c r="C14" s="304"/>
      <c r="D14" s="304"/>
      <c r="E14" s="304"/>
      <c r="F14" s="304"/>
      <c r="G14" s="304"/>
      <c r="H14" s="304"/>
      <c r="I14" s="304"/>
      <c r="J14" s="304"/>
      <c r="K14" s="304"/>
      <c r="L14" s="304"/>
      <c r="M14" s="304"/>
      <c r="N14" s="304"/>
      <c r="O14" s="304"/>
      <c r="P14" s="304"/>
    </row>
    <row r="15" spans="1:127" s="304" customFormat="1" ht="8.1" customHeight="1">
      <c r="B15" s="331"/>
      <c r="C15" s="2881"/>
      <c r="D15" s="2881"/>
      <c r="E15" s="2881"/>
      <c r="F15" s="2881"/>
      <c r="G15" s="2881"/>
      <c r="H15" s="2881"/>
      <c r="I15" s="2871"/>
      <c r="J15" s="2871"/>
      <c r="K15" s="2871"/>
      <c r="L15" s="2871"/>
      <c r="M15" s="2871"/>
      <c r="N15" s="2871"/>
      <c r="Q15" s="201"/>
      <c r="R15" s="201"/>
      <c r="S15" s="201"/>
      <c r="T15" s="201"/>
      <c r="U15" s="201"/>
      <c r="V15" s="201"/>
      <c r="W15" s="201"/>
      <c r="X15" s="201"/>
      <c r="Y15" s="201"/>
      <c r="Z15" s="201"/>
      <c r="AA15" s="201"/>
      <c r="AB15" s="201"/>
      <c r="AC15" s="201"/>
      <c r="AD15" s="201"/>
      <c r="AE15" s="201"/>
      <c r="AF15" s="201"/>
      <c r="AG15" s="201"/>
      <c r="AH15" s="201"/>
      <c r="AI15" s="201"/>
      <c r="AJ15" s="201"/>
      <c r="AK15" s="201"/>
      <c r="AL15" s="201"/>
      <c r="AM15" s="201"/>
      <c r="AN15" s="201"/>
      <c r="AO15" s="201"/>
      <c r="AP15" s="201"/>
      <c r="AQ15" s="201"/>
      <c r="AR15" s="201"/>
      <c r="AS15" s="201"/>
      <c r="AT15" s="201"/>
      <c r="AU15" s="201"/>
      <c r="AV15" s="201"/>
      <c r="AW15" s="201"/>
      <c r="AX15" s="201"/>
      <c r="AY15" s="201"/>
      <c r="AZ15" s="201"/>
      <c r="BA15" s="201"/>
      <c r="BB15" s="201"/>
      <c r="BC15" s="201"/>
      <c r="BD15" s="201"/>
      <c r="BE15" s="201"/>
      <c r="BF15" s="201"/>
      <c r="BG15" s="201"/>
      <c r="BH15" s="201"/>
      <c r="BI15" s="201"/>
      <c r="BJ15" s="201"/>
      <c r="BK15" s="201"/>
      <c r="BL15" s="201"/>
      <c r="BM15" s="201"/>
      <c r="BN15" s="201"/>
      <c r="BO15" s="201"/>
      <c r="BP15" s="201"/>
      <c r="BQ15" s="201"/>
      <c r="BR15" s="201"/>
      <c r="BS15" s="201"/>
      <c r="BT15" s="201"/>
      <c r="BU15" s="201"/>
      <c r="BV15" s="201"/>
      <c r="BW15" s="201"/>
      <c r="BX15" s="201"/>
      <c r="BY15" s="201"/>
      <c r="BZ15" s="201"/>
      <c r="CA15" s="201"/>
      <c r="CB15" s="201"/>
      <c r="CC15" s="201"/>
      <c r="CD15" s="201"/>
      <c r="CE15" s="201"/>
      <c r="CF15" s="201"/>
      <c r="CG15" s="201"/>
      <c r="CH15" s="201"/>
      <c r="CI15" s="201"/>
      <c r="CJ15" s="201"/>
      <c r="CK15" s="201"/>
      <c r="CL15" s="201"/>
      <c r="CM15" s="201"/>
      <c r="CN15" s="201"/>
      <c r="CO15" s="201"/>
      <c r="CP15" s="201"/>
      <c r="CQ15" s="201"/>
      <c r="CR15" s="201"/>
      <c r="CS15" s="201"/>
      <c r="CT15" s="201"/>
      <c r="CU15" s="201"/>
      <c r="CV15" s="201"/>
      <c r="CW15" s="201"/>
      <c r="CX15" s="201"/>
      <c r="CY15" s="201"/>
      <c r="CZ15" s="201"/>
      <c r="DA15" s="201"/>
      <c r="DB15" s="201"/>
      <c r="DC15" s="201"/>
      <c r="DD15" s="201"/>
      <c r="DE15" s="201"/>
      <c r="DF15" s="201"/>
      <c r="DG15" s="201"/>
      <c r="DH15" s="201"/>
      <c r="DI15" s="201"/>
      <c r="DJ15" s="201"/>
      <c r="DK15" s="201"/>
      <c r="DL15" s="201"/>
      <c r="DM15" s="201"/>
      <c r="DN15" s="201"/>
      <c r="DO15" s="201"/>
      <c r="DP15" s="201"/>
      <c r="DQ15" s="201"/>
      <c r="DR15" s="201"/>
      <c r="DS15" s="201"/>
      <c r="DT15" s="201"/>
      <c r="DU15" s="201"/>
      <c r="DV15" s="201"/>
      <c r="DW15" s="201"/>
    </row>
    <row r="16" spans="1:127" s="304" customFormat="1" ht="30.95" customHeight="1">
      <c r="B16" s="2875" t="s">
        <v>446</v>
      </c>
      <c r="C16" s="2875"/>
      <c r="D16" s="2875"/>
      <c r="E16" s="2875"/>
      <c r="F16" s="2875"/>
      <c r="G16" s="2875"/>
      <c r="H16" s="2875"/>
      <c r="I16" s="2875" t="s">
        <v>421</v>
      </c>
      <c r="J16" s="2875"/>
      <c r="K16" s="2875" t="s">
        <v>422</v>
      </c>
      <c r="L16" s="2875"/>
      <c r="M16" s="2875" t="s">
        <v>423</v>
      </c>
      <c r="N16" s="2875"/>
      <c r="Q16" s="201"/>
      <c r="R16" s="201"/>
      <c r="S16" s="201"/>
      <c r="T16" s="201"/>
      <c r="U16" s="201"/>
      <c r="V16" s="201"/>
      <c r="W16" s="201"/>
      <c r="X16" s="201"/>
      <c r="Y16" s="201"/>
      <c r="Z16" s="201"/>
      <c r="AA16" s="201"/>
      <c r="AB16" s="201"/>
      <c r="AC16" s="201"/>
      <c r="AD16" s="201"/>
      <c r="AE16" s="201"/>
      <c r="AF16" s="201"/>
      <c r="AG16" s="201"/>
      <c r="AH16" s="201"/>
      <c r="AI16" s="201"/>
      <c r="AJ16" s="201"/>
      <c r="AK16" s="201"/>
      <c r="AL16" s="201"/>
      <c r="AM16" s="201"/>
      <c r="AN16" s="201"/>
      <c r="AO16" s="201"/>
      <c r="AP16" s="201"/>
      <c r="AQ16" s="201"/>
      <c r="AR16" s="201"/>
      <c r="AS16" s="201"/>
      <c r="AT16" s="201"/>
      <c r="AU16" s="201"/>
      <c r="AV16" s="201"/>
      <c r="AW16" s="201"/>
      <c r="AX16" s="201"/>
      <c r="AY16" s="201"/>
      <c r="AZ16" s="201"/>
      <c r="BA16" s="201"/>
      <c r="BB16" s="201"/>
      <c r="BC16" s="201"/>
      <c r="BD16" s="201"/>
      <c r="BE16" s="201"/>
      <c r="BF16" s="201"/>
      <c r="BG16" s="201"/>
      <c r="BH16" s="201"/>
      <c r="BI16" s="201"/>
      <c r="BJ16" s="201"/>
      <c r="BK16" s="201"/>
      <c r="BL16" s="201"/>
      <c r="BM16" s="201"/>
      <c r="BN16" s="201"/>
      <c r="BO16" s="201"/>
      <c r="BP16" s="201"/>
      <c r="BQ16" s="201"/>
      <c r="BR16" s="201"/>
      <c r="BS16" s="201"/>
      <c r="BT16" s="201"/>
      <c r="BU16" s="201"/>
      <c r="BV16" s="201"/>
      <c r="BW16" s="201"/>
      <c r="BX16" s="201"/>
      <c r="BY16" s="201"/>
      <c r="BZ16" s="201"/>
      <c r="CA16" s="201"/>
      <c r="CB16" s="201"/>
      <c r="CC16" s="201"/>
      <c r="CD16" s="201"/>
      <c r="CE16" s="201"/>
      <c r="CF16" s="201"/>
      <c r="CG16" s="201"/>
      <c r="CH16" s="201"/>
      <c r="CI16" s="201"/>
      <c r="CJ16" s="201"/>
      <c r="CK16" s="201"/>
      <c r="CL16" s="201"/>
      <c r="CM16" s="201"/>
      <c r="CN16" s="201"/>
      <c r="CO16" s="201"/>
      <c r="CP16" s="201"/>
      <c r="CQ16" s="201"/>
      <c r="CR16" s="201"/>
      <c r="CS16" s="201"/>
      <c r="CT16" s="201"/>
      <c r="CU16" s="201"/>
      <c r="CV16" s="201"/>
      <c r="CW16" s="201"/>
      <c r="CX16" s="201"/>
      <c r="CY16" s="201"/>
      <c r="CZ16" s="201"/>
      <c r="DA16" s="201"/>
      <c r="DB16" s="201"/>
      <c r="DC16" s="201"/>
      <c r="DD16" s="201"/>
      <c r="DE16" s="201"/>
      <c r="DF16" s="201"/>
      <c r="DG16" s="201"/>
      <c r="DH16" s="201"/>
      <c r="DI16" s="201"/>
      <c r="DJ16" s="201"/>
      <c r="DK16" s="201"/>
      <c r="DL16" s="201"/>
      <c r="DM16" s="201"/>
      <c r="DN16" s="201"/>
      <c r="DO16" s="201"/>
      <c r="DP16" s="201"/>
      <c r="DQ16" s="201"/>
      <c r="DR16" s="201"/>
      <c r="DS16" s="201"/>
      <c r="DT16" s="201"/>
      <c r="DU16" s="201"/>
      <c r="DV16" s="201"/>
      <c r="DW16" s="201"/>
    </row>
    <row r="17" spans="2:127" s="304" customFormat="1" ht="30.95" customHeight="1">
      <c r="B17" s="2902" t="s">
        <v>1042</v>
      </c>
      <c r="C17" s="2902"/>
      <c r="D17" s="2902"/>
      <c r="E17" s="2902"/>
      <c r="F17" s="2902"/>
      <c r="G17" s="2902"/>
      <c r="H17" s="2902"/>
      <c r="I17" s="2860">
        <v>12345678</v>
      </c>
      <c r="J17" s="2860"/>
      <c r="K17" s="2860">
        <v>10</v>
      </c>
      <c r="L17" s="2860"/>
      <c r="M17" s="2860">
        <f>I17*K17</f>
        <v>123456780</v>
      </c>
      <c r="N17" s="2860"/>
      <c r="Q17" s="201"/>
      <c r="R17" s="201"/>
      <c r="S17" s="201"/>
      <c r="T17" s="201"/>
      <c r="U17" s="201"/>
      <c r="V17" s="201"/>
      <c r="W17" s="201"/>
      <c r="X17" s="201"/>
      <c r="Y17" s="201"/>
      <c r="Z17" s="201"/>
      <c r="AA17" s="201"/>
      <c r="AB17" s="201"/>
      <c r="AC17" s="201"/>
      <c r="AD17" s="201"/>
      <c r="AE17" s="201"/>
      <c r="AF17" s="201"/>
      <c r="AG17" s="201"/>
      <c r="AH17" s="201"/>
      <c r="AI17" s="201"/>
      <c r="AJ17" s="201"/>
      <c r="AK17" s="201"/>
      <c r="AL17" s="201"/>
      <c r="AM17" s="201"/>
      <c r="AN17" s="201"/>
      <c r="AO17" s="201"/>
      <c r="AP17" s="201"/>
      <c r="AQ17" s="201"/>
      <c r="AR17" s="201"/>
      <c r="AS17" s="201"/>
      <c r="AT17" s="201"/>
      <c r="AU17" s="201"/>
      <c r="AV17" s="201"/>
      <c r="AW17" s="201"/>
      <c r="AX17" s="201"/>
      <c r="AY17" s="201"/>
      <c r="AZ17" s="201"/>
      <c r="BA17" s="201"/>
      <c r="BB17" s="201"/>
      <c r="BC17" s="201"/>
      <c r="BD17" s="201"/>
      <c r="BE17" s="201"/>
      <c r="BF17" s="201"/>
      <c r="BG17" s="201"/>
      <c r="BH17" s="201"/>
      <c r="BI17" s="201"/>
      <c r="BJ17" s="201"/>
      <c r="BK17" s="201"/>
      <c r="BL17" s="201"/>
      <c r="BM17" s="201"/>
      <c r="BN17" s="201"/>
      <c r="BO17" s="201"/>
      <c r="BP17" s="201"/>
      <c r="BQ17" s="201"/>
      <c r="BR17" s="201"/>
      <c r="BS17" s="201"/>
      <c r="BT17" s="201"/>
      <c r="BU17" s="201"/>
      <c r="BV17" s="201"/>
      <c r="BW17" s="201"/>
      <c r="BX17" s="201"/>
      <c r="BY17" s="201"/>
      <c r="BZ17" s="201"/>
      <c r="CA17" s="201"/>
      <c r="CB17" s="201"/>
      <c r="CC17" s="201"/>
      <c r="CD17" s="201"/>
      <c r="CE17" s="201"/>
      <c r="CF17" s="201"/>
      <c r="CG17" s="201"/>
      <c r="CH17" s="201"/>
      <c r="CI17" s="201"/>
      <c r="CJ17" s="201"/>
      <c r="CK17" s="201"/>
      <c r="CL17" s="201"/>
      <c r="CM17" s="201"/>
      <c r="CN17" s="201"/>
      <c r="CO17" s="201"/>
      <c r="CP17" s="201"/>
      <c r="CQ17" s="201"/>
      <c r="CR17" s="201"/>
      <c r="CS17" s="201"/>
      <c r="CT17" s="201"/>
      <c r="CU17" s="201"/>
      <c r="CV17" s="201"/>
      <c r="CW17" s="201"/>
      <c r="CX17" s="201"/>
      <c r="CY17" s="201"/>
      <c r="CZ17" s="201"/>
      <c r="DA17" s="201"/>
      <c r="DB17" s="201"/>
      <c r="DC17" s="201"/>
      <c r="DD17" s="201"/>
      <c r="DE17" s="201"/>
      <c r="DF17" s="201"/>
      <c r="DG17" s="201"/>
      <c r="DH17" s="201"/>
      <c r="DI17" s="201"/>
      <c r="DJ17" s="201"/>
      <c r="DK17" s="201"/>
      <c r="DL17" s="201"/>
      <c r="DM17" s="201"/>
      <c r="DN17" s="201"/>
      <c r="DO17" s="201"/>
      <c r="DP17" s="201"/>
      <c r="DQ17" s="201"/>
      <c r="DR17" s="201"/>
      <c r="DS17" s="201"/>
      <c r="DT17" s="201"/>
      <c r="DU17" s="201"/>
      <c r="DV17" s="201"/>
      <c r="DW17" s="201"/>
    </row>
    <row r="18" spans="2:127" s="304" customFormat="1" ht="30.95" customHeight="1">
      <c r="B18" s="2897" t="s">
        <v>1043</v>
      </c>
      <c r="C18" s="2898"/>
      <c r="D18" s="2898"/>
      <c r="E18" s="2898"/>
      <c r="F18" s="2898"/>
      <c r="G18" s="2898"/>
      <c r="H18" s="2899"/>
      <c r="I18" s="2860">
        <v>2</v>
      </c>
      <c r="J18" s="2860"/>
      <c r="K18" s="2860">
        <v>123456789</v>
      </c>
      <c r="L18" s="2860"/>
      <c r="M18" s="2860">
        <f>I18*K18</f>
        <v>246913578</v>
      </c>
      <c r="N18" s="2860"/>
      <c r="Q18" s="201"/>
      <c r="R18" s="201"/>
      <c r="S18" s="201"/>
      <c r="T18" s="201"/>
      <c r="U18" s="201"/>
      <c r="V18" s="201"/>
      <c r="W18" s="201"/>
      <c r="X18" s="201"/>
      <c r="Y18" s="201"/>
      <c r="Z18" s="201"/>
      <c r="AA18" s="201"/>
      <c r="AB18" s="201"/>
      <c r="AC18" s="201"/>
      <c r="AD18" s="201"/>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L18" s="201"/>
      <c r="BM18" s="201"/>
      <c r="BN18" s="201"/>
      <c r="BO18" s="201"/>
      <c r="BP18" s="201"/>
      <c r="BQ18" s="201"/>
      <c r="BR18" s="201"/>
      <c r="BS18" s="201"/>
      <c r="BT18" s="201"/>
      <c r="BU18" s="201"/>
      <c r="BV18" s="201"/>
      <c r="BW18" s="201"/>
      <c r="BX18" s="201"/>
      <c r="BY18" s="201"/>
      <c r="BZ18" s="201"/>
      <c r="CA18" s="201"/>
      <c r="CB18" s="201"/>
      <c r="CC18" s="201"/>
      <c r="CD18" s="201"/>
      <c r="CE18" s="201"/>
      <c r="CF18" s="201"/>
      <c r="CG18" s="201"/>
      <c r="CH18" s="201"/>
      <c r="CI18" s="201"/>
      <c r="CJ18" s="201"/>
      <c r="CK18" s="201"/>
      <c r="CL18" s="201"/>
      <c r="CM18" s="201"/>
      <c r="CN18" s="201"/>
      <c r="CO18" s="201"/>
      <c r="CP18" s="201"/>
      <c r="CQ18" s="201"/>
      <c r="CR18" s="201"/>
      <c r="CS18" s="201"/>
      <c r="CT18" s="201"/>
      <c r="CU18" s="201"/>
      <c r="CV18" s="201"/>
      <c r="CW18" s="201"/>
      <c r="CX18" s="201"/>
      <c r="CY18" s="201"/>
      <c r="CZ18" s="201"/>
      <c r="DA18" s="201"/>
      <c r="DB18" s="201"/>
      <c r="DC18" s="201"/>
      <c r="DD18" s="201"/>
      <c r="DE18" s="201"/>
      <c r="DF18" s="201"/>
      <c r="DG18" s="201"/>
      <c r="DH18" s="201"/>
      <c r="DI18" s="201"/>
      <c r="DJ18" s="201"/>
      <c r="DK18" s="201"/>
      <c r="DL18" s="201"/>
      <c r="DM18" s="201"/>
      <c r="DN18" s="201"/>
      <c r="DO18" s="201"/>
      <c r="DP18" s="201"/>
      <c r="DQ18" s="201"/>
      <c r="DR18" s="201"/>
      <c r="DS18" s="201"/>
      <c r="DT18" s="201"/>
      <c r="DU18" s="201"/>
      <c r="DV18" s="201"/>
      <c r="DW18" s="201"/>
    </row>
    <row r="19" spans="2:127" s="304" customFormat="1" ht="30.95" customHeight="1">
      <c r="B19" s="2897" t="s">
        <v>1044</v>
      </c>
      <c r="C19" s="2898"/>
      <c r="D19" s="2898"/>
      <c r="E19" s="2898"/>
      <c r="F19" s="2898"/>
      <c r="G19" s="2898"/>
      <c r="H19" s="2899"/>
      <c r="I19" s="2860">
        <v>3</v>
      </c>
      <c r="J19" s="2860"/>
      <c r="K19" s="2860">
        <v>30000</v>
      </c>
      <c r="L19" s="2860"/>
      <c r="M19" s="2860">
        <f t="shared" ref="M19:M22" si="0">I19*K19</f>
        <v>90000</v>
      </c>
      <c r="N19" s="2860"/>
      <c r="Q19" s="201"/>
      <c r="R19" s="201"/>
      <c r="S19" s="201"/>
      <c r="T19" s="201"/>
      <c r="U19" s="201"/>
      <c r="V19" s="201"/>
      <c r="W19" s="201"/>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1"/>
      <c r="BS19" s="201"/>
      <c r="BT19" s="201"/>
      <c r="BU19" s="201"/>
      <c r="BV19" s="201"/>
      <c r="BW19" s="201"/>
      <c r="BX19" s="201"/>
      <c r="BY19" s="201"/>
      <c r="BZ19" s="201"/>
      <c r="CA19" s="201"/>
      <c r="CB19" s="201"/>
      <c r="CC19" s="201"/>
      <c r="CD19" s="201"/>
      <c r="CE19" s="201"/>
      <c r="CF19" s="201"/>
      <c r="CG19" s="201"/>
      <c r="CH19" s="201"/>
      <c r="CI19" s="201"/>
      <c r="CJ19" s="201"/>
      <c r="CK19" s="201"/>
      <c r="CL19" s="201"/>
      <c r="CM19" s="201"/>
      <c r="CN19" s="201"/>
      <c r="CO19" s="201"/>
      <c r="CP19" s="201"/>
      <c r="CQ19" s="201"/>
      <c r="CR19" s="201"/>
      <c r="CS19" s="201"/>
      <c r="CT19" s="201"/>
      <c r="CU19" s="201"/>
      <c r="CV19" s="201"/>
      <c r="CW19" s="201"/>
      <c r="CX19" s="201"/>
      <c r="CY19" s="201"/>
      <c r="CZ19" s="201"/>
      <c r="DA19" s="201"/>
      <c r="DB19" s="201"/>
      <c r="DC19" s="201"/>
      <c r="DD19" s="201"/>
      <c r="DE19" s="201"/>
      <c r="DF19" s="201"/>
      <c r="DG19" s="201"/>
      <c r="DH19" s="201"/>
      <c r="DI19" s="201"/>
      <c r="DJ19" s="201"/>
      <c r="DK19" s="201"/>
      <c r="DL19" s="201"/>
      <c r="DM19" s="201"/>
      <c r="DN19" s="201"/>
      <c r="DO19" s="201"/>
      <c r="DP19" s="201"/>
      <c r="DQ19" s="201"/>
      <c r="DR19" s="201"/>
      <c r="DS19" s="201"/>
      <c r="DT19" s="201"/>
      <c r="DU19" s="201"/>
      <c r="DV19" s="201"/>
      <c r="DW19" s="201"/>
    </row>
    <row r="20" spans="2:127" s="304" customFormat="1" ht="30.95" customHeight="1">
      <c r="B20" s="2897" t="s">
        <v>1045</v>
      </c>
      <c r="C20" s="2898"/>
      <c r="D20" s="2898"/>
      <c r="E20" s="2898"/>
      <c r="F20" s="2898"/>
      <c r="G20" s="2898"/>
      <c r="H20" s="2899"/>
      <c r="I20" s="2860">
        <v>40</v>
      </c>
      <c r="J20" s="2860"/>
      <c r="K20" s="2860">
        <v>4000</v>
      </c>
      <c r="L20" s="2860"/>
      <c r="M20" s="2860">
        <f t="shared" si="0"/>
        <v>160000</v>
      </c>
      <c r="N20" s="2860"/>
      <c r="Q20" s="201"/>
      <c r="R20" s="201"/>
      <c r="S20" s="201"/>
      <c r="T20" s="201"/>
      <c r="U20" s="201"/>
      <c r="V20" s="201"/>
      <c r="W20" s="201"/>
      <c r="X20" s="201"/>
      <c r="Y20" s="201"/>
      <c r="Z20" s="201"/>
      <c r="AA20" s="201"/>
      <c r="AB20" s="201"/>
      <c r="AC20" s="201"/>
      <c r="AD20" s="201"/>
      <c r="AE20" s="201"/>
      <c r="AF20" s="201"/>
      <c r="AG20" s="201"/>
      <c r="AH20" s="201"/>
      <c r="AI20" s="201"/>
      <c r="AJ20" s="201"/>
      <c r="AK20" s="201"/>
      <c r="AL20" s="201"/>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1"/>
      <c r="BK20" s="201"/>
      <c r="BL20" s="201"/>
      <c r="BM20" s="201"/>
      <c r="BN20" s="201"/>
      <c r="BO20" s="201"/>
      <c r="BP20" s="201"/>
      <c r="BQ20" s="201"/>
      <c r="BR20" s="201"/>
      <c r="BS20" s="201"/>
      <c r="BT20" s="201"/>
      <c r="BU20" s="201"/>
      <c r="BV20" s="201"/>
      <c r="BW20" s="201"/>
      <c r="BX20" s="201"/>
      <c r="BY20" s="201"/>
      <c r="BZ20" s="201"/>
      <c r="CA20" s="201"/>
      <c r="CB20" s="201"/>
      <c r="CC20" s="201"/>
      <c r="CD20" s="201"/>
      <c r="CE20" s="201"/>
      <c r="CF20" s="201"/>
      <c r="CG20" s="201"/>
      <c r="CH20" s="201"/>
      <c r="CI20" s="201"/>
      <c r="CJ20" s="201"/>
      <c r="CK20" s="201"/>
      <c r="CL20" s="201"/>
      <c r="CM20" s="201"/>
      <c r="CN20" s="201"/>
      <c r="CO20" s="201"/>
      <c r="CP20" s="201"/>
      <c r="CQ20" s="201"/>
      <c r="CR20" s="201"/>
      <c r="CS20" s="201"/>
      <c r="CT20" s="201"/>
      <c r="CU20" s="201"/>
      <c r="CV20" s="201"/>
      <c r="CW20" s="201"/>
      <c r="CX20" s="201"/>
      <c r="CY20" s="201"/>
      <c r="CZ20" s="201"/>
      <c r="DA20" s="201"/>
      <c r="DB20" s="201"/>
      <c r="DC20" s="201"/>
      <c r="DD20" s="201"/>
      <c r="DE20" s="201"/>
      <c r="DF20" s="201"/>
      <c r="DG20" s="201"/>
      <c r="DH20" s="201"/>
      <c r="DI20" s="201"/>
      <c r="DJ20" s="201"/>
      <c r="DK20" s="201"/>
      <c r="DL20" s="201"/>
      <c r="DM20" s="201"/>
      <c r="DN20" s="201"/>
      <c r="DO20" s="201"/>
      <c r="DP20" s="201"/>
      <c r="DQ20" s="201"/>
      <c r="DR20" s="201"/>
      <c r="DS20" s="201"/>
      <c r="DT20" s="201"/>
      <c r="DU20" s="201"/>
      <c r="DV20" s="201"/>
      <c r="DW20" s="201"/>
    </row>
    <row r="21" spans="2:127" s="304" customFormat="1" ht="30.95" customHeight="1">
      <c r="B21" s="2897" t="s">
        <v>1046</v>
      </c>
      <c r="C21" s="2898"/>
      <c r="D21" s="2898"/>
      <c r="E21" s="2898"/>
      <c r="F21" s="2898"/>
      <c r="G21" s="2898"/>
      <c r="H21" s="2899"/>
      <c r="I21" s="2860">
        <v>50</v>
      </c>
      <c r="J21" s="2860"/>
      <c r="K21" s="2860">
        <v>5000</v>
      </c>
      <c r="L21" s="2860"/>
      <c r="M21" s="2860">
        <f t="shared" si="0"/>
        <v>250000</v>
      </c>
      <c r="N21" s="2860"/>
      <c r="Q21" s="201"/>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1"/>
      <c r="BK21" s="201"/>
      <c r="BL21" s="201"/>
      <c r="BM21" s="201"/>
      <c r="BN21" s="201"/>
      <c r="BO21" s="201"/>
      <c r="BP21" s="201"/>
      <c r="BQ21" s="201"/>
      <c r="BR21" s="201"/>
      <c r="BS21" s="201"/>
      <c r="BT21" s="201"/>
      <c r="BU21" s="201"/>
      <c r="BV21" s="201"/>
      <c r="BW21" s="201"/>
      <c r="BX21" s="201"/>
      <c r="BY21" s="201"/>
      <c r="BZ21" s="201"/>
      <c r="CA21" s="201"/>
      <c r="CB21" s="201"/>
      <c r="CC21" s="201"/>
      <c r="CD21" s="201"/>
      <c r="CE21" s="201"/>
      <c r="CF21" s="201"/>
      <c r="CG21" s="201"/>
      <c r="CH21" s="201"/>
      <c r="CI21" s="201"/>
      <c r="CJ21" s="201"/>
      <c r="CK21" s="201"/>
      <c r="CL21" s="201"/>
      <c r="CM21" s="201"/>
      <c r="CN21" s="201"/>
      <c r="CO21" s="201"/>
      <c r="CP21" s="201"/>
      <c r="CQ21" s="201"/>
      <c r="CR21" s="201"/>
      <c r="CS21" s="201"/>
      <c r="CT21" s="201"/>
      <c r="CU21" s="201"/>
      <c r="CV21" s="201"/>
      <c r="CW21" s="201"/>
      <c r="CX21" s="201"/>
      <c r="CY21" s="201"/>
      <c r="CZ21" s="201"/>
      <c r="DA21" s="201"/>
      <c r="DB21" s="201"/>
      <c r="DC21" s="201"/>
      <c r="DD21" s="201"/>
      <c r="DE21" s="201"/>
      <c r="DF21" s="201"/>
      <c r="DG21" s="201"/>
      <c r="DH21" s="201"/>
      <c r="DI21" s="201"/>
      <c r="DJ21" s="201"/>
      <c r="DK21" s="201"/>
      <c r="DL21" s="201"/>
      <c r="DM21" s="201"/>
      <c r="DN21" s="201"/>
      <c r="DO21" s="201"/>
      <c r="DP21" s="201"/>
      <c r="DQ21" s="201"/>
      <c r="DR21" s="201"/>
      <c r="DS21" s="201"/>
      <c r="DT21" s="201"/>
      <c r="DU21" s="201"/>
      <c r="DV21" s="201"/>
      <c r="DW21" s="201"/>
    </row>
    <row r="22" spans="2:127" s="304" customFormat="1" ht="30.95" customHeight="1">
      <c r="B22" s="2897" t="s">
        <v>620</v>
      </c>
      <c r="C22" s="2898"/>
      <c r="D22" s="2898"/>
      <c r="E22" s="2898"/>
      <c r="F22" s="2898"/>
      <c r="G22" s="2898"/>
      <c r="H22" s="2899"/>
      <c r="I22" s="2860">
        <v>0</v>
      </c>
      <c r="J22" s="2860"/>
      <c r="K22" s="2860">
        <v>0</v>
      </c>
      <c r="L22" s="2860"/>
      <c r="M22" s="2860">
        <f t="shared" si="0"/>
        <v>0</v>
      </c>
      <c r="N22" s="2860"/>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c r="BL22" s="201"/>
      <c r="BM22" s="201"/>
      <c r="BN22" s="201"/>
      <c r="BO22" s="201"/>
      <c r="BP22" s="201"/>
      <c r="BQ22" s="201"/>
      <c r="BR22" s="201"/>
      <c r="BS22" s="201"/>
      <c r="BT22" s="201"/>
      <c r="BU22" s="201"/>
      <c r="BV22" s="201"/>
      <c r="BW22" s="201"/>
      <c r="BX22" s="201"/>
      <c r="BY22" s="201"/>
      <c r="BZ22" s="201"/>
      <c r="CA22" s="201"/>
      <c r="CB22" s="201"/>
      <c r="CC22" s="201"/>
      <c r="CD22" s="201"/>
      <c r="CE22" s="201"/>
      <c r="CF22" s="201"/>
      <c r="CG22" s="201"/>
      <c r="CH22" s="201"/>
      <c r="CI22" s="201"/>
      <c r="CJ22" s="201"/>
      <c r="CK22" s="201"/>
      <c r="CL22" s="201"/>
      <c r="CM22" s="201"/>
      <c r="CN22" s="201"/>
      <c r="CO22" s="201"/>
      <c r="CP22" s="201"/>
      <c r="CQ22" s="201"/>
      <c r="CR22" s="201"/>
      <c r="CS22" s="201"/>
      <c r="CT22" s="201"/>
      <c r="CU22" s="201"/>
      <c r="CV22" s="201"/>
      <c r="CW22" s="201"/>
      <c r="CX22" s="201"/>
      <c r="CY22" s="201"/>
      <c r="CZ22" s="201"/>
      <c r="DA22" s="201"/>
      <c r="DB22" s="201"/>
      <c r="DC22" s="201"/>
      <c r="DD22" s="201"/>
      <c r="DE22" s="201"/>
      <c r="DF22" s="201"/>
      <c r="DG22" s="201"/>
      <c r="DH22" s="201"/>
      <c r="DI22" s="201"/>
      <c r="DJ22" s="201"/>
      <c r="DK22" s="201"/>
      <c r="DL22" s="201"/>
      <c r="DM22" s="201"/>
      <c r="DN22" s="201"/>
      <c r="DO22" s="201"/>
      <c r="DP22" s="201"/>
      <c r="DQ22" s="201"/>
      <c r="DR22" s="201"/>
      <c r="DS22" s="201"/>
      <c r="DT22" s="201"/>
      <c r="DU22" s="201"/>
      <c r="DV22" s="201"/>
      <c r="DW22" s="201"/>
    </row>
    <row r="23" spans="2:127" s="304" customFormat="1" ht="30.95" customHeight="1">
      <c r="B23" s="2897" t="s">
        <v>620</v>
      </c>
      <c r="C23" s="2898"/>
      <c r="D23" s="2898"/>
      <c r="E23" s="2898"/>
      <c r="F23" s="2898"/>
      <c r="G23" s="2898"/>
      <c r="H23" s="2899"/>
      <c r="I23" s="2860">
        <v>0</v>
      </c>
      <c r="J23" s="2860"/>
      <c r="K23" s="2860">
        <v>0</v>
      </c>
      <c r="L23" s="2860"/>
      <c r="M23" s="2860">
        <f>I23*K23</f>
        <v>0</v>
      </c>
      <c r="N23" s="2860"/>
      <c r="Q23" s="201"/>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L23" s="201"/>
      <c r="BM23" s="201"/>
      <c r="BN23" s="201"/>
      <c r="BO23" s="201"/>
      <c r="BP23" s="201"/>
      <c r="BQ23" s="201"/>
      <c r="BR23" s="201"/>
      <c r="BS23" s="201"/>
      <c r="BT23" s="201"/>
      <c r="BU23" s="201"/>
      <c r="BV23" s="201"/>
      <c r="BW23" s="201"/>
      <c r="BX23" s="201"/>
      <c r="BY23" s="201"/>
      <c r="BZ23" s="201"/>
      <c r="CA23" s="201"/>
      <c r="CB23" s="201"/>
      <c r="CC23" s="201"/>
      <c r="CD23" s="201"/>
      <c r="CE23" s="201"/>
      <c r="CF23" s="201"/>
      <c r="CG23" s="201"/>
      <c r="CH23" s="201"/>
      <c r="CI23" s="201"/>
      <c r="CJ23" s="201"/>
      <c r="CK23" s="201"/>
      <c r="CL23" s="201"/>
      <c r="CM23" s="201"/>
      <c r="CN23" s="201"/>
      <c r="CO23" s="201"/>
      <c r="CP23" s="201"/>
      <c r="CQ23" s="201"/>
      <c r="CR23" s="201"/>
      <c r="CS23" s="201"/>
      <c r="CT23" s="201"/>
      <c r="CU23" s="201"/>
      <c r="CV23" s="201"/>
      <c r="CW23" s="201"/>
      <c r="CX23" s="201"/>
      <c r="CY23" s="201"/>
      <c r="CZ23" s="201"/>
      <c r="DA23" s="201"/>
      <c r="DB23" s="201"/>
      <c r="DC23" s="201"/>
      <c r="DD23" s="201"/>
      <c r="DE23" s="201"/>
      <c r="DF23" s="201"/>
      <c r="DG23" s="201"/>
      <c r="DH23" s="201"/>
      <c r="DI23" s="201"/>
      <c r="DJ23" s="201"/>
      <c r="DK23" s="201"/>
      <c r="DL23" s="201"/>
      <c r="DM23" s="201"/>
      <c r="DN23" s="201"/>
      <c r="DO23" s="201"/>
      <c r="DP23" s="201"/>
      <c r="DQ23" s="201"/>
      <c r="DR23" s="201"/>
      <c r="DS23" s="201"/>
      <c r="DT23" s="201"/>
      <c r="DU23" s="201"/>
      <c r="DV23" s="201"/>
      <c r="DW23" s="201"/>
    </row>
    <row r="24" spans="2:127" s="304" customFormat="1" ht="30.95" customHeight="1">
      <c r="B24" s="2897" t="s">
        <v>620</v>
      </c>
      <c r="C24" s="2898"/>
      <c r="D24" s="2898"/>
      <c r="E24" s="2898"/>
      <c r="F24" s="2898"/>
      <c r="G24" s="2898"/>
      <c r="H24" s="2899"/>
      <c r="I24" s="2860">
        <v>0</v>
      </c>
      <c r="J24" s="2860"/>
      <c r="K24" s="2860">
        <v>0</v>
      </c>
      <c r="L24" s="2860"/>
      <c r="M24" s="2860">
        <f>I24*K24</f>
        <v>0</v>
      </c>
      <c r="N24" s="2860"/>
      <c r="Q24" s="201"/>
      <c r="R24" s="201"/>
      <c r="S24" s="201"/>
      <c r="T24" s="201"/>
      <c r="U24" s="201"/>
      <c r="V24" s="201"/>
      <c r="W24" s="201"/>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1"/>
      <c r="BK24" s="201"/>
      <c r="BL24" s="201"/>
      <c r="BM24" s="201"/>
      <c r="BN24" s="201"/>
      <c r="BO24" s="201"/>
      <c r="BP24" s="201"/>
      <c r="BQ24" s="201"/>
      <c r="BR24" s="201"/>
      <c r="BS24" s="201"/>
      <c r="BT24" s="201"/>
      <c r="BU24" s="201"/>
      <c r="BV24" s="201"/>
      <c r="BW24" s="201"/>
      <c r="BX24" s="201"/>
      <c r="BY24" s="201"/>
      <c r="BZ24" s="201"/>
      <c r="CA24" s="201"/>
      <c r="CB24" s="201"/>
      <c r="CC24" s="201"/>
      <c r="CD24" s="201"/>
      <c r="CE24" s="201"/>
      <c r="CF24" s="201"/>
      <c r="CG24" s="201"/>
      <c r="CH24" s="201"/>
      <c r="CI24" s="201"/>
      <c r="CJ24" s="201"/>
      <c r="CK24" s="201"/>
      <c r="CL24" s="201"/>
      <c r="CM24" s="201"/>
      <c r="CN24" s="201"/>
      <c r="CO24" s="201"/>
      <c r="CP24" s="201"/>
      <c r="CQ24" s="201"/>
      <c r="CR24" s="201"/>
      <c r="CS24" s="201"/>
      <c r="CT24" s="201"/>
      <c r="CU24" s="201"/>
      <c r="CV24" s="201"/>
      <c r="CW24" s="201"/>
      <c r="CX24" s="201"/>
      <c r="CY24" s="201"/>
      <c r="CZ24" s="201"/>
      <c r="DA24" s="201"/>
      <c r="DB24" s="201"/>
      <c r="DC24" s="201"/>
      <c r="DD24" s="201"/>
      <c r="DE24" s="201"/>
      <c r="DF24" s="201"/>
      <c r="DG24" s="201"/>
      <c r="DH24" s="201"/>
      <c r="DI24" s="201"/>
      <c r="DJ24" s="201"/>
      <c r="DK24" s="201"/>
      <c r="DL24" s="201"/>
      <c r="DM24" s="201"/>
      <c r="DN24" s="201"/>
      <c r="DO24" s="201"/>
      <c r="DP24" s="201"/>
      <c r="DQ24" s="201"/>
      <c r="DR24" s="201"/>
      <c r="DS24" s="201"/>
      <c r="DT24" s="201"/>
      <c r="DU24" s="201"/>
      <c r="DV24" s="201"/>
      <c r="DW24" s="201"/>
    </row>
    <row r="25" spans="2:127" s="304" customFormat="1" ht="30.95" customHeight="1">
      <c r="B25" s="2897" t="s">
        <v>620</v>
      </c>
      <c r="C25" s="2898"/>
      <c r="D25" s="2898"/>
      <c r="E25" s="2898"/>
      <c r="F25" s="2898"/>
      <c r="G25" s="2898"/>
      <c r="H25" s="2899"/>
      <c r="I25" s="2860">
        <v>0</v>
      </c>
      <c r="J25" s="2860"/>
      <c r="K25" s="2860">
        <v>0</v>
      </c>
      <c r="L25" s="2860"/>
      <c r="M25" s="2860">
        <f t="shared" ref="M25:M32" si="1">I25*K25</f>
        <v>0</v>
      </c>
      <c r="N25" s="2860"/>
      <c r="Q25" s="201"/>
      <c r="R25" s="201"/>
      <c r="S25" s="201"/>
      <c r="T25" s="201"/>
      <c r="U25" s="201"/>
      <c r="V25" s="201"/>
      <c r="W25" s="201"/>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1"/>
      <c r="BK25" s="201"/>
      <c r="BL25" s="201"/>
      <c r="BM25" s="201"/>
      <c r="BN25" s="201"/>
      <c r="BO25" s="201"/>
      <c r="BP25" s="201"/>
      <c r="BQ25" s="201"/>
      <c r="BR25" s="201"/>
      <c r="BS25" s="201"/>
      <c r="BT25" s="201"/>
      <c r="BU25" s="201"/>
      <c r="BV25" s="201"/>
      <c r="BW25" s="201"/>
      <c r="BX25" s="201"/>
      <c r="BY25" s="201"/>
      <c r="BZ25" s="201"/>
      <c r="CA25" s="201"/>
      <c r="CB25" s="201"/>
      <c r="CC25" s="201"/>
      <c r="CD25" s="201"/>
      <c r="CE25" s="201"/>
      <c r="CF25" s="201"/>
      <c r="CG25" s="201"/>
      <c r="CH25" s="201"/>
      <c r="CI25" s="201"/>
      <c r="CJ25" s="201"/>
      <c r="CK25" s="201"/>
      <c r="CL25" s="201"/>
      <c r="CM25" s="201"/>
      <c r="CN25" s="201"/>
      <c r="CO25" s="201"/>
      <c r="CP25" s="201"/>
      <c r="CQ25" s="201"/>
      <c r="CR25" s="201"/>
      <c r="CS25" s="201"/>
      <c r="CT25" s="201"/>
      <c r="CU25" s="201"/>
      <c r="CV25" s="201"/>
      <c r="CW25" s="201"/>
      <c r="CX25" s="201"/>
      <c r="CY25" s="201"/>
      <c r="CZ25" s="201"/>
      <c r="DA25" s="201"/>
      <c r="DB25" s="201"/>
      <c r="DC25" s="201"/>
      <c r="DD25" s="201"/>
      <c r="DE25" s="201"/>
      <c r="DF25" s="201"/>
      <c r="DG25" s="201"/>
      <c r="DH25" s="201"/>
      <c r="DI25" s="201"/>
      <c r="DJ25" s="201"/>
      <c r="DK25" s="201"/>
      <c r="DL25" s="201"/>
      <c r="DM25" s="201"/>
      <c r="DN25" s="201"/>
      <c r="DO25" s="201"/>
      <c r="DP25" s="201"/>
      <c r="DQ25" s="201"/>
      <c r="DR25" s="201"/>
      <c r="DS25" s="201"/>
      <c r="DT25" s="201"/>
      <c r="DU25" s="201"/>
      <c r="DV25" s="201"/>
      <c r="DW25" s="201"/>
    </row>
    <row r="26" spans="2:127" s="304" customFormat="1" ht="30.95" customHeight="1">
      <c r="B26" s="2897" t="s">
        <v>620</v>
      </c>
      <c r="C26" s="2898"/>
      <c r="D26" s="2898"/>
      <c r="E26" s="2898"/>
      <c r="F26" s="2898"/>
      <c r="G26" s="2898"/>
      <c r="H26" s="2899"/>
      <c r="I26" s="2860">
        <v>0</v>
      </c>
      <c r="J26" s="2860"/>
      <c r="K26" s="2860">
        <v>0</v>
      </c>
      <c r="L26" s="2860"/>
      <c r="M26" s="2860">
        <f t="shared" si="1"/>
        <v>0</v>
      </c>
      <c r="N26" s="2860"/>
      <c r="Q26" s="201"/>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1"/>
      <c r="BK26" s="201"/>
      <c r="BL26" s="201"/>
      <c r="BM26" s="201"/>
      <c r="BN26" s="201"/>
      <c r="BO26" s="201"/>
      <c r="BP26" s="201"/>
      <c r="BQ26" s="201"/>
      <c r="BR26" s="201"/>
      <c r="BS26" s="201"/>
      <c r="BT26" s="201"/>
      <c r="BU26" s="201"/>
      <c r="BV26" s="201"/>
      <c r="BW26" s="201"/>
      <c r="BX26" s="201"/>
      <c r="BY26" s="201"/>
      <c r="BZ26" s="201"/>
      <c r="CA26" s="201"/>
      <c r="CB26" s="201"/>
      <c r="CC26" s="201"/>
      <c r="CD26" s="201"/>
      <c r="CE26" s="201"/>
      <c r="CF26" s="201"/>
      <c r="CG26" s="201"/>
      <c r="CH26" s="201"/>
      <c r="CI26" s="201"/>
      <c r="CJ26" s="201"/>
      <c r="CK26" s="201"/>
      <c r="CL26" s="201"/>
      <c r="CM26" s="201"/>
      <c r="CN26" s="201"/>
      <c r="CO26" s="201"/>
      <c r="CP26" s="201"/>
      <c r="CQ26" s="201"/>
      <c r="CR26" s="201"/>
      <c r="CS26" s="201"/>
      <c r="CT26" s="201"/>
      <c r="CU26" s="201"/>
      <c r="CV26" s="201"/>
      <c r="CW26" s="201"/>
      <c r="CX26" s="201"/>
      <c r="CY26" s="201"/>
      <c r="CZ26" s="201"/>
      <c r="DA26" s="201"/>
      <c r="DB26" s="201"/>
      <c r="DC26" s="201"/>
      <c r="DD26" s="201"/>
      <c r="DE26" s="201"/>
      <c r="DF26" s="201"/>
      <c r="DG26" s="201"/>
      <c r="DH26" s="201"/>
      <c r="DI26" s="201"/>
      <c r="DJ26" s="201"/>
      <c r="DK26" s="201"/>
      <c r="DL26" s="201"/>
      <c r="DM26" s="201"/>
      <c r="DN26" s="201"/>
      <c r="DO26" s="201"/>
      <c r="DP26" s="201"/>
      <c r="DQ26" s="201"/>
      <c r="DR26" s="201"/>
      <c r="DS26" s="201"/>
      <c r="DT26" s="201"/>
      <c r="DU26" s="201"/>
      <c r="DV26" s="201"/>
      <c r="DW26" s="201"/>
    </row>
    <row r="27" spans="2:127" s="304" customFormat="1" ht="30.95" customHeight="1">
      <c r="B27" s="2897" t="s">
        <v>620</v>
      </c>
      <c r="C27" s="2898"/>
      <c r="D27" s="2898"/>
      <c r="E27" s="2898"/>
      <c r="F27" s="2898"/>
      <c r="G27" s="2898"/>
      <c r="H27" s="2899"/>
      <c r="I27" s="2860">
        <v>0</v>
      </c>
      <c r="J27" s="2860"/>
      <c r="K27" s="2860">
        <v>0</v>
      </c>
      <c r="L27" s="2860"/>
      <c r="M27" s="2860">
        <f t="shared" si="1"/>
        <v>0</v>
      </c>
      <c r="N27" s="2860"/>
      <c r="Q27" s="201"/>
      <c r="R27" s="201"/>
      <c r="S27" s="201"/>
      <c r="T27" s="201"/>
      <c r="U27" s="201"/>
      <c r="V27" s="201"/>
      <c r="W27" s="201"/>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1"/>
      <c r="BK27" s="201"/>
      <c r="BL27" s="201"/>
      <c r="BM27" s="201"/>
      <c r="BN27" s="201"/>
      <c r="BO27" s="201"/>
      <c r="BP27" s="201"/>
      <c r="BQ27" s="201"/>
      <c r="BR27" s="201"/>
      <c r="BS27" s="201"/>
      <c r="BT27" s="201"/>
      <c r="BU27" s="201"/>
      <c r="BV27" s="201"/>
      <c r="BW27" s="201"/>
      <c r="BX27" s="201"/>
      <c r="BY27" s="201"/>
      <c r="BZ27" s="201"/>
      <c r="CA27" s="201"/>
      <c r="CB27" s="201"/>
      <c r="CC27" s="201"/>
      <c r="CD27" s="201"/>
      <c r="CE27" s="201"/>
      <c r="CF27" s="201"/>
      <c r="CG27" s="201"/>
      <c r="CH27" s="201"/>
      <c r="CI27" s="201"/>
      <c r="CJ27" s="201"/>
      <c r="CK27" s="201"/>
      <c r="CL27" s="201"/>
      <c r="CM27" s="201"/>
      <c r="CN27" s="201"/>
      <c r="CO27" s="201"/>
      <c r="CP27" s="201"/>
      <c r="CQ27" s="201"/>
      <c r="CR27" s="201"/>
      <c r="CS27" s="201"/>
      <c r="CT27" s="201"/>
      <c r="CU27" s="201"/>
      <c r="CV27" s="201"/>
      <c r="CW27" s="201"/>
      <c r="CX27" s="201"/>
      <c r="CY27" s="201"/>
      <c r="CZ27" s="201"/>
      <c r="DA27" s="201"/>
      <c r="DB27" s="201"/>
      <c r="DC27" s="201"/>
      <c r="DD27" s="201"/>
      <c r="DE27" s="201"/>
      <c r="DF27" s="201"/>
      <c r="DG27" s="201"/>
      <c r="DH27" s="201"/>
      <c r="DI27" s="201"/>
      <c r="DJ27" s="201"/>
      <c r="DK27" s="201"/>
      <c r="DL27" s="201"/>
      <c r="DM27" s="201"/>
      <c r="DN27" s="201"/>
      <c r="DO27" s="201"/>
      <c r="DP27" s="201"/>
      <c r="DQ27" s="201"/>
      <c r="DR27" s="201"/>
      <c r="DS27" s="201"/>
      <c r="DT27" s="201"/>
      <c r="DU27" s="201"/>
      <c r="DV27" s="201"/>
      <c r="DW27" s="201"/>
    </row>
    <row r="28" spans="2:127" s="304" customFormat="1" ht="30.95" customHeight="1">
      <c r="B28" s="2897" t="s">
        <v>620</v>
      </c>
      <c r="C28" s="2898"/>
      <c r="D28" s="2898"/>
      <c r="E28" s="2898"/>
      <c r="F28" s="2898"/>
      <c r="G28" s="2898"/>
      <c r="H28" s="2899"/>
      <c r="I28" s="2860">
        <v>0</v>
      </c>
      <c r="J28" s="2860"/>
      <c r="K28" s="2860">
        <v>0</v>
      </c>
      <c r="L28" s="2860"/>
      <c r="M28" s="2860">
        <f t="shared" si="1"/>
        <v>0</v>
      </c>
      <c r="N28" s="2860"/>
      <c r="Q28" s="201"/>
      <c r="R28" s="201"/>
      <c r="S28" s="201"/>
      <c r="T28" s="201"/>
      <c r="U28" s="201"/>
      <c r="V28" s="201"/>
      <c r="W28" s="201"/>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1"/>
      <c r="BK28" s="201"/>
      <c r="BL28" s="201"/>
      <c r="BM28" s="201"/>
      <c r="BN28" s="201"/>
      <c r="BO28" s="201"/>
      <c r="BP28" s="201"/>
      <c r="BQ28" s="201"/>
      <c r="BR28" s="201"/>
      <c r="BS28" s="201"/>
      <c r="BT28" s="201"/>
      <c r="BU28" s="201"/>
      <c r="BV28" s="201"/>
      <c r="BW28" s="201"/>
      <c r="BX28" s="201"/>
      <c r="BY28" s="201"/>
      <c r="BZ28" s="201"/>
      <c r="CA28" s="201"/>
      <c r="CB28" s="201"/>
      <c r="CC28" s="201"/>
      <c r="CD28" s="201"/>
      <c r="CE28" s="201"/>
      <c r="CF28" s="201"/>
      <c r="CG28" s="201"/>
      <c r="CH28" s="201"/>
      <c r="CI28" s="201"/>
      <c r="CJ28" s="201"/>
      <c r="CK28" s="201"/>
      <c r="CL28" s="201"/>
      <c r="CM28" s="201"/>
      <c r="CN28" s="201"/>
      <c r="CO28" s="201"/>
      <c r="CP28" s="201"/>
      <c r="CQ28" s="201"/>
      <c r="CR28" s="201"/>
      <c r="CS28" s="201"/>
      <c r="CT28" s="201"/>
      <c r="CU28" s="201"/>
      <c r="CV28" s="201"/>
      <c r="CW28" s="201"/>
      <c r="CX28" s="201"/>
      <c r="CY28" s="201"/>
      <c r="CZ28" s="201"/>
      <c r="DA28" s="201"/>
      <c r="DB28" s="201"/>
      <c r="DC28" s="201"/>
      <c r="DD28" s="201"/>
      <c r="DE28" s="201"/>
      <c r="DF28" s="201"/>
      <c r="DG28" s="201"/>
      <c r="DH28" s="201"/>
      <c r="DI28" s="201"/>
      <c r="DJ28" s="201"/>
      <c r="DK28" s="201"/>
      <c r="DL28" s="201"/>
      <c r="DM28" s="201"/>
      <c r="DN28" s="201"/>
      <c r="DO28" s="201"/>
      <c r="DP28" s="201"/>
      <c r="DQ28" s="201"/>
      <c r="DR28" s="201"/>
      <c r="DS28" s="201"/>
      <c r="DT28" s="201"/>
      <c r="DU28" s="201"/>
      <c r="DV28" s="201"/>
      <c r="DW28" s="201"/>
    </row>
    <row r="29" spans="2:127" s="304" customFormat="1" ht="30.95" customHeight="1">
      <c r="B29" s="2897" t="s">
        <v>620</v>
      </c>
      <c r="C29" s="2898"/>
      <c r="D29" s="2898"/>
      <c r="E29" s="2898"/>
      <c r="F29" s="2898"/>
      <c r="G29" s="2898"/>
      <c r="H29" s="2899"/>
      <c r="I29" s="2860">
        <v>0</v>
      </c>
      <c r="J29" s="2860"/>
      <c r="K29" s="2860">
        <v>0</v>
      </c>
      <c r="L29" s="2860"/>
      <c r="M29" s="2860">
        <f t="shared" si="1"/>
        <v>0</v>
      </c>
      <c r="N29" s="2860"/>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c r="CC29" s="201"/>
      <c r="CD29" s="201"/>
      <c r="CE29" s="201"/>
      <c r="CF29" s="201"/>
      <c r="CG29" s="201"/>
      <c r="CH29" s="201"/>
      <c r="CI29" s="201"/>
      <c r="CJ29" s="201"/>
      <c r="CK29" s="201"/>
      <c r="CL29" s="201"/>
      <c r="CM29" s="201"/>
      <c r="CN29" s="201"/>
      <c r="CO29" s="201"/>
      <c r="CP29" s="201"/>
      <c r="CQ29" s="201"/>
      <c r="CR29" s="201"/>
      <c r="CS29" s="201"/>
      <c r="CT29" s="201"/>
      <c r="CU29" s="201"/>
      <c r="CV29" s="201"/>
      <c r="CW29" s="201"/>
      <c r="CX29" s="201"/>
      <c r="CY29" s="201"/>
      <c r="CZ29" s="201"/>
      <c r="DA29" s="201"/>
      <c r="DB29" s="201"/>
      <c r="DC29" s="201"/>
      <c r="DD29" s="201"/>
      <c r="DE29" s="201"/>
      <c r="DF29" s="201"/>
      <c r="DG29" s="201"/>
      <c r="DH29" s="201"/>
      <c r="DI29" s="201"/>
      <c r="DJ29" s="201"/>
      <c r="DK29" s="201"/>
      <c r="DL29" s="201"/>
      <c r="DM29" s="201"/>
      <c r="DN29" s="201"/>
      <c r="DO29" s="201"/>
      <c r="DP29" s="201"/>
      <c r="DQ29" s="201"/>
      <c r="DR29" s="201"/>
      <c r="DS29" s="201"/>
      <c r="DT29" s="201"/>
      <c r="DU29" s="201"/>
      <c r="DV29" s="201"/>
      <c r="DW29" s="201"/>
    </row>
    <row r="30" spans="2:127" s="304" customFormat="1" ht="30.95" customHeight="1">
      <c r="B30" s="2897" t="s">
        <v>620</v>
      </c>
      <c r="C30" s="2898"/>
      <c r="D30" s="2898"/>
      <c r="E30" s="2898"/>
      <c r="F30" s="2898"/>
      <c r="G30" s="2898"/>
      <c r="H30" s="2899"/>
      <c r="I30" s="2860">
        <v>0</v>
      </c>
      <c r="J30" s="2860"/>
      <c r="K30" s="2860">
        <v>0</v>
      </c>
      <c r="L30" s="2860"/>
      <c r="M30" s="2860">
        <f t="shared" si="1"/>
        <v>0</v>
      </c>
      <c r="N30" s="2860"/>
      <c r="Q30" s="201"/>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c r="BM30" s="201"/>
      <c r="BN30" s="201"/>
      <c r="BO30" s="201"/>
      <c r="BP30" s="201"/>
      <c r="BQ30" s="201"/>
      <c r="BR30" s="201"/>
      <c r="BS30" s="201"/>
      <c r="BT30" s="201"/>
      <c r="BU30" s="201"/>
      <c r="BV30" s="201"/>
      <c r="BW30" s="201"/>
      <c r="BX30" s="201"/>
      <c r="BY30" s="201"/>
      <c r="BZ30" s="201"/>
      <c r="CA30" s="201"/>
      <c r="CB30" s="201"/>
      <c r="CC30" s="201"/>
      <c r="CD30" s="201"/>
      <c r="CE30" s="201"/>
      <c r="CF30" s="201"/>
      <c r="CG30" s="201"/>
      <c r="CH30" s="201"/>
      <c r="CI30" s="201"/>
      <c r="CJ30" s="201"/>
      <c r="CK30" s="201"/>
      <c r="CL30" s="201"/>
      <c r="CM30" s="201"/>
      <c r="CN30" s="201"/>
      <c r="CO30" s="201"/>
      <c r="CP30" s="201"/>
      <c r="CQ30" s="201"/>
      <c r="CR30" s="201"/>
      <c r="CS30" s="201"/>
      <c r="CT30" s="201"/>
      <c r="CU30" s="201"/>
      <c r="CV30" s="201"/>
      <c r="CW30" s="201"/>
      <c r="CX30" s="201"/>
      <c r="CY30" s="201"/>
      <c r="CZ30" s="201"/>
      <c r="DA30" s="201"/>
      <c r="DB30" s="201"/>
      <c r="DC30" s="201"/>
      <c r="DD30" s="201"/>
      <c r="DE30" s="201"/>
      <c r="DF30" s="201"/>
      <c r="DG30" s="201"/>
      <c r="DH30" s="201"/>
      <c r="DI30" s="201"/>
      <c r="DJ30" s="201"/>
      <c r="DK30" s="201"/>
      <c r="DL30" s="201"/>
      <c r="DM30" s="201"/>
      <c r="DN30" s="201"/>
      <c r="DO30" s="201"/>
      <c r="DP30" s="201"/>
      <c r="DQ30" s="201"/>
      <c r="DR30" s="201"/>
      <c r="DS30" s="201"/>
      <c r="DT30" s="201"/>
      <c r="DU30" s="201"/>
      <c r="DV30" s="201"/>
      <c r="DW30" s="201"/>
    </row>
    <row r="31" spans="2:127" s="304" customFormat="1" ht="30.95" customHeight="1">
      <c r="B31" s="2897" t="s">
        <v>620</v>
      </c>
      <c r="C31" s="2898"/>
      <c r="D31" s="2898"/>
      <c r="E31" s="2898"/>
      <c r="F31" s="2898"/>
      <c r="G31" s="2898"/>
      <c r="H31" s="2899"/>
      <c r="I31" s="2860">
        <v>0</v>
      </c>
      <c r="J31" s="2860"/>
      <c r="K31" s="2860">
        <v>0</v>
      </c>
      <c r="L31" s="2860"/>
      <c r="M31" s="2860">
        <f t="shared" si="1"/>
        <v>0</v>
      </c>
      <c r="N31" s="2860"/>
      <c r="Q31" s="201"/>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c r="BN31" s="201"/>
      <c r="BO31" s="201"/>
      <c r="BP31" s="201"/>
      <c r="BQ31" s="201"/>
      <c r="BR31" s="201"/>
      <c r="BS31" s="201"/>
      <c r="BT31" s="201"/>
      <c r="BU31" s="201"/>
      <c r="BV31" s="201"/>
      <c r="BW31" s="201"/>
      <c r="BX31" s="201"/>
      <c r="BY31" s="201"/>
      <c r="BZ31" s="201"/>
      <c r="CA31" s="201"/>
      <c r="CB31" s="201"/>
      <c r="CC31" s="201"/>
      <c r="CD31" s="201"/>
      <c r="CE31" s="201"/>
      <c r="CF31" s="201"/>
      <c r="CG31" s="201"/>
      <c r="CH31" s="201"/>
      <c r="CI31" s="201"/>
      <c r="CJ31" s="201"/>
      <c r="CK31" s="201"/>
      <c r="CL31" s="201"/>
      <c r="CM31" s="201"/>
      <c r="CN31" s="201"/>
      <c r="CO31" s="201"/>
      <c r="CP31" s="201"/>
      <c r="CQ31" s="201"/>
      <c r="CR31" s="201"/>
      <c r="CS31" s="201"/>
      <c r="CT31" s="201"/>
      <c r="CU31" s="201"/>
      <c r="CV31" s="201"/>
      <c r="CW31" s="201"/>
      <c r="CX31" s="201"/>
      <c r="CY31" s="201"/>
      <c r="CZ31" s="201"/>
      <c r="DA31" s="201"/>
      <c r="DB31" s="201"/>
      <c r="DC31" s="201"/>
      <c r="DD31" s="201"/>
      <c r="DE31" s="201"/>
      <c r="DF31" s="201"/>
      <c r="DG31" s="201"/>
      <c r="DH31" s="201"/>
      <c r="DI31" s="201"/>
      <c r="DJ31" s="201"/>
      <c r="DK31" s="201"/>
      <c r="DL31" s="201"/>
      <c r="DM31" s="201"/>
      <c r="DN31" s="201"/>
      <c r="DO31" s="201"/>
      <c r="DP31" s="201"/>
      <c r="DQ31" s="201"/>
      <c r="DR31" s="201"/>
      <c r="DS31" s="201"/>
      <c r="DT31" s="201"/>
      <c r="DU31" s="201"/>
      <c r="DV31" s="201"/>
      <c r="DW31" s="201"/>
    </row>
    <row r="32" spans="2:127" s="304" customFormat="1" ht="30.95" customHeight="1" thickBot="1">
      <c r="B32" s="2907" t="s">
        <v>620</v>
      </c>
      <c r="C32" s="2908"/>
      <c r="D32" s="2908"/>
      <c r="E32" s="2908"/>
      <c r="F32" s="2908"/>
      <c r="G32" s="2908"/>
      <c r="H32" s="2909"/>
      <c r="I32" s="2894">
        <v>0</v>
      </c>
      <c r="J32" s="2894"/>
      <c r="K32" s="2894">
        <v>0</v>
      </c>
      <c r="L32" s="2894"/>
      <c r="M32" s="2894">
        <f t="shared" si="1"/>
        <v>0</v>
      </c>
      <c r="N32" s="2894"/>
      <c r="Q32" s="201"/>
      <c r="R32" s="201"/>
      <c r="S32" s="201"/>
      <c r="T32" s="201"/>
      <c r="U32" s="201"/>
      <c r="V32" s="201"/>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1"/>
      <c r="BK32" s="201"/>
      <c r="BL32" s="201"/>
      <c r="BM32" s="201"/>
      <c r="BN32" s="201"/>
      <c r="BO32" s="201"/>
      <c r="BP32" s="201"/>
      <c r="BQ32" s="201"/>
      <c r="BR32" s="201"/>
      <c r="BS32" s="201"/>
      <c r="BT32" s="201"/>
      <c r="BU32" s="201"/>
      <c r="BV32" s="201"/>
      <c r="BW32" s="201"/>
      <c r="BX32" s="201"/>
      <c r="BY32" s="201"/>
      <c r="BZ32" s="201"/>
      <c r="CA32" s="201"/>
      <c r="CB32" s="201"/>
      <c r="CC32" s="201"/>
      <c r="CD32" s="201"/>
      <c r="CE32" s="201"/>
      <c r="CF32" s="201"/>
      <c r="CG32" s="201"/>
      <c r="CH32" s="201"/>
      <c r="CI32" s="201"/>
      <c r="CJ32" s="201"/>
      <c r="CK32" s="201"/>
      <c r="CL32" s="201"/>
      <c r="CM32" s="201"/>
      <c r="CN32" s="201"/>
      <c r="CO32" s="201"/>
      <c r="CP32" s="201"/>
      <c r="CQ32" s="201"/>
      <c r="CR32" s="201"/>
      <c r="CS32" s="201"/>
      <c r="CT32" s="201"/>
      <c r="CU32" s="201"/>
      <c r="CV32" s="201"/>
      <c r="CW32" s="201"/>
      <c r="CX32" s="201"/>
      <c r="CY32" s="201"/>
      <c r="CZ32" s="201"/>
      <c r="DA32" s="201"/>
      <c r="DB32" s="201"/>
      <c r="DC32" s="201"/>
      <c r="DD32" s="201"/>
      <c r="DE32" s="201"/>
      <c r="DF32" s="201"/>
      <c r="DG32" s="201"/>
      <c r="DH32" s="201"/>
      <c r="DI32" s="201"/>
      <c r="DJ32" s="201"/>
      <c r="DK32" s="201"/>
      <c r="DL32" s="201"/>
      <c r="DM32" s="201"/>
      <c r="DN32" s="201"/>
      <c r="DO32" s="201"/>
      <c r="DP32" s="201"/>
      <c r="DQ32" s="201"/>
      <c r="DR32" s="201"/>
      <c r="DS32" s="201"/>
      <c r="DT32" s="201"/>
      <c r="DU32" s="201"/>
      <c r="DV32" s="201"/>
      <c r="DW32" s="201"/>
    </row>
    <row r="33" spans="1:127" s="304" customFormat="1" ht="3.95" customHeight="1">
      <c r="B33" s="336"/>
      <c r="C33" s="336"/>
      <c r="D33" s="336"/>
      <c r="E33" s="336"/>
      <c r="F33" s="336"/>
      <c r="G33" s="336"/>
      <c r="H33" s="336"/>
      <c r="I33" s="337"/>
      <c r="J33" s="318"/>
      <c r="K33" s="337"/>
      <c r="L33" s="337"/>
      <c r="M33" s="338"/>
      <c r="N33" s="338"/>
      <c r="Q33" s="201"/>
      <c r="R33" s="201"/>
      <c r="S33" s="201"/>
      <c r="T33" s="201"/>
      <c r="U33" s="201"/>
      <c r="V33" s="201"/>
      <c r="W33" s="201"/>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c r="BD33" s="201"/>
      <c r="BE33" s="201"/>
      <c r="BF33" s="201"/>
      <c r="BG33" s="201"/>
      <c r="BH33" s="201"/>
      <c r="BI33" s="201"/>
      <c r="BJ33" s="201"/>
      <c r="BK33" s="201"/>
      <c r="BL33" s="201"/>
      <c r="BM33" s="201"/>
      <c r="BN33" s="201"/>
      <c r="BO33" s="201"/>
      <c r="BP33" s="201"/>
      <c r="BQ33" s="201"/>
      <c r="BR33" s="201"/>
      <c r="BS33" s="201"/>
      <c r="BT33" s="201"/>
      <c r="BU33" s="201"/>
      <c r="BV33" s="201"/>
      <c r="BW33" s="201"/>
      <c r="BX33" s="201"/>
      <c r="BY33" s="201"/>
      <c r="BZ33" s="201"/>
      <c r="CA33" s="201"/>
      <c r="CB33" s="201"/>
      <c r="CC33" s="201"/>
      <c r="CD33" s="201"/>
      <c r="CE33" s="201"/>
      <c r="CF33" s="201"/>
      <c r="CG33" s="201"/>
      <c r="CH33" s="201"/>
      <c r="CI33" s="201"/>
      <c r="CJ33" s="201"/>
      <c r="CK33" s="201"/>
      <c r="CL33" s="201"/>
      <c r="CM33" s="201"/>
      <c r="CN33" s="201"/>
      <c r="CO33" s="201"/>
      <c r="CP33" s="201"/>
      <c r="CQ33" s="201"/>
      <c r="CR33" s="201"/>
      <c r="CS33" s="201"/>
      <c r="CT33" s="201"/>
      <c r="CU33" s="201"/>
      <c r="CV33" s="201"/>
      <c r="CW33" s="201"/>
      <c r="CX33" s="201"/>
      <c r="CY33" s="201"/>
      <c r="CZ33" s="201"/>
      <c r="DA33" s="201"/>
      <c r="DB33" s="201"/>
      <c r="DC33" s="201"/>
      <c r="DD33" s="201"/>
      <c r="DE33" s="201"/>
      <c r="DF33" s="201"/>
      <c r="DG33" s="201"/>
      <c r="DH33" s="201"/>
      <c r="DI33" s="201"/>
      <c r="DJ33" s="201"/>
      <c r="DK33" s="201"/>
      <c r="DL33" s="201"/>
      <c r="DM33" s="201"/>
      <c r="DN33" s="201"/>
      <c r="DO33" s="201"/>
      <c r="DP33" s="201"/>
      <c r="DQ33" s="201"/>
      <c r="DR33" s="201"/>
      <c r="DS33" s="201"/>
      <c r="DT33" s="201"/>
      <c r="DU33" s="201"/>
      <c r="DV33" s="201"/>
      <c r="DW33" s="201"/>
    </row>
    <row r="34" spans="1:127" s="304" customFormat="1" ht="32.1" customHeight="1">
      <c r="B34" s="339"/>
      <c r="C34" s="339"/>
      <c r="D34" s="339"/>
      <c r="E34" s="339"/>
      <c r="F34" s="339"/>
      <c r="G34" s="339"/>
      <c r="H34" s="339"/>
      <c r="I34" s="337"/>
      <c r="J34" s="2851" t="s">
        <v>431</v>
      </c>
      <c r="K34" s="2851"/>
      <c r="L34" s="340" t="s">
        <v>447</v>
      </c>
      <c r="M34" s="2852">
        <f>SUM(M17:N32)</f>
        <v>370870358</v>
      </c>
      <c r="N34" s="2852"/>
      <c r="Q34" s="201"/>
      <c r="R34" s="201"/>
      <c r="S34" s="201"/>
      <c r="T34" s="201"/>
      <c r="U34" s="201"/>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c r="BE34" s="201"/>
      <c r="BF34" s="201"/>
      <c r="BG34" s="201"/>
      <c r="BH34" s="201"/>
      <c r="BI34" s="201"/>
      <c r="BJ34" s="201"/>
      <c r="BK34" s="201"/>
      <c r="BL34" s="201"/>
      <c r="BM34" s="201"/>
      <c r="BN34" s="201"/>
      <c r="BO34" s="201"/>
      <c r="BP34" s="201"/>
      <c r="BQ34" s="201"/>
      <c r="BR34" s="201"/>
      <c r="BS34" s="201"/>
      <c r="BT34" s="201"/>
      <c r="BU34" s="201"/>
      <c r="BV34" s="201"/>
      <c r="BW34" s="201"/>
      <c r="BX34" s="201"/>
      <c r="BY34" s="201"/>
      <c r="BZ34" s="201"/>
      <c r="CA34" s="201"/>
      <c r="CB34" s="201"/>
      <c r="CC34" s="201"/>
      <c r="CD34" s="201"/>
      <c r="CE34" s="201"/>
      <c r="CF34" s="201"/>
      <c r="CG34" s="201"/>
      <c r="CH34" s="201"/>
      <c r="CI34" s="201"/>
      <c r="CJ34" s="201"/>
      <c r="CK34" s="201"/>
      <c r="CL34" s="201"/>
      <c r="CM34" s="201"/>
      <c r="CN34" s="201"/>
      <c r="CO34" s="201"/>
      <c r="CP34" s="201"/>
      <c r="CQ34" s="201"/>
      <c r="CR34" s="201"/>
      <c r="CS34" s="201"/>
      <c r="CT34" s="201"/>
      <c r="CU34" s="201"/>
      <c r="CV34" s="201"/>
      <c r="CW34" s="201"/>
      <c r="CX34" s="201"/>
      <c r="CY34" s="201"/>
      <c r="CZ34" s="201"/>
      <c r="DA34" s="201"/>
      <c r="DB34" s="201"/>
      <c r="DC34" s="201"/>
      <c r="DD34" s="201"/>
      <c r="DE34" s="201"/>
      <c r="DF34" s="201"/>
      <c r="DG34" s="201"/>
      <c r="DH34" s="201"/>
      <c r="DI34" s="201"/>
      <c r="DJ34" s="201"/>
      <c r="DK34" s="201"/>
      <c r="DL34" s="201"/>
      <c r="DM34" s="201"/>
      <c r="DN34" s="201"/>
      <c r="DO34" s="201"/>
      <c r="DP34" s="201"/>
      <c r="DQ34" s="201"/>
      <c r="DR34" s="201"/>
      <c r="DS34" s="201"/>
      <c r="DT34" s="201"/>
      <c r="DU34" s="201"/>
      <c r="DV34" s="201"/>
      <c r="DW34" s="201"/>
    </row>
    <row r="35" spans="1:127" s="304" customFormat="1" ht="32.1" customHeight="1">
      <c r="B35" s="339"/>
      <c r="C35" s="339"/>
      <c r="D35" s="339"/>
      <c r="E35" s="339"/>
      <c r="F35" s="339"/>
      <c r="G35" s="339"/>
      <c r="H35" s="339"/>
      <c r="I35" s="337"/>
      <c r="J35" s="2891" t="s">
        <v>448</v>
      </c>
      <c r="K35" s="2891"/>
      <c r="L35" s="343">
        <v>10</v>
      </c>
      <c r="M35" s="2852">
        <f>INT(M34*L35/100)</f>
        <v>37087035</v>
      </c>
      <c r="N35" s="2852"/>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L35" s="201"/>
      <c r="BM35" s="201"/>
      <c r="BN35" s="201"/>
      <c r="BO35" s="201"/>
      <c r="BP35" s="201"/>
      <c r="BQ35" s="201"/>
      <c r="BR35" s="201"/>
      <c r="BS35" s="201"/>
      <c r="BT35" s="201"/>
      <c r="BU35" s="201"/>
      <c r="BV35" s="201"/>
      <c r="BW35" s="201"/>
      <c r="BX35" s="201"/>
      <c r="BY35" s="201"/>
      <c r="BZ35" s="201"/>
      <c r="CA35" s="201"/>
      <c r="CB35" s="201"/>
      <c r="CC35" s="201"/>
      <c r="CD35" s="201"/>
      <c r="CE35" s="201"/>
      <c r="CF35" s="201"/>
      <c r="CG35" s="201"/>
      <c r="CH35" s="201"/>
      <c r="CI35" s="201"/>
      <c r="CJ35" s="201"/>
      <c r="CK35" s="201"/>
      <c r="CL35" s="201"/>
      <c r="CM35" s="201"/>
      <c r="CN35" s="201"/>
      <c r="CO35" s="201"/>
      <c r="CP35" s="201"/>
      <c r="CQ35" s="201"/>
      <c r="CR35" s="201"/>
      <c r="CS35" s="201"/>
      <c r="CT35" s="201"/>
      <c r="CU35" s="201"/>
      <c r="CV35" s="201"/>
      <c r="CW35" s="201"/>
      <c r="CX35" s="201"/>
      <c r="CY35" s="201"/>
      <c r="CZ35" s="201"/>
      <c r="DA35" s="201"/>
      <c r="DB35" s="201"/>
      <c r="DC35" s="201"/>
      <c r="DD35" s="201"/>
      <c r="DE35" s="201"/>
      <c r="DF35" s="201"/>
      <c r="DG35" s="201"/>
      <c r="DH35" s="201"/>
      <c r="DI35" s="201"/>
      <c r="DJ35" s="201"/>
      <c r="DK35" s="201"/>
      <c r="DL35" s="201"/>
      <c r="DM35" s="201"/>
      <c r="DN35" s="201"/>
      <c r="DO35" s="201"/>
      <c r="DP35" s="201"/>
      <c r="DQ35" s="201"/>
      <c r="DR35" s="201"/>
      <c r="DS35" s="201"/>
      <c r="DT35" s="201"/>
      <c r="DU35" s="201"/>
      <c r="DV35" s="201"/>
      <c r="DW35" s="201"/>
    </row>
    <row r="36" spans="1:127" s="304" customFormat="1" ht="31.5" customHeight="1" thickBot="1">
      <c r="B36" s="339"/>
      <c r="C36" s="339"/>
      <c r="D36" s="339"/>
      <c r="E36" s="339"/>
      <c r="F36" s="339"/>
      <c r="G36" s="339"/>
      <c r="H36" s="339"/>
      <c r="I36" s="356"/>
      <c r="J36" s="2855" t="s">
        <v>433</v>
      </c>
      <c r="K36" s="2855"/>
      <c r="L36" s="342" t="s">
        <v>434</v>
      </c>
      <c r="M36" s="2856">
        <f>M34+M35</f>
        <v>407957393</v>
      </c>
      <c r="N36" s="2856"/>
      <c r="Q36" s="201"/>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c r="BD36" s="201"/>
      <c r="BE36" s="201"/>
      <c r="BF36" s="201"/>
      <c r="BG36" s="201"/>
      <c r="BH36" s="201"/>
      <c r="BI36" s="201"/>
      <c r="BJ36" s="201"/>
      <c r="BK36" s="201"/>
      <c r="BL36" s="201"/>
      <c r="BM36" s="201"/>
      <c r="BN36" s="201"/>
      <c r="BO36" s="201"/>
      <c r="BP36" s="201"/>
      <c r="BQ36" s="201"/>
      <c r="BR36" s="201"/>
      <c r="BS36" s="201"/>
      <c r="BT36" s="201"/>
      <c r="BU36" s="201"/>
      <c r="BV36" s="201"/>
      <c r="BW36" s="201"/>
      <c r="BX36" s="201"/>
      <c r="BY36" s="201"/>
      <c r="BZ36" s="201"/>
      <c r="CA36" s="201"/>
      <c r="CB36" s="201"/>
      <c r="CC36" s="201"/>
      <c r="CD36" s="201"/>
      <c r="CE36" s="201"/>
      <c r="CF36" s="201"/>
      <c r="CG36" s="201"/>
      <c r="CH36" s="201"/>
      <c r="CI36" s="201"/>
      <c r="CJ36" s="201"/>
      <c r="CK36" s="201"/>
      <c r="CL36" s="201"/>
      <c r="CM36" s="201"/>
      <c r="CN36" s="201"/>
      <c r="CO36" s="201"/>
      <c r="CP36" s="201"/>
      <c r="CQ36" s="201"/>
      <c r="CR36" s="201"/>
      <c r="CS36" s="201"/>
      <c r="CT36" s="201"/>
      <c r="CU36" s="201"/>
      <c r="CV36" s="201"/>
      <c r="CW36" s="201"/>
      <c r="CX36" s="201"/>
      <c r="CY36" s="201"/>
      <c r="CZ36" s="201"/>
      <c r="DA36" s="201"/>
      <c r="DB36" s="201"/>
      <c r="DC36" s="201"/>
      <c r="DD36" s="201"/>
      <c r="DE36" s="201"/>
      <c r="DF36" s="201"/>
      <c r="DG36" s="201"/>
      <c r="DH36" s="201"/>
      <c r="DI36" s="201"/>
      <c r="DJ36" s="201"/>
      <c r="DK36" s="201"/>
      <c r="DL36" s="201"/>
      <c r="DM36" s="201"/>
      <c r="DN36" s="201"/>
      <c r="DO36" s="201"/>
      <c r="DP36" s="201"/>
      <c r="DQ36" s="201"/>
      <c r="DR36" s="201"/>
      <c r="DS36" s="201"/>
      <c r="DT36" s="201"/>
      <c r="DU36" s="201"/>
      <c r="DV36" s="201"/>
      <c r="DW36" s="201"/>
    </row>
    <row r="37" spans="1:127" s="304" customFormat="1" ht="15.95" customHeight="1" thickTop="1">
      <c r="B37" s="344"/>
      <c r="C37" s="344"/>
      <c r="D37" s="344"/>
      <c r="E37" s="344"/>
      <c r="F37" s="344"/>
      <c r="G37" s="344"/>
      <c r="H37" s="344"/>
      <c r="I37" s="345"/>
      <c r="J37" s="346"/>
      <c r="K37" s="346"/>
      <c r="L37" s="347"/>
      <c r="M37" s="348"/>
      <c r="N37" s="348"/>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201"/>
      <c r="BL37" s="201"/>
      <c r="BM37" s="201"/>
      <c r="BN37" s="201"/>
      <c r="BO37" s="201"/>
      <c r="BP37" s="201"/>
      <c r="BQ37" s="201"/>
      <c r="BR37" s="201"/>
      <c r="BS37" s="201"/>
      <c r="BT37" s="201"/>
      <c r="BU37" s="201"/>
      <c r="BV37" s="201"/>
      <c r="BW37" s="201"/>
      <c r="BX37" s="201"/>
      <c r="BY37" s="201"/>
      <c r="BZ37" s="201"/>
      <c r="CA37" s="201"/>
      <c r="CB37" s="201"/>
      <c r="CC37" s="201"/>
      <c r="CD37" s="201"/>
      <c r="CE37" s="201"/>
      <c r="CF37" s="201"/>
      <c r="CG37" s="201"/>
      <c r="CH37" s="201"/>
      <c r="CI37" s="201"/>
      <c r="CJ37" s="201"/>
      <c r="CK37" s="201"/>
      <c r="CL37" s="201"/>
      <c r="CM37" s="201"/>
      <c r="CN37" s="201"/>
      <c r="CO37" s="201"/>
      <c r="CP37" s="201"/>
      <c r="CQ37" s="201"/>
      <c r="CR37" s="201"/>
      <c r="CS37" s="201"/>
      <c r="CT37" s="201"/>
      <c r="CU37" s="201"/>
      <c r="CV37" s="201"/>
      <c r="CW37" s="201"/>
      <c r="CX37" s="201"/>
      <c r="CY37" s="201"/>
      <c r="CZ37" s="201"/>
      <c r="DA37" s="201"/>
      <c r="DB37" s="201"/>
      <c r="DC37" s="201"/>
      <c r="DD37" s="201"/>
      <c r="DE37" s="201"/>
      <c r="DF37" s="201"/>
      <c r="DG37" s="201"/>
      <c r="DH37" s="201"/>
      <c r="DI37" s="201"/>
      <c r="DJ37" s="201"/>
      <c r="DK37" s="201"/>
      <c r="DL37" s="201"/>
      <c r="DM37" s="201"/>
      <c r="DN37" s="201"/>
      <c r="DO37" s="201"/>
      <c r="DP37" s="201"/>
      <c r="DQ37" s="201"/>
      <c r="DR37" s="201"/>
      <c r="DS37" s="201"/>
      <c r="DT37" s="201"/>
      <c r="DU37" s="201"/>
      <c r="DV37" s="201"/>
      <c r="DW37" s="201"/>
    </row>
    <row r="38" spans="1:127" s="304" customFormat="1" ht="24.95" customHeight="1">
      <c r="D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c r="BD38" s="201"/>
      <c r="BE38" s="201"/>
      <c r="BF38" s="201"/>
      <c r="BG38" s="201"/>
      <c r="BH38" s="201"/>
      <c r="BI38" s="201"/>
      <c r="BJ38" s="201"/>
      <c r="BK38" s="201"/>
      <c r="BL38" s="201"/>
      <c r="BM38" s="201"/>
      <c r="BN38" s="201"/>
      <c r="BO38" s="201"/>
      <c r="BP38" s="201"/>
      <c r="BQ38" s="201"/>
      <c r="BR38" s="201"/>
      <c r="BS38" s="201"/>
      <c r="BT38" s="201"/>
      <c r="BU38" s="201"/>
      <c r="BV38" s="201"/>
      <c r="BW38" s="201"/>
      <c r="BX38" s="201"/>
      <c r="BY38" s="201"/>
      <c r="BZ38" s="201"/>
      <c r="CA38" s="201"/>
      <c r="CB38" s="201"/>
      <c r="CC38" s="201"/>
      <c r="CD38" s="201"/>
      <c r="CE38" s="201"/>
      <c r="CF38" s="201"/>
      <c r="CG38" s="201"/>
      <c r="CH38" s="201"/>
      <c r="CI38" s="201"/>
      <c r="CJ38" s="201"/>
      <c r="CK38" s="201"/>
      <c r="CL38" s="201"/>
      <c r="CM38" s="201"/>
      <c r="CN38" s="201"/>
      <c r="CO38" s="201"/>
      <c r="CP38" s="201"/>
      <c r="CQ38" s="201"/>
      <c r="CR38" s="201"/>
      <c r="CS38" s="201"/>
      <c r="CT38" s="201"/>
      <c r="CU38" s="201"/>
      <c r="CV38" s="201"/>
      <c r="CW38" s="201"/>
      <c r="CX38" s="201"/>
      <c r="CY38" s="201"/>
      <c r="CZ38" s="201"/>
      <c r="DA38" s="201"/>
      <c r="DB38" s="201"/>
      <c r="DC38" s="201"/>
      <c r="DD38" s="201"/>
      <c r="DE38" s="201"/>
      <c r="DF38" s="201"/>
      <c r="DG38" s="201"/>
      <c r="DH38" s="201"/>
      <c r="DI38" s="201"/>
      <c r="DJ38" s="201"/>
      <c r="DK38" s="201"/>
      <c r="DL38" s="201"/>
      <c r="DM38" s="201"/>
      <c r="DN38" s="201"/>
      <c r="DO38" s="201"/>
      <c r="DP38" s="201"/>
      <c r="DQ38" s="201"/>
      <c r="DR38" s="201"/>
      <c r="DS38" s="201"/>
      <c r="DT38" s="201"/>
      <c r="DU38" s="201"/>
      <c r="DV38" s="201"/>
      <c r="DW38" s="201"/>
    </row>
    <row r="39" spans="1:127" s="304" customFormat="1" ht="24.95" customHeight="1">
      <c r="A39" s="322"/>
      <c r="B39" s="349" t="s">
        <v>435</v>
      </c>
      <c r="C39" s="322"/>
      <c r="D39" s="350"/>
      <c r="E39" s="350"/>
      <c r="F39" s="350"/>
      <c r="G39" s="350"/>
      <c r="H39" s="350"/>
      <c r="I39" s="350"/>
      <c r="J39" s="350"/>
      <c r="K39" s="350"/>
      <c r="L39" s="350"/>
      <c r="M39" s="350"/>
      <c r="N39" s="350"/>
      <c r="Q39" s="201"/>
      <c r="R39" s="201"/>
      <c r="S39" s="201"/>
      <c r="T39" s="201"/>
      <c r="U39" s="201"/>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c r="BE39" s="201"/>
      <c r="BF39" s="201"/>
      <c r="BG39" s="201"/>
      <c r="BH39" s="201"/>
      <c r="BI39" s="201"/>
      <c r="BJ39" s="201"/>
      <c r="BK39" s="201"/>
      <c r="BL39" s="201"/>
      <c r="BM39" s="201"/>
      <c r="BN39" s="201"/>
      <c r="BO39" s="201"/>
      <c r="BP39" s="201"/>
      <c r="BQ39" s="201"/>
      <c r="BR39" s="201"/>
      <c r="BS39" s="201"/>
      <c r="BT39" s="201"/>
      <c r="BU39" s="201"/>
      <c r="BV39" s="201"/>
      <c r="BW39" s="201"/>
      <c r="BX39" s="201"/>
      <c r="BY39" s="201"/>
      <c r="BZ39" s="201"/>
      <c r="CA39" s="201"/>
      <c r="CB39" s="201"/>
      <c r="CC39" s="201"/>
      <c r="CD39" s="201"/>
      <c r="CE39" s="201"/>
      <c r="CF39" s="201"/>
      <c r="CG39" s="201"/>
      <c r="CH39" s="201"/>
      <c r="CI39" s="201"/>
      <c r="CJ39" s="201"/>
      <c r="CK39" s="201"/>
      <c r="CL39" s="201"/>
      <c r="CM39" s="201"/>
      <c r="CN39" s="201"/>
      <c r="CO39" s="201"/>
      <c r="CP39" s="201"/>
      <c r="CQ39" s="201"/>
      <c r="CR39" s="201"/>
      <c r="CS39" s="201"/>
      <c r="CT39" s="201"/>
      <c r="CU39" s="201"/>
      <c r="CV39" s="201"/>
      <c r="CW39" s="201"/>
      <c r="CX39" s="201"/>
      <c r="CY39" s="201"/>
      <c r="CZ39" s="201"/>
      <c r="DA39" s="201"/>
      <c r="DB39" s="201"/>
      <c r="DC39" s="201"/>
      <c r="DD39" s="201"/>
      <c r="DE39" s="201"/>
      <c r="DF39" s="201"/>
      <c r="DG39" s="201"/>
      <c r="DH39" s="201"/>
      <c r="DI39" s="201"/>
      <c r="DJ39" s="201"/>
      <c r="DK39" s="201"/>
      <c r="DL39" s="201"/>
      <c r="DM39" s="201"/>
      <c r="DN39" s="201"/>
      <c r="DO39" s="201"/>
      <c r="DP39" s="201"/>
      <c r="DQ39" s="201"/>
      <c r="DR39" s="201"/>
      <c r="DS39" s="201"/>
      <c r="DT39" s="201"/>
      <c r="DU39" s="201"/>
      <c r="DV39" s="201"/>
      <c r="DW39" s="201"/>
    </row>
    <row r="40" spans="1:127" s="304" customFormat="1" ht="24.95" customHeight="1">
      <c r="A40" s="350"/>
      <c r="B40" s="350"/>
      <c r="C40" s="351"/>
      <c r="D40" s="351"/>
      <c r="E40" s="351"/>
      <c r="F40" s="351"/>
      <c r="G40" s="351"/>
      <c r="H40" s="351"/>
      <c r="I40" s="337"/>
      <c r="J40" s="352"/>
      <c r="K40" s="352"/>
      <c r="L40" s="353"/>
      <c r="M40" s="354"/>
      <c r="N40" s="354"/>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L40" s="201"/>
      <c r="BM40" s="201"/>
      <c r="BN40" s="201"/>
      <c r="BO40" s="201"/>
      <c r="BP40" s="201"/>
      <c r="BQ40" s="201"/>
      <c r="BR40" s="201"/>
      <c r="BS40" s="201"/>
      <c r="BT40" s="201"/>
      <c r="BU40" s="201"/>
      <c r="BV40" s="201"/>
      <c r="BW40" s="201"/>
      <c r="BX40" s="201"/>
      <c r="BY40" s="201"/>
      <c r="BZ40" s="201"/>
      <c r="CA40" s="201"/>
      <c r="CB40" s="201"/>
      <c r="CC40" s="201"/>
      <c r="CD40" s="201"/>
      <c r="CE40" s="201"/>
      <c r="CF40" s="201"/>
      <c r="CG40" s="201"/>
      <c r="CH40" s="201"/>
      <c r="CI40" s="201"/>
      <c r="CJ40" s="201"/>
      <c r="CK40" s="201"/>
      <c r="CL40" s="201"/>
      <c r="CM40" s="201"/>
      <c r="CN40" s="201"/>
      <c r="CO40" s="201"/>
      <c r="CP40" s="201"/>
      <c r="CQ40" s="201"/>
      <c r="CR40" s="201"/>
      <c r="CS40" s="201"/>
      <c r="CT40" s="201"/>
      <c r="CU40" s="201"/>
      <c r="CV40" s="201"/>
      <c r="CW40" s="201"/>
      <c r="CX40" s="201"/>
      <c r="CY40" s="201"/>
      <c r="CZ40" s="201"/>
      <c r="DA40" s="201"/>
      <c r="DB40" s="201"/>
      <c r="DC40" s="201"/>
      <c r="DD40" s="201"/>
      <c r="DE40" s="201"/>
      <c r="DF40" s="201"/>
      <c r="DG40" s="201"/>
      <c r="DH40" s="201"/>
      <c r="DI40" s="201"/>
      <c r="DJ40" s="201"/>
      <c r="DK40" s="201"/>
      <c r="DL40" s="201"/>
      <c r="DM40" s="201"/>
      <c r="DN40" s="201"/>
      <c r="DO40" s="201"/>
      <c r="DP40" s="201"/>
      <c r="DQ40" s="201"/>
      <c r="DR40" s="201"/>
      <c r="DS40" s="201"/>
      <c r="DT40" s="201"/>
      <c r="DU40" s="201"/>
      <c r="DV40" s="201"/>
      <c r="DW40" s="201"/>
    </row>
    <row r="41" spans="1:127" s="304" customFormat="1" ht="24.95" customHeight="1">
      <c r="A41" s="350"/>
      <c r="B41" s="350"/>
      <c r="C41" s="350"/>
      <c r="D41" s="350"/>
      <c r="E41" s="350"/>
      <c r="F41" s="350"/>
      <c r="G41" s="350"/>
      <c r="H41" s="350"/>
      <c r="I41" s="350"/>
      <c r="J41" s="350"/>
      <c r="K41" s="350"/>
      <c r="L41" s="350"/>
      <c r="M41" s="350"/>
      <c r="N41" s="350"/>
      <c r="Q41" s="201"/>
      <c r="R41" s="201"/>
      <c r="S41" s="201"/>
      <c r="T41" s="201"/>
      <c r="U41" s="201"/>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c r="BE41" s="201"/>
      <c r="BF41" s="201"/>
      <c r="BG41" s="201"/>
      <c r="BH41" s="201"/>
      <c r="BI41" s="201"/>
      <c r="BJ41" s="201"/>
      <c r="BK41" s="201"/>
      <c r="BL41" s="201"/>
      <c r="BM41" s="201"/>
      <c r="BN41" s="201"/>
      <c r="BO41" s="201"/>
      <c r="BP41" s="201"/>
      <c r="BQ41" s="201"/>
      <c r="BR41" s="201"/>
      <c r="BS41" s="201"/>
      <c r="BT41" s="201"/>
      <c r="BU41" s="201"/>
      <c r="BV41" s="201"/>
      <c r="BW41" s="201"/>
      <c r="BX41" s="201"/>
      <c r="BY41" s="201"/>
      <c r="BZ41" s="201"/>
      <c r="CA41" s="201"/>
      <c r="CB41" s="201"/>
      <c r="CC41" s="201"/>
      <c r="CD41" s="201"/>
      <c r="CE41" s="201"/>
      <c r="CF41" s="201"/>
      <c r="CG41" s="201"/>
      <c r="CH41" s="201"/>
      <c r="CI41" s="201"/>
      <c r="CJ41" s="201"/>
      <c r="CK41" s="201"/>
      <c r="CL41" s="201"/>
      <c r="CM41" s="201"/>
      <c r="CN41" s="201"/>
      <c r="CO41" s="201"/>
      <c r="CP41" s="201"/>
      <c r="CQ41" s="201"/>
      <c r="CR41" s="201"/>
      <c r="CS41" s="201"/>
      <c r="CT41" s="201"/>
      <c r="CU41" s="201"/>
      <c r="CV41" s="201"/>
      <c r="CW41" s="201"/>
      <c r="CX41" s="201"/>
      <c r="CY41" s="201"/>
      <c r="CZ41" s="201"/>
      <c r="DA41" s="201"/>
      <c r="DB41" s="201"/>
      <c r="DC41" s="201"/>
      <c r="DD41" s="201"/>
      <c r="DE41" s="201"/>
      <c r="DF41" s="201"/>
      <c r="DG41" s="201"/>
      <c r="DH41" s="201"/>
      <c r="DI41" s="201"/>
      <c r="DJ41" s="201"/>
      <c r="DK41" s="201"/>
      <c r="DL41" s="201"/>
      <c r="DM41" s="201"/>
      <c r="DN41" s="201"/>
      <c r="DO41" s="201"/>
      <c r="DP41" s="201"/>
      <c r="DQ41" s="201"/>
      <c r="DR41" s="201"/>
      <c r="DS41" s="201"/>
      <c r="DT41" s="201"/>
      <c r="DU41" s="201"/>
      <c r="DV41" s="201"/>
      <c r="DW41" s="201"/>
    </row>
    <row r="42" spans="1:127" s="304" customFormat="1" ht="24.95" customHeight="1">
      <c r="A42" s="350"/>
      <c r="B42" s="350"/>
      <c r="C42" s="350"/>
      <c r="D42" s="350"/>
      <c r="E42" s="350"/>
      <c r="F42" s="350"/>
      <c r="G42" s="350"/>
      <c r="H42" s="351"/>
      <c r="I42" s="350"/>
      <c r="J42" s="350"/>
      <c r="K42" s="350"/>
      <c r="L42" s="350"/>
      <c r="M42" s="357"/>
      <c r="N42" s="357"/>
      <c r="O42" s="358"/>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201"/>
      <c r="BW42" s="201"/>
      <c r="BX42" s="201"/>
      <c r="BY42" s="201"/>
      <c r="BZ42" s="201"/>
      <c r="CA42" s="201"/>
      <c r="CB42" s="201"/>
      <c r="CC42" s="201"/>
      <c r="CD42" s="201"/>
      <c r="CE42" s="201"/>
      <c r="CF42" s="201"/>
      <c r="CG42" s="201"/>
      <c r="CH42" s="201"/>
      <c r="CI42" s="201"/>
      <c r="CJ42" s="201"/>
      <c r="CK42" s="201"/>
      <c r="CL42" s="201"/>
      <c r="CM42" s="201"/>
      <c r="CN42" s="201"/>
      <c r="CO42" s="201"/>
      <c r="CP42" s="201"/>
      <c r="CQ42" s="201"/>
      <c r="CR42" s="201"/>
      <c r="CS42" s="201"/>
      <c r="CT42" s="201"/>
      <c r="CU42" s="201"/>
      <c r="CV42" s="201"/>
      <c r="CW42" s="201"/>
      <c r="CX42" s="201"/>
      <c r="CY42" s="201"/>
      <c r="CZ42" s="201"/>
      <c r="DA42" s="201"/>
      <c r="DB42" s="201"/>
      <c r="DC42" s="201"/>
      <c r="DD42" s="201"/>
      <c r="DE42" s="201"/>
      <c r="DF42" s="201"/>
      <c r="DG42" s="201"/>
      <c r="DH42" s="201"/>
      <c r="DI42" s="201"/>
      <c r="DJ42" s="201"/>
      <c r="DK42" s="201"/>
      <c r="DL42" s="201"/>
      <c r="DM42" s="201"/>
      <c r="DN42" s="201"/>
      <c r="DO42" s="201"/>
      <c r="DP42" s="201"/>
      <c r="DQ42" s="201"/>
      <c r="DR42" s="201"/>
      <c r="DS42" s="201"/>
      <c r="DT42" s="201"/>
      <c r="DU42" s="201"/>
      <c r="DV42" s="201"/>
      <c r="DW42" s="201"/>
    </row>
    <row r="43" spans="1:127" s="304" customFormat="1" ht="24.95" customHeight="1">
      <c r="A43" s="350"/>
      <c r="B43" s="350"/>
      <c r="C43" s="351"/>
      <c r="D43" s="350"/>
      <c r="E43" s="2892"/>
      <c r="F43" s="2892"/>
      <c r="G43" s="2892"/>
      <c r="H43" s="317"/>
      <c r="I43" s="318"/>
      <c r="J43" s="350"/>
      <c r="K43" s="350"/>
      <c r="L43" s="353"/>
      <c r="M43" s="354"/>
      <c r="N43" s="354"/>
      <c r="Q43" s="201"/>
      <c r="R43" s="201"/>
      <c r="S43" s="201"/>
      <c r="T43" s="201"/>
      <c r="U43" s="201"/>
      <c r="V43" s="201"/>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c r="BE43" s="201"/>
      <c r="BF43" s="201"/>
      <c r="BG43" s="201"/>
      <c r="BH43" s="201"/>
      <c r="BI43" s="201"/>
      <c r="BJ43" s="201"/>
      <c r="BK43" s="201"/>
      <c r="BL43" s="201"/>
      <c r="BM43" s="201"/>
      <c r="BN43" s="201"/>
      <c r="BO43" s="201"/>
      <c r="BP43" s="201"/>
      <c r="BQ43" s="201"/>
      <c r="BR43" s="201"/>
      <c r="BS43" s="201"/>
      <c r="BT43" s="201"/>
      <c r="BU43" s="201"/>
      <c r="BV43" s="201"/>
      <c r="BW43" s="201"/>
      <c r="BX43" s="201"/>
      <c r="BY43" s="201"/>
      <c r="BZ43" s="201"/>
      <c r="CA43" s="201"/>
      <c r="CB43" s="201"/>
      <c r="CC43" s="201"/>
      <c r="CD43" s="201"/>
      <c r="CE43" s="201"/>
      <c r="CF43" s="201"/>
      <c r="CG43" s="201"/>
      <c r="CH43" s="201"/>
      <c r="CI43" s="201"/>
      <c r="CJ43" s="201"/>
      <c r="CK43" s="201"/>
      <c r="CL43" s="201"/>
      <c r="CM43" s="201"/>
      <c r="CN43" s="201"/>
      <c r="CO43" s="201"/>
      <c r="CP43" s="201"/>
      <c r="CQ43" s="201"/>
      <c r="CR43" s="201"/>
      <c r="CS43" s="201"/>
      <c r="CT43" s="201"/>
      <c r="CU43" s="201"/>
      <c r="CV43" s="201"/>
      <c r="CW43" s="201"/>
      <c r="CX43" s="201"/>
      <c r="CY43" s="201"/>
      <c r="CZ43" s="201"/>
      <c r="DA43" s="201"/>
      <c r="DB43" s="201"/>
      <c r="DC43" s="201"/>
      <c r="DD43" s="201"/>
      <c r="DE43" s="201"/>
      <c r="DF43" s="201"/>
      <c r="DG43" s="201"/>
      <c r="DH43" s="201"/>
      <c r="DI43" s="201"/>
      <c r="DJ43" s="201"/>
      <c r="DK43" s="201"/>
      <c r="DL43" s="201"/>
      <c r="DM43" s="201"/>
      <c r="DN43" s="201"/>
      <c r="DO43" s="201"/>
      <c r="DP43" s="201"/>
      <c r="DQ43" s="201"/>
      <c r="DR43" s="201"/>
      <c r="DS43" s="201"/>
      <c r="DT43" s="201"/>
      <c r="DU43" s="201"/>
      <c r="DV43" s="201"/>
      <c r="DW43" s="201"/>
    </row>
    <row r="44" spans="1:127" ht="24.95" customHeight="1">
      <c r="A44" s="350"/>
      <c r="B44" s="350"/>
      <c r="C44" s="350"/>
      <c r="D44" s="350"/>
      <c r="E44" s="350"/>
      <c r="F44" s="350"/>
      <c r="G44" s="350"/>
      <c r="H44" s="350"/>
      <c r="I44" s="350"/>
      <c r="J44" s="350"/>
      <c r="K44" s="350"/>
      <c r="L44" s="350"/>
      <c r="M44" s="350"/>
      <c r="N44" s="350"/>
      <c r="O44" s="304"/>
      <c r="P44" s="304"/>
    </row>
    <row r="45" spans="1:127" ht="24.95" customHeight="1">
      <c r="A45" s="350"/>
      <c r="B45" s="350"/>
      <c r="C45" s="350"/>
      <c r="D45" s="350"/>
      <c r="E45" s="350"/>
      <c r="F45" s="350"/>
      <c r="G45" s="350"/>
      <c r="H45" s="350"/>
      <c r="I45" s="350"/>
      <c r="J45" s="350"/>
      <c r="K45" s="350"/>
      <c r="L45" s="350"/>
      <c r="M45" s="350"/>
      <c r="N45" s="350"/>
      <c r="O45" s="304"/>
      <c r="P45" s="304"/>
    </row>
    <row r="46" spans="1:127">
      <c r="A46" s="304"/>
      <c r="B46" s="304"/>
      <c r="C46" s="304"/>
      <c r="D46" s="304"/>
      <c r="E46" s="304"/>
      <c r="F46" s="304"/>
      <c r="G46" s="304"/>
      <c r="H46" s="304"/>
      <c r="I46" s="304"/>
      <c r="J46" s="304"/>
      <c r="K46" s="304"/>
      <c r="L46" s="304"/>
      <c r="M46" s="304"/>
      <c r="N46" s="304"/>
      <c r="O46" s="304"/>
      <c r="P46" s="304"/>
    </row>
  </sheetData>
  <mergeCells count="87">
    <mergeCell ref="M15:N15"/>
    <mergeCell ref="J1:N6"/>
    <mergeCell ref="D2:F2"/>
    <mergeCell ref="D3:F3"/>
    <mergeCell ref="B5:H6"/>
    <mergeCell ref="I5:I6"/>
    <mergeCell ref="B9:H10"/>
    <mergeCell ref="B11:D12"/>
    <mergeCell ref="E11:H12"/>
    <mergeCell ref="C15:H15"/>
    <mergeCell ref="I15:J15"/>
    <mergeCell ref="K15:L15"/>
    <mergeCell ref="B16:H16"/>
    <mergeCell ref="I16:J16"/>
    <mergeCell ref="K16:L16"/>
    <mergeCell ref="M16:N16"/>
    <mergeCell ref="B17:H17"/>
    <mergeCell ref="I17:J17"/>
    <mergeCell ref="K17:L17"/>
    <mergeCell ref="M17:N17"/>
    <mergeCell ref="B18:H18"/>
    <mergeCell ref="I18:J18"/>
    <mergeCell ref="K18:L18"/>
    <mergeCell ref="M18:N18"/>
    <mergeCell ref="B19:H19"/>
    <mergeCell ref="I19:J19"/>
    <mergeCell ref="K19:L19"/>
    <mergeCell ref="M19:N19"/>
    <mergeCell ref="B20:H20"/>
    <mergeCell ref="I20:J20"/>
    <mergeCell ref="K20:L20"/>
    <mergeCell ref="M20:N20"/>
    <mergeCell ref="B21:H21"/>
    <mergeCell ref="I21:J21"/>
    <mergeCell ref="K21:L21"/>
    <mergeCell ref="M21:N21"/>
    <mergeCell ref="B22:H22"/>
    <mergeCell ref="I22:J22"/>
    <mergeCell ref="K22:L22"/>
    <mergeCell ref="M22:N22"/>
    <mergeCell ref="B23:H23"/>
    <mergeCell ref="I23:J23"/>
    <mergeCell ref="K23:L23"/>
    <mergeCell ref="M23:N23"/>
    <mergeCell ref="B24:H24"/>
    <mergeCell ref="I24:J24"/>
    <mergeCell ref="K24:L24"/>
    <mergeCell ref="M24:N24"/>
    <mergeCell ref="B25:H25"/>
    <mergeCell ref="I25:J25"/>
    <mergeCell ref="K25:L25"/>
    <mergeCell ref="M25:N25"/>
    <mergeCell ref="B26:H26"/>
    <mergeCell ref="I26:J26"/>
    <mergeCell ref="K26:L26"/>
    <mergeCell ref="M26:N26"/>
    <mergeCell ref="B27:H27"/>
    <mergeCell ref="I27:J27"/>
    <mergeCell ref="K27:L27"/>
    <mergeCell ref="M27:N27"/>
    <mergeCell ref="B28:H28"/>
    <mergeCell ref="I28:J28"/>
    <mergeCell ref="K28:L28"/>
    <mergeCell ref="M28:N28"/>
    <mergeCell ref="B29:H29"/>
    <mergeCell ref="I29:J29"/>
    <mergeCell ref="K29:L29"/>
    <mergeCell ref="M29:N29"/>
    <mergeCell ref="B30:H30"/>
    <mergeCell ref="I30:J30"/>
    <mergeCell ref="K30:L30"/>
    <mergeCell ref="M30:N30"/>
    <mergeCell ref="B31:H31"/>
    <mergeCell ref="I31:J31"/>
    <mergeCell ref="K31:L31"/>
    <mergeCell ref="M31:N31"/>
    <mergeCell ref="B32:H32"/>
    <mergeCell ref="I32:J32"/>
    <mergeCell ref="K32:L32"/>
    <mergeCell ref="M32:N32"/>
    <mergeCell ref="J34:K34"/>
    <mergeCell ref="M34:N34"/>
    <mergeCell ref="J35:K35"/>
    <mergeCell ref="M35:N35"/>
    <mergeCell ref="J36:K36"/>
    <mergeCell ref="M36:N36"/>
    <mergeCell ref="E43:G43"/>
  </mergeCells>
  <phoneticPr fontId="27"/>
  <printOptions horizontalCentered="1"/>
  <pageMargins left="0.70866141732283472" right="0.70866141732283472" top="0.74803149606299213" bottom="0.74803149606299213" header="0.31496062992125984" footer="0.31496062992125984"/>
  <pageSetup paperSize="9" scale="62" orientation="portrait" horizontalDpi="1200" verticalDpi="1200"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93A8-7CC5-42C2-91E5-F2AB1938D0CC}">
  <sheetPr codeName="Sheet52">
    <pageSetUpPr fitToPage="1"/>
  </sheetPr>
  <dimension ref="A1:DW46"/>
  <sheetViews>
    <sheetView zoomScaleNormal="100" zoomScaleSheetLayoutView="100" zoomScalePageLayoutView="50" workbookViewId="0">
      <selection activeCell="T11" sqref="T11"/>
    </sheetView>
  </sheetViews>
  <sheetFormatPr defaultRowHeight="18.75"/>
  <cols>
    <col min="1" max="1" width="4.1640625" style="201" customWidth="1"/>
    <col min="2" max="2" width="7" style="201" bestFit="1" customWidth="1"/>
    <col min="3" max="3" width="10.1640625" style="201" customWidth="1"/>
    <col min="4" max="4" width="7.1640625" style="201" customWidth="1"/>
    <col min="5" max="5" width="16.1640625" style="201" customWidth="1"/>
    <col min="6" max="6" width="7.1640625" style="201" customWidth="1"/>
    <col min="7" max="9" width="10.1640625" style="201" customWidth="1"/>
    <col min="10" max="10" width="13.5" style="201" customWidth="1"/>
    <col min="11" max="11" width="10.1640625" style="201" customWidth="1"/>
    <col min="12" max="12" width="13.5" style="201" customWidth="1"/>
    <col min="13" max="13" width="15.5" style="201" customWidth="1"/>
    <col min="14" max="14" width="10.1640625" style="201" customWidth="1"/>
    <col min="15" max="16" width="2.6640625" style="201" customWidth="1"/>
    <col min="17" max="16384" width="9.33203125" style="201"/>
  </cols>
  <sheetData>
    <row r="1" spans="1:127" s="304" customFormat="1" ht="8.1" customHeight="1">
      <c r="B1" s="305"/>
      <c r="C1" s="305"/>
      <c r="D1" s="305"/>
      <c r="E1" s="305"/>
      <c r="J1" s="2903" t="s">
        <v>408</v>
      </c>
      <c r="K1" s="2903"/>
      <c r="L1" s="2903"/>
      <c r="M1" s="2903"/>
      <c r="N1" s="2903"/>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c r="CY1" s="201"/>
      <c r="CZ1" s="201"/>
      <c r="DA1" s="201"/>
      <c r="DB1" s="201"/>
      <c r="DC1" s="201"/>
      <c r="DD1" s="201"/>
      <c r="DE1" s="201"/>
      <c r="DF1" s="201"/>
      <c r="DG1" s="201"/>
      <c r="DH1" s="201"/>
      <c r="DI1" s="201"/>
      <c r="DJ1" s="201"/>
      <c r="DK1" s="201"/>
      <c r="DL1" s="201"/>
      <c r="DM1" s="201"/>
      <c r="DN1" s="201"/>
      <c r="DO1" s="201"/>
      <c r="DP1" s="201"/>
      <c r="DQ1" s="201"/>
      <c r="DR1" s="201"/>
      <c r="DS1" s="201"/>
      <c r="DT1" s="201"/>
      <c r="DU1" s="201"/>
      <c r="DV1" s="201"/>
      <c r="DW1" s="201"/>
    </row>
    <row r="2" spans="1:127" ht="18.75" customHeight="1">
      <c r="A2" s="304"/>
      <c r="B2" s="304"/>
      <c r="C2" s="306" t="s">
        <v>409</v>
      </c>
      <c r="D2" s="2884" t="s">
        <v>441</v>
      </c>
      <c r="E2" s="2884"/>
      <c r="F2" s="2884"/>
      <c r="G2" s="308"/>
      <c r="H2" s="308"/>
      <c r="I2" s="308"/>
      <c r="J2" s="2903"/>
      <c r="K2" s="2903"/>
      <c r="L2" s="2903"/>
      <c r="M2" s="2903"/>
      <c r="N2" s="2903"/>
      <c r="O2" s="304"/>
      <c r="P2" s="304"/>
    </row>
    <row r="3" spans="1:127" ht="18.75" customHeight="1">
      <c r="A3" s="304"/>
      <c r="B3" s="304"/>
      <c r="C3" s="306" t="s">
        <v>411</v>
      </c>
      <c r="D3" s="2885">
        <v>44551</v>
      </c>
      <c r="E3" s="2885"/>
      <c r="F3" s="2885"/>
      <c r="G3" s="308"/>
      <c r="H3" s="308"/>
      <c r="I3" s="308"/>
      <c r="J3" s="2903"/>
      <c r="K3" s="2903"/>
      <c r="L3" s="2903"/>
      <c r="M3" s="2903"/>
      <c r="N3" s="2903"/>
      <c r="O3" s="304"/>
      <c r="P3" s="304"/>
    </row>
    <row r="4" spans="1:127" ht="8.1" customHeight="1">
      <c r="A4" s="304"/>
      <c r="B4" s="309"/>
      <c r="C4" s="309"/>
      <c r="D4" s="309"/>
      <c r="E4" s="309"/>
      <c r="F4" s="309"/>
      <c r="G4" s="309"/>
      <c r="H4" s="309"/>
      <c r="I4" s="309"/>
      <c r="J4" s="2903"/>
      <c r="K4" s="2903"/>
      <c r="L4" s="2903"/>
      <c r="M4" s="2903"/>
      <c r="N4" s="2903"/>
      <c r="O4" s="304"/>
      <c r="P4" s="304"/>
    </row>
    <row r="5" spans="1:127" ht="20.25" customHeight="1">
      <c r="A5" s="304"/>
      <c r="B5" s="2904" t="s">
        <v>442</v>
      </c>
      <c r="C5" s="2904"/>
      <c r="D5" s="2904"/>
      <c r="E5" s="2904"/>
      <c r="F5" s="2904"/>
      <c r="G5" s="2904"/>
      <c r="H5" s="2904"/>
      <c r="I5" s="2888" t="s">
        <v>412</v>
      </c>
      <c r="J5" s="2903"/>
      <c r="K5" s="2903"/>
      <c r="L5" s="2903"/>
      <c r="M5" s="2903"/>
      <c r="N5" s="2903"/>
      <c r="O5" s="304"/>
      <c r="P5" s="304"/>
    </row>
    <row r="6" spans="1:127" ht="21" customHeight="1" thickBot="1">
      <c r="A6" s="304"/>
      <c r="B6" s="2905"/>
      <c r="C6" s="2905"/>
      <c r="D6" s="2905"/>
      <c r="E6" s="2905"/>
      <c r="F6" s="2905"/>
      <c r="G6" s="2905"/>
      <c r="H6" s="2905"/>
      <c r="I6" s="2888"/>
      <c r="J6" s="2903"/>
      <c r="K6" s="2903"/>
      <c r="L6" s="2903"/>
      <c r="M6" s="2903"/>
      <c r="N6" s="2903"/>
      <c r="O6" s="304"/>
      <c r="P6" s="304"/>
    </row>
    <row r="7" spans="1:127" ht="24.95" customHeight="1">
      <c r="A7" s="304"/>
      <c r="B7" s="315" t="s">
        <v>443</v>
      </c>
      <c r="C7" s="316"/>
      <c r="D7" s="317" t="s">
        <v>444</v>
      </c>
      <c r="E7" s="318"/>
      <c r="F7" s="319"/>
      <c r="G7" s="319"/>
      <c r="H7" s="319"/>
      <c r="I7" s="320"/>
      <c r="J7" s="321"/>
      <c r="K7" s="321"/>
      <c r="L7" s="321"/>
      <c r="M7" s="321"/>
      <c r="N7" s="321"/>
      <c r="O7" s="304"/>
      <c r="P7" s="304"/>
    </row>
    <row r="8" spans="1:127" ht="24.95" customHeight="1">
      <c r="A8" s="304"/>
      <c r="B8" s="322"/>
      <c r="C8" s="322"/>
      <c r="D8" s="322" t="s">
        <v>445</v>
      </c>
      <c r="E8" s="318"/>
      <c r="F8" s="319"/>
      <c r="G8" s="319"/>
      <c r="H8" s="319"/>
      <c r="I8" s="320"/>
      <c r="J8" s="313"/>
      <c r="K8" s="314"/>
      <c r="L8" s="304"/>
      <c r="M8" s="304"/>
      <c r="N8" s="304"/>
      <c r="O8" s="304"/>
      <c r="P8" s="304"/>
    </row>
    <row r="9" spans="1:127" ht="24.75" customHeight="1">
      <c r="A9" s="304"/>
      <c r="B9" s="2906" t="s">
        <v>417</v>
      </c>
      <c r="C9" s="2906"/>
      <c r="D9" s="2906"/>
      <c r="E9" s="2906"/>
      <c r="F9" s="2906"/>
      <c r="G9" s="2906"/>
      <c r="H9" s="2906"/>
      <c r="I9" s="304"/>
      <c r="J9" s="322"/>
      <c r="K9" s="314"/>
      <c r="L9" s="304"/>
      <c r="M9" s="304"/>
      <c r="N9" s="304"/>
      <c r="O9" s="304"/>
      <c r="P9" s="304"/>
    </row>
    <row r="10" spans="1:127" ht="18.75" customHeight="1">
      <c r="A10" s="304"/>
      <c r="B10" s="2906"/>
      <c r="C10" s="2906"/>
      <c r="D10" s="2906"/>
      <c r="E10" s="2906"/>
      <c r="F10" s="2906"/>
      <c r="G10" s="2906"/>
      <c r="H10" s="2906"/>
      <c r="I10" s="304"/>
      <c r="J10" s="322"/>
      <c r="K10" s="314"/>
      <c r="L10" s="304"/>
      <c r="M10" s="304"/>
      <c r="N10" s="304"/>
      <c r="O10" s="304"/>
      <c r="P10" s="304"/>
    </row>
    <row r="11" spans="1:127" ht="19.5">
      <c r="A11" s="304"/>
      <c r="B11" s="2877" t="s">
        <v>418</v>
      </c>
      <c r="C11" s="2877"/>
      <c r="D11" s="2877"/>
      <c r="E11" s="2879">
        <f>M36</f>
        <v>407957393</v>
      </c>
      <c r="F11" s="2879"/>
      <c r="G11" s="2879"/>
      <c r="H11" s="2879"/>
      <c r="I11" s="304"/>
      <c r="J11" s="328"/>
      <c r="K11" s="314"/>
      <c r="L11" s="304"/>
      <c r="M11" s="304"/>
      <c r="N11" s="304"/>
      <c r="O11" s="304"/>
      <c r="P11" s="304"/>
    </row>
    <row r="12" spans="1:127" ht="19.5" thickBot="1">
      <c r="A12" s="304"/>
      <c r="B12" s="2878"/>
      <c r="C12" s="2878"/>
      <c r="D12" s="2878"/>
      <c r="E12" s="2880"/>
      <c r="F12" s="2880"/>
      <c r="G12" s="2880"/>
      <c r="H12" s="2880"/>
      <c r="I12" s="304"/>
      <c r="J12" s="329"/>
      <c r="K12" s="304"/>
      <c r="L12" s="304"/>
      <c r="M12" s="304"/>
      <c r="N12" s="304"/>
      <c r="O12" s="304"/>
      <c r="P12" s="304"/>
    </row>
    <row r="13" spans="1:127" ht="12.95" customHeight="1" thickTop="1">
      <c r="A13" s="304"/>
      <c r="B13" s="304"/>
      <c r="C13" s="304"/>
      <c r="D13" s="304"/>
      <c r="E13" s="330"/>
      <c r="F13" s="330"/>
      <c r="G13" s="330"/>
      <c r="H13" s="330"/>
      <c r="I13" s="304"/>
      <c r="J13" s="304"/>
      <c r="K13" s="304"/>
      <c r="L13" s="304"/>
      <c r="M13" s="304"/>
      <c r="N13" s="304"/>
      <c r="O13" s="304"/>
      <c r="P13" s="304"/>
    </row>
    <row r="14" spans="1:127" ht="12.95" customHeight="1" thickBot="1">
      <c r="A14" s="304"/>
      <c r="B14" s="304"/>
      <c r="C14" s="304"/>
      <c r="D14" s="304"/>
      <c r="E14" s="304"/>
      <c r="F14" s="304"/>
      <c r="G14" s="304"/>
      <c r="H14" s="304"/>
      <c r="I14" s="304"/>
      <c r="J14" s="304"/>
      <c r="K14" s="304"/>
      <c r="L14" s="304"/>
      <c r="M14" s="304"/>
      <c r="N14" s="304"/>
      <c r="O14" s="304"/>
      <c r="P14" s="304"/>
    </row>
    <row r="15" spans="1:127" s="304" customFormat="1" ht="8.1" customHeight="1">
      <c r="B15" s="331"/>
      <c r="C15" s="2881"/>
      <c r="D15" s="2881"/>
      <c r="E15" s="2881"/>
      <c r="F15" s="2881"/>
      <c r="G15" s="2881"/>
      <c r="H15" s="2881"/>
      <c r="I15" s="2871"/>
      <c r="J15" s="2871"/>
      <c r="K15" s="2871"/>
      <c r="L15" s="2871"/>
      <c r="M15" s="2871"/>
      <c r="N15" s="2871"/>
      <c r="Q15" s="201"/>
      <c r="R15" s="201"/>
      <c r="S15" s="201"/>
      <c r="T15" s="201"/>
      <c r="U15" s="201"/>
      <c r="V15" s="201"/>
      <c r="W15" s="201"/>
      <c r="X15" s="201"/>
      <c r="Y15" s="201"/>
      <c r="Z15" s="201"/>
      <c r="AA15" s="201"/>
      <c r="AB15" s="201"/>
      <c r="AC15" s="201"/>
      <c r="AD15" s="201"/>
      <c r="AE15" s="201"/>
      <c r="AF15" s="201"/>
      <c r="AG15" s="201"/>
      <c r="AH15" s="201"/>
      <c r="AI15" s="201"/>
      <c r="AJ15" s="201"/>
      <c r="AK15" s="201"/>
      <c r="AL15" s="201"/>
      <c r="AM15" s="201"/>
      <c r="AN15" s="201"/>
      <c r="AO15" s="201"/>
      <c r="AP15" s="201"/>
      <c r="AQ15" s="201"/>
      <c r="AR15" s="201"/>
      <c r="AS15" s="201"/>
      <c r="AT15" s="201"/>
      <c r="AU15" s="201"/>
      <c r="AV15" s="201"/>
      <c r="AW15" s="201"/>
      <c r="AX15" s="201"/>
      <c r="AY15" s="201"/>
      <c r="AZ15" s="201"/>
      <c r="BA15" s="201"/>
      <c r="BB15" s="201"/>
      <c r="BC15" s="201"/>
      <c r="BD15" s="201"/>
      <c r="BE15" s="201"/>
      <c r="BF15" s="201"/>
      <c r="BG15" s="201"/>
      <c r="BH15" s="201"/>
      <c r="BI15" s="201"/>
      <c r="BJ15" s="201"/>
      <c r="BK15" s="201"/>
      <c r="BL15" s="201"/>
      <c r="BM15" s="201"/>
      <c r="BN15" s="201"/>
      <c r="BO15" s="201"/>
      <c r="BP15" s="201"/>
      <c r="BQ15" s="201"/>
      <c r="BR15" s="201"/>
      <c r="BS15" s="201"/>
      <c r="BT15" s="201"/>
      <c r="BU15" s="201"/>
      <c r="BV15" s="201"/>
      <c r="BW15" s="201"/>
      <c r="BX15" s="201"/>
      <c r="BY15" s="201"/>
      <c r="BZ15" s="201"/>
      <c r="CA15" s="201"/>
      <c r="CB15" s="201"/>
      <c r="CC15" s="201"/>
      <c r="CD15" s="201"/>
      <c r="CE15" s="201"/>
      <c r="CF15" s="201"/>
      <c r="CG15" s="201"/>
      <c r="CH15" s="201"/>
      <c r="CI15" s="201"/>
      <c r="CJ15" s="201"/>
      <c r="CK15" s="201"/>
      <c r="CL15" s="201"/>
      <c r="CM15" s="201"/>
      <c r="CN15" s="201"/>
      <c r="CO15" s="201"/>
      <c r="CP15" s="201"/>
      <c r="CQ15" s="201"/>
      <c r="CR15" s="201"/>
      <c r="CS15" s="201"/>
      <c r="CT15" s="201"/>
      <c r="CU15" s="201"/>
      <c r="CV15" s="201"/>
      <c r="CW15" s="201"/>
      <c r="CX15" s="201"/>
      <c r="CY15" s="201"/>
      <c r="CZ15" s="201"/>
      <c r="DA15" s="201"/>
      <c r="DB15" s="201"/>
      <c r="DC15" s="201"/>
      <c r="DD15" s="201"/>
      <c r="DE15" s="201"/>
      <c r="DF15" s="201"/>
      <c r="DG15" s="201"/>
      <c r="DH15" s="201"/>
      <c r="DI15" s="201"/>
      <c r="DJ15" s="201"/>
      <c r="DK15" s="201"/>
      <c r="DL15" s="201"/>
      <c r="DM15" s="201"/>
      <c r="DN15" s="201"/>
      <c r="DO15" s="201"/>
      <c r="DP15" s="201"/>
      <c r="DQ15" s="201"/>
      <c r="DR15" s="201"/>
      <c r="DS15" s="201"/>
      <c r="DT15" s="201"/>
      <c r="DU15" s="201"/>
      <c r="DV15" s="201"/>
      <c r="DW15" s="201"/>
    </row>
    <row r="16" spans="1:127" s="304" customFormat="1" ht="30.95" customHeight="1">
      <c r="B16" s="2875" t="s">
        <v>446</v>
      </c>
      <c r="C16" s="2875"/>
      <c r="D16" s="2875"/>
      <c r="E16" s="2875"/>
      <c r="F16" s="2875"/>
      <c r="G16" s="2875"/>
      <c r="H16" s="2875"/>
      <c r="I16" s="2875" t="s">
        <v>421</v>
      </c>
      <c r="J16" s="2875"/>
      <c r="K16" s="2875" t="s">
        <v>422</v>
      </c>
      <c r="L16" s="2875"/>
      <c r="M16" s="2875" t="s">
        <v>423</v>
      </c>
      <c r="N16" s="2875"/>
      <c r="Q16" s="201"/>
      <c r="R16" s="201"/>
      <c r="S16" s="201"/>
      <c r="T16" s="201"/>
      <c r="U16" s="201"/>
      <c r="V16" s="201"/>
      <c r="W16" s="201"/>
      <c r="X16" s="201"/>
      <c r="Y16" s="201"/>
      <c r="Z16" s="201"/>
      <c r="AA16" s="201"/>
      <c r="AB16" s="201"/>
      <c r="AC16" s="201"/>
      <c r="AD16" s="201"/>
      <c r="AE16" s="201"/>
      <c r="AF16" s="201"/>
      <c r="AG16" s="201"/>
      <c r="AH16" s="201"/>
      <c r="AI16" s="201"/>
      <c r="AJ16" s="201"/>
      <c r="AK16" s="201"/>
      <c r="AL16" s="201"/>
      <c r="AM16" s="201"/>
      <c r="AN16" s="201"/>
      <c r="AO16" s="201"/>
      <c r="AP16" s="201"/>
      <c r="AQ16" s="201"/>
      <c r="AR16" s="201"/>
      <c r="AS16" s="201"/>
      <c r="AT16" s="201"/>
      <c r="AU16" s="201"/>
      <c r="AV16" s="201"/>
      <c r="AW16" s="201"/>
      <c r="AX16" s="201"/>
      <c r="AY16" s="201"/>
      <c r="AZ16" s="201"/>
      <c r="BA16" s="201"/>
      <c r="BB16" s="201"/>
      <c r="BC16" s="201"/>
      <c r="BD16" s="201"/>
      <c r="BE16" s="201"/>
      <c r="BF16" s="201"/>
      <c r="BG16" s="201"/>
      <c r="BH16" s="201"/>
      <c r="BI16" s="201"/>
      <c r="BJ16" s="201"/>
      <c r="BK16" s="201"/>
      <c r="BL16" s="201"/>
      <c r="BM16" s="201"/>
      <c r="BN16" s="201"/>
      <c r="BO16" s="201"/>
      <c r="BP16" s="201"/>
      <c r="BQ16" s="201"/>
      <c r="BR16" s="201"/>
      <c r="BS16" s="201"/>
      <c r="BT16" s="201"/>
      <c r="BU16" s="201"/>
      <c r="BV16" s="201"/>
      <c r="BW16" s="201"/>
      <c r="BX16" s="201"/>
      <c r="BY16" s="201"/>
      <c r="BZ16" s="201"/>
      <c r="CA16" s="201"/>
      <c r="CB16" s="201"/>
      <c r="CC16" s="201"/>
      <c r="CD16" s="201"/>
      <c r="CE16" s="201"/>
      <c r="CF16" s="201"/>
      <c r="CG16" s="201"/>
      <c r="CH16" s="201"/>
      <c r="CI16" s="201"/>
      <c r="CJ16" s="201"/>
      <c r="CK16" s="201"/>
      <c r="CL16" s="201"/>
      <c r="CM16" s="201"/>
      <c r="CN16" s="201"/>
      <c r="CO16" s="201"/>
      <c r="CP16" s="201"/>
      <c r="CQ16" s="201"/>
      <c r="CR16" s="201"/>
      <c r="CS16" s="201"/>
      <c r="CT16" s="201"/>
      <c r="CU16" s="201"/>
      <c r="CV16" s="201"/>
      <c r="CW16" s="201"/>
      <c r="CX16" s="201"/>
      <c r="CY16" s="201"/>
      <c r="CZ16" s="201"/>
      <c r="DA16" s="201"/>
      <c r="DB16" s="201"/>
      <c r="DC16" s="201"/>
      <c r="DD16" s="201"/>
      <c r="DE16" s="201"/>
      <c r="DF16" s="201"/>
      <c r="DG16" s="201"/>
      <c r="DH16" s="201"/>
      <c r="DI16" s="201"/>
      <c r="DJ16" s="201"/>
      <c r="DK16" s="201"/>
      <c r="DL16" s="201"/>
      <c r="DM16" s="201"/>
      <c r="DN16" s="201"/>
      <c r="DO16" s="201"/>
      <c r="DP16" s="201"/>
      <c r="DQ16" s="201"/>
      <c r="DR16" s="201"/>
      <c r="DS16" s="201"/>
      <c r="DT16" s="201"/>
      <c r="DU16" s="201"/>
      <c r="DV16" s="201"/>
      <c r="DW16" s="201"/>
    </row>
    <row r="17" spans="2:127" s="304" customFormat="1" ht="30.95" customHeight="1">
      <c r="B17" s="2902" t="s">
        <v>1042</v>
      </c>
      <c r="C17" s="2902"/>
      <c r="D17" s="2902"/>
      <c r="E17" s="2902"/>
      <c r="F17" s="2902"/>
      <c r="G17" s="2902"/>
      <c r="H17" s="2902"/>
      <c r="I17" s="2860">
        <v>12345678</v>
      </c>
      <c r="J17" s="2860"/>
      <c r="K17" s="2860">
        <v>10</v>
      </c>
      <c r="L17" s="2860"/>
      <c r="M17" s="2860">
        <f>I17*K17</f>
        <v>123456780</v>
      </c>
      <c r="N17" s="2860"/>
      <c r="Q17" s="201"/>
      <c r="R17" s="201"/>
      <c r="S17" s="201"/>
      <c r="T17" s="201"/>
      <c r="U17" s="201"/>
      <c r="V17" s="201"/>
      <c r="W17" s="201"/>
      <c r="X17" s="201"/>
      <c r="Y17" s="201"/>
      <c r="Z17" s="201"/>
      <c r="AA17" s="201"/>
      <c r="AB17" s="201"/>
      <c r="AC17" s="201"/>
      <c r="AD17" s="201"/>
      <c r="AE17" s="201"/>
      <c r="AF17" s="201"/>
      <c r="AG17" s="201"/>
      <c r="AH17" s="201"/>
      <c r="AI17" s="201"/>
      <c r="AJ17" s="201"/>
      <c r="AK17" s="201"/>
      <c r="AL17" s="201"/>
      <c r="AM17" s="201"/>
      <c r="AN17" s="201"/>
      <c r="AO17" s="201"/>
      <c r="AP17" s="201"/>
      <c r="AQ17" s="201"/>
      <c r="AR17" s="201"/>
      <c r="AS17" s="201"/>
      <c r="AT17" s="201"/>
      <c r="AU17" s="201"/>
      <c r="AV17" s="201"/>
      <c r="AW17" s="201"/>
      <c r="AX17" s="201"/>
      <c r="AY17" s="201"/>
      <c r="AZ17" s="201"/>
      <c r="BA17" s="201"/>
      <c r="BB17" s="201"/>
      <c r="BC17" s="201"/>
      <c r="BD17" s="201"/>
      <c r="BE17" s="201"/>
      <c r="BF17" s="201"/>
      <c r="BG17" s="201"/>
      <c r="BH17" s="201"/>
      <c r="BI17" s="201"/>
      <c r="BJ17" s="201"/>
      <c r="BK17" s="201"/>
      <c r="BL17" s="201"/>
      <c r="BM17" s="201"/>
      <c r="BN17" s="201"/>
      <c r="BO17" s="201"/>
      <c r="BP17" s="201"/>
      <c r="BQ17" s="201"/>
      <c r="BR17" s="201"/>
      <c r="BS17" s="201"/>
      <c r="BT17" s="201"/>
      <c r="BU17" s="201"/>
      <c r="BV17" s="201"/>
      <c r="BW17" s="201"/>
      <c r="BX17" s="201"/>
      <c r="BY17" s="201"/>
      <c r="BZ17" s="201"/>
      <c r="CA17" s="201"/>
      <c r="CB17" s="201"/>
      <c r="CC17" s="201"/>
      <c r="CD17" s="201"/>
      <c r="CE17" s="201"/>
      <c r="CF17" s="201"/>
      <c r="CG17" s="201"/>
      <c r="CH17" s="201"/>
      <c r="CI17" s="201"/>
      <c r="CJ17" s="201"/>
      <c r="CK17" s="201"/>
      <c r="CL17" s="201"/>
      <c r="CM17" s="201"/>
      <c r="CN17" s="201"/>
      <c r="CO17" s="201"/>
      <c r="CP17" s="201"/>
      <c r="CQ17" s="201"/>
      <c r="CR17" s="201"/>
      <c r="CS17" s="201"/>
      <c r="CT17" s="201"/>
      <c r="CU17" s="201"/>
      <c r="CV17" s="201"/>
      <c r="CW17" s="201"/>
      <c r="CX17" s="201"/>
      <c r="CY17" s="201"/>
      <c r="CZ17" s="201"/>
      <c r="DA17" s="201"/>
      <c r="DB17" s="201"/>
      <c r="DC17" s="201"/>
      <c r="DD17" s="201"/>
      <c r="DE17" s="201"/>
      <c r="DF17" s="201"/>
      <c r="DG17" s="201"/>
      <c r="DH17" s="201"/>
      <c r="DI17" s="201"/>
      <c r="DJ17" s="201"/>
      <c r="DK17" s="201"/>
      <c r="DL17" s="201"/>
      <c r="DM17" s="201"/>
      <c r="DN17" s="201"/>
      <c r="DO17" s="201"/>
      <c r="DP17" s="201"/>
      <c r="DQ17" s="201"/>
      <c r="DR17" s="201"/>
      <c r="DS17" s="201"/>
      <c r="DT17" s="201"/>
      <c r="DU17" s="201"/>
      <c r="DV17" s="201"/>
      <c r="DW17" s="201"/>
    </row>
    <row r="18" spans="2:127" s="304" customFormat="1" ht="30.95" customHeight="1">
      <c r="B18" s="2897" t="s">
        <v>1043</v>
      </c>
      <c r="C18" s="2898"/>
      <c r="D18" s="2898"/>
      <c r="E18" s="2898"/>
      <c r="F18" s="2898"/>
      <c r="G18" s="2898"/>
      <c r="H18" s="2899"/>
      <c r="I18" s="2860">
        <v>2</v>
      </c>
      <c r="J18" s="2860"/>
      <c r="K18" s="2860">
        <v>123456789</v>
      </c>
      <c r="L18" s="2860"/>
      <c r="M18" s="2860">
        <f>I18*K18</f>
        <v>246913578</v>
      </c>
      <c r="N18" s="2860"/>
      <c r="Q18" s="201"/>
      <c r="R18" s="201"/>
      <c r="S18" s="201"/>
      <c r="T18" s="201"/>
      <c r="U18" s="201"/>
      <c r="V18" s="201"/>
      <c r="W18" s="201"/>
      <c r="X18" s="201"/>
      <c r="Y18" s="201"/>
      <c r="Z18" s="201"/>
      <c r="AA18" s="201"/>
      <c r="AB18" s="201"/>
      <c r="AC18" s="201"/>
      <c r="AD18" s="201"/>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L18" s="201"/>
      <c r="BM18" s="201"/>
      <c r="BN18" s="201"/>
      <c r="BO18" s="201"/>
      <c r="BP18" s="201"/>
      <c r="BQ18" s="201"/>
      <c r="BR18" s="201"/>
      <c r="BS18" s="201"/>
      <c r="BT18" s="201"/>
      <c r="BU18" s="201"/>
      <c r="BV18" s="201"/>
      <c r="BW18" s="201"/>
      <c r="BX18" s="201"/>
      <c r="BY18" s="201"/>
      <c r="BZ18" s="201"/>
      <c r="CA18" s="201"/>
      <c r="CB18" s="201"/>
      <c r="CC18" s="201"/>
      <c r="CD18" s="201"/>
      <c r="CE18" s="201"/>
      <c r="CF18" s="201"/>
      <c r="CG18" s="201"/>
      <c r="CH18" s="201"/>
      <c r="CI18" s="201"/>
      <c r="CJ18" s="201"/>
      <c r="CK18" s="201"/>
      <c r="CL18" s="201"/>
      <c r="CM18" s="201"/>
      <c r="CN18" s="201"/>
      <c r="CO18" s="201"/>
      <c r="CP18" s="201"/>
      <c r="CQ18" s="201"/>
      <c r="CR18" s="201"/>
      <c r="CS18" s="201"/>
      <c r="CT18" s="201"/>
      <c r="CU18" s="201"/>
      <c r="CV18" s="201"/>
      <c r="CW18" s="201"/>
      <c r="CX18" s="201"/>
      <c r="CY18" s="201"/>
      <c r="CZ18" s="201"/>
      <c r="DA18" s="201"/>
      <c r="DB18" s="201"/>
      <c r="DC18" s="201"/>
      <c r="DD18" s="201"/>
      <c r="DE18" s="201"/>
      <c r="DF18" s="201"/>
      <c r="DG18" s="201"/>
      <c r="DH18" s="201"/>
      <c r="DI18" s="201"/>
      <c r="DJ18" s="201"/>
      <c r="DK18" s="201"/>
      <c r="DL18" s="201"/>
      <c r="DM18" s="201"/>
      <c r="DN18" s="201"/>
      <c r="DO18" s="201"/>
      <c r="DP18" s="201"/>
      <c r="DQ18" s="201"/>
      <c r="DR18" s="201"/>
      <c r="DS18" s="201"/>
      <c r="DT18" s="201"/>
      <c r="DU18" s="201"/>
      <c r="DV18" s="201"/>
      <c r="DW18" s="201"/>
    </row>
    <row r="19" spans="2:127" s="304" customFormat="1" ht="30.95" customHeight="1">
      <c r="B19" s="2897" t="s">
        <v>1044</v>
      </c>
      <c r="C19" s="2898"/>
      <c r="D19" s="2898"/>
      <c r="E19" s="2898"/>
      <c r="F19" s="2898"/>
      <c r="G19" s="2898"/>
      <c r="H19" s="2899"/>
      <c r="I19" s="2860">
        <v>3</v>
      </c>
      <c r="J19" s="2860"/>
      <c r="K19" s="2860">
        <v>30000</v>
      </c>
      <c r="L19" s="2860"/>
      <c r="M19" s="2860">
        <f t="shared" ref="M19:M22" si="0">I19*K19</f>
        <v>90000</v>
      </c>
      <c r="N19" s="2860"/>
      <c r="Q19" s="201"/>
      <c r="R19" s="201"/>
      <c r="S19" s="201"/>
      <c r="T19" s="201"/>
      <c r="U19" s="201"/>
      <c r="V19" s="201"/>
      <c r="W19" s="201"/>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1"/>
      <c r="BS19" s="201"/>
      <c r="BT19" s="201"/>
      <c r="BU19" s="201"/>
      <c r="BV19" s="201"/>
      <c r="BW19" s="201"/>
      <c r="BX19" s="201"/>
      <c r="BY19" s="201"/>
      <c r="BZ19" s="201"/>
      <c r="CA19" s="201"/>
      <c r="CB19" s="201"/>
      <c r="CC19" s="201"/>
      <c r="CD19" s="201"/>
      <c r="CE19" s="201"/>
      <c r="CF19" s="201"/>
      <c r="CG19" s="201"/>
      <c r="CH19" s="201"/>
      <c r="CI19" s="201"/>
      <c r="CJ19" s="201"/>
      <c r="CK19" s="201"/>
      <c r="CL19" s="201"/>
      <c r="CM19" s="201"/>
      <c r="CN19" s="201"/>
      <c r="CO19" s="201"/>
      <c r="CP19" s="201"/>
      <c r="CQ19" s="201"/>
      <c r="CR19" s="201"/>
      <c r="CS19" s="201"/>
      <c r="CT19" s="201"/>
      <c r="CU19" s="201"/>
      <c r="CV19" s="201"/>
      <c r="CW19" s="201"/>
      <c r="CX19" s="201"/>
      <c r="CY19" s="201"/>
      <c r="CZ19" s="201"/>
      <c r="DA19" s="201"/>
      <c r="DB19" s="201"/>
      <c r="DC19" s="201"/>
      <c r="DD19" s="201"/>
      <c r="DE19" s="201"/>
      <c r="DF19" s="201"/>
      <c r="DG19" s="201"/>
      <c r="DH19" s="201"/>
      <c r="DI19" s="201"/>
      <c r="DJ19" s="201"/>
      <c r="DK19" s="201"/>
      <c r="DL19" s="201"/>
      <c r="DM19" s="201"/>
      <c r="DN19" s="201"/>
      <c r="DO19" s="201"/>
      <c r="DP19" s="201"/>
      <c r="DQ19" s="201"/>
      <c r="DR19" s="201"/>
      <c r="DS19" s="201"/>
      <c r="DT19" s="201"/>
      <c r="DU19" s="201"/>
      <c r="DV19" s="201"/>
      <c r="DW19" s="201"/>
    </row>
    <row r="20" spans="2:127" s="304" customFormat="1" ht="30.95" customHeight="1">
      <c r="B20" s="2897" t="s">
        <v>1045</v>
      </c>
      <c r="C20" s="2898"/>
      <c r="D20" s="2898"/>
      <c r="E20" s="2898"/>
      <c r="F20" s="2898"/>
      <c r="G20" s="2898"/>
      <c r="H20" s="2899"/>
      <c r="I20" s="2860">
        <v>40</v>
      </c>
      <c r="J20" s="2860"/>
      <c r="K20" s="2860">
        <v>4000</v>
      </c>
      <c r="L20" s="2860"/>
      <c r="M20" s="2860">
        <f t="shared" si="0"/>
        <v>160000</v>
      </c>
      <c r="N20" s="2860"/>
      <c r="Q20" s="201"/>
      <c r="R20" s="201"/>
      <c r="S20" s="201"/>
      <c r="T20" s="201"/>
      <c r="U20" s="201"/>
      <c r="V20" s="201"/>
      <c r="W20" s="201"/>
      <c r="X20" s="201"/>
      <c r="Y20" s="201"/>
      <c r="Z20" s="201"/>
      <c r="AA20" s="201"/>
      <c r="AB20" s="201"/>
      <c r="AC20" s="201"/>
      <c r="AD20" s="201"/>
      <c r="AE20" s="201"/>
      <c r="AF20" s="201"/>
      <c r="AG20" s="201"/>
      <c r="AH20" s="201"/>
      <c r="AI20" s="201"/>
      <c r="AJ20" s="201"/>
      <c r="AK20" s="201"/>
      <c r="AL20" s="201"/>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1"/>
      <c r="BK20" s="201"/>
      <c r="BL20" s="201"/>
      <c r="BM20" s="201"/>
      <c r="BN20" s="201"/>
      <c r="BO20" s="201"/>
      <c r="BP20" s="201"/>
      <c r="BQ20" s="201"/>
      <c r="BR20" s="201"/>
      <c r="BS20" s="201"/>
      <c r="BT20" s="201"/>
      <c r="BU20" s="201"/>
      <c r="BV20" s="201"/>
      <c r="BW20" s="201"/>
      <c r="BX20" s="201"/>
      <c r="BY20" s="201"/>
      <c r="BZ20" s="201"/>
      <c r="CA20" s="201"/>
      <c r="CB20" s="201"/>
      <c r="CC20" s="201"/>
      <c r="CD20" s="201"/>
      <c r="CE20" s="201"/>
      <c r="CF20" s="201"/>
      <c r="CG20" s="201"/>
      <c r="CH20" s="201"/>
      <c r="CI20" s="201"/>
      <c r="CJ20" s="201"/>
      <c r="CK20" s="201"/>
      <c r="CL20" s="201"/>
      <c r="CM20" s="201"/>
      <c r="CN20" s="201"/>
      <c r="CO20" s="201"/>
      <c r="CP20" s="201"/>
      <c r="CQ20" s="201"/>
      <c r="CR20" s="201"/>
      <c r="CS20" s="201"/>
      <c r="CT20" s="201"/>
      <c r="CU20" s="201"/>
      <c r="CV20" s="201"/>
      <c r="CW20" s="201"/>
      <c r="CX20" s="201"/>
      <c r="CY20" s="201"/>
      <c r="CZ20" s="201"/>
      <c r="DA20" s="201"/>
      <c r="DB20" s="201"/>
      <c r="DC20" s="201"/>
      <c r="DD20" s="201"/>
      <c r="DE20" s="201"/>
      <c r="DF20" s="201"/>
      <c r="DG20" s="201"/>
      <c r="DH20" s="201"/>
      <c r="DI20" s="201"/>
      <c r="DJ20" s="201"/>
      <c r="DK20" s="201"/>
      <c r="DL20" s="201"/>
      <c r="DM20" s="201"/>
      <c r="DN20" s="201"/>
      <c r="DO20" s="201"/>
      <c r="DP20" s="201"/>
      <c r="DQ20" s="201"/>
      <c r="DR20" s="201"/>
      <c r="DS20" s="201"/>
      <c r="DT20" s="201"/>
      <c r="DU20" s="201"/>
      <c r="DV20" s="201"/>
      <c r="DW20" s="201"/>
    </row>
    <row r="21" spans="2:127" s="304" customFormat="1" ht="30.95" customHeight="1">
      <c r="B21" s="2897" t="s">
        <v>1046</v>
      </c>
      <c r="C21" s="2898"/>
      <c r="D21" s="2898"/>
      <c r="E21" s="2898"/>
      <c r="F21" s="2898"/>
      <c r="G21" s="2898"/>
      <c r="H21" s="2899"/>
      <c r="I21" s="2860">
        <v>50</v>
      </c>
      <c r="J21" s="2860"/>
      <c r="K21" s="2860">
        <v>5000</v>
      </c>
      <c r="L21" s="2860"/>
      <c r="M21" s="2860">
        <f t="shared" si="0"/>
        <v>250000</v>
      </c>
      <c r="N21" s="2860"/>
      <c r="Q21" s="201"/>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1"/>
      <c r="BK21" s="201"/>
      <c r="BL21" s="201"/>
      <c r="BM21" s="201"/>
      <c r="BN21" s="201"/>
      <c r="BO21" s="201"/>
      <c r="BP21" s="201"/>
      <c r="BQ21" s="201"/>
      <c r="BR21" s="201"/>
      <c r="BS21" s="201"/>
      <c r="BT21" s="201"/>
      <c r="BU21" s="201"/>
      <c r="BV21" s="201"/>
      <c r="BW21" s="201"/>
      <c r="BX21" s="201"/>
      <c r="BY21" s="201"/>
      <c r="BZ21" s="201"/>
      <c r="CA21" s="201"/>
      <c r="CB21" s="201"/>
      <c r="CC21" s="201"/>
      <c r="CD21" s="201"/>
      <c r="CE21" s="201"/>
      <c r="CF21" s="201"/>
      <c r="CG21" s="201"/>
      <c r="CH21" s="201"/>
      <c r="CI21" s="201"/>
      <c r="CJ21" s="201"/>
      <c r="CK21" s="201"/>
      <c r="CL21" s="201"/>
      <c r="CM21" s="201"/>
      <c r="CN21" s="201"/>
      <c r="CO21" s="201"/>
      <c r="CP21" s="201"/>
      <c r="CQ21" s="201"/>
      <c r="CR21" s="201"/>
      <c r="CS21" s="201"/>
      <c r="CT21" s="201"/>
      <c r="CU21" s="201"/>
      <c r="CV21" s="201"/>
      <c r="CW21" s="201"/>
      <c r="CX21" s="201"/>
      <c r="CY21" s="201"/>
      <c r="CZ21" s="201"/>
      <c r="DA21" s="201"/>
      <c r="DB21" s="201"/>
      <c r="DC21" s="201"/>
      <c r="DD21" s="201"/>
      <c r="DE21" s="201"/>
      <c r="DF21" s="201"/>
      <c r="DG21" s="201"/>
      <c r="DH21" s="201"/>
      <c r="DI21" s="201"/>
      <c r="DJ21" s="201"/>
      <c r="DK21" s="201"/>
      <c r="DL21" s="201"/>
      <c r="DM21" s="201"/>
      <c r="DN21" s="201"/>
      <c r="DO21" s="201"/>
      <c r="DP21" s="201"/>
      <c r="DQ21" s="201"/>
      <c r="DR21" s="201"/>
      <c r="DS21" s="201"/>
      <c r="DT21" s="201"/>
      <c r="DU21" s="201"/>
      <c r="DV21" s="201"/>
      <c r="DW21" s="201"/>
    </row>
    <row r="22" spans="2:127" s="304" customFormat="1" ht="30.95" customHeight="1">
      <c r="B22" s="2897" t="s">
        <v>620</v>
      </c>
      <c r="C22" s="2898"/>
      <c r="D22" s="2898"/>
      <c r="E22" s="2898"/>
      <c r="F22" s="2898"/>
      <c r="G22" s="2898"/>
      <c r="H22" s="2899"/>
      <c r="I22" s="2860">
        <v>0</v>
      </c>
      <c r="J22" s="2860"/>
      <c r="K22" s="2860">
        <v>0</v>
      </c>
      <c r="L22" s="2860"/>
      <c r="M22" s="2860">
        <f t="shared" si="0"/>
        <v>0</v>
      </c>
      <c r="N22" s="2860"/>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c r="BL22" s="201"/>
      <c r="BM22" s="201"/>
      <c r="BN22" s="201"/>
      <c r="BO22" s="201"/>
      <c r="BP22" s="201"/>
      <c r="BQ22" s="201"/>
      <c r="BR22" s="201"/>
      <c r="BS22" s="201"/>
      <c r="BT22" s="201"/>
      <c r="BU22" s="201"/>
      <c r="BV22" s="201"/>
      <c r="BW22" s="201"/>
      <c r="BX22" s="201"/>
      <c r="BY22" s="201"/>
      <c r="BZ22" s="201"/>
      <c r="CA22" s="201"/>
      <c r="CB22" s="201"/>
      <c r="CC22" s="201"/>
      <c r="CD22" s="201"/>
      <c r="CE22" s="201"/>
      <c r="CF22" s="201"/>
      <c r="CG22" s="201"/>
      <c r="CH22" s="201"/>
      <c r="CI22" s="201"/>
      <c r="CJ22" s="201"/>
      <c r="CK22" s="201"/>
      <c r="CL22" s="201"/>
      <c r="CM22" s="201"/>
      <c r="CN22" s="201"/>
      <c r="CO22" s="201"/>
      <c r="CP22" s="201"/>
      <c r="CQ22" s="201"/>
      <c r="CR22" s="201"/>
      <c r="CS22" s="201"/>
      <c r="CT22" s="201"/>
      <c r="CU22" s="201"/>
      <c r="CV22" s="201"/>
      <c r="CW22" s="201"/>
      <c r="CX22" s="201"/>
      <c r="CY22" s="201"/>
      <c r="CZ22" s="201"/>
      <c r="DA22" s="201"/>
      <c r="DB22" s="201"/>
      <c r="DC22" s="201"/>
      <c r="DD22" s="201"/>
      <c r="DE22" s="201"/>
      <c r="DF22" s="201"/>
      <c r="DG22" s="201"/>
      <c r="DH22" s="201"/>
      <c r="DI22" s="201"/>
      <c r="DJ22" s="201"/>
      <c r="DK22" s="201"/>
      <c r="DL22" s="201"/>
      <c r="DM22" s="201"/>
      <c r="DN22" s="201"/>
      <c r="DO22" s="201"/>
      <c r="DP22" s="201"/>
      <c r="DQ22" s="201"/>
      <c r="DR22" s="201"/>
      <c r="DS22" s="201"/>
      <c r="DT22" s="201"/>
      <c r="DU22" s="201"/>
      <c r="DV22" s="201"/>
      <c r="DW22" s="201"/>
    </row>
    <row r="23" spans="2:127" s="304" customFormat="1" ht="30.95" customHeight="1">
      <c r="B23" s="2897" t="s">
        <v>620</v>
      </c>
      <c r="C23" s="2898"/>
      <c r="D23" s="2898"/>
      <c r="E23" s="2898"/>
      <c r="F23" s="2898"/>
      <c r="G23" s="2898"/>
      <c r="H23" s="2899"/>
      <c r="I23" s="2860">
        <v>0</v>
      </c>
      <c r="J23" s="2860"/>
      <c r="K23" s="2860">
        <v>0</v>
      </c>
      <c r="L23" s="2860"/>
      <c r="M23" s="2860">
        <f>I23*K23</f>
        <v>0</v>
      </c>
      <c r="N23" s="2860"/>
      <c r="Q23" s="201"/>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L23" s="201"/>
      <c r="BM23" s="201"/>
      <c r="BN23" s="201"/>
      <c r="BO23" s="201"/>
      <c r="BP23" s="201"/>
      <c r="BQ23" s="201"/>
      <c r="BR23" s="201"/>
      <c r="BS23" s="201"/>
      <c r="BT23" s="201"/>
      <c r="BU23" s="201"/>
      <c r="BV23" s="201"/>
      <c r="BW23" s="201"/>
      <c r="BX23" s="201"/>
      <c r="BY23" s="201"/>
      <c r="BZ23" s="201"/>
      <c r="CA23" s="201"/>
      <c r="CB23" s="201"/>
      <c r="CC23" s="201"/>
      <c r="CD23" s="201"/>
      <c r="CE23" s="201"/>
      <c r="CF23" s="201"/>
      <c r="CG23" s="201"/>
      <c r="CH23" s="201"/>
      <c r="CI23" s="201"/>
      <c r="CJ23" s="201"/>
      <c r="CK23" s="201"/>
      <c r="CL23" s="201"/>
      <c r="CM23" s="201"/>
      <c r="CN23" s="201"/>
      <c r="CO23" s="201"/>
      <c r="CP23" s="201"/>
      <c r="CQ23" s="201"/>
      <c r="CR23" s="201"/>
      <c r="CS23" s="201"/>
      <c r="CT23" s="201"/>
      <c r="CU23" s="201"/>
      <c r="CV23" s="201"/>
      <c r="CW23" s="201"/>
      <c r="CX23" s="201"/>
      <c r="CY23" s="201"/>
      <c r="CZ23" s="201"/>
      <c r="DA23" s="201"/>
      <c r="DB23" s="201"/>
      <c r="DC23" s="201"/>
      <c r="DD23" s="201"/>
      <c r="DE23" s="201"/>
      <c r="DF23" s="201"/>
      <c r="DG23" s="201"/>
      <c r="DH23" s="201"/>
      <c r="DI23" s="201"/>
      <c r="DJ23" s="201"/>
      <c r="DK23" s="201"/>
      <c r="DL23" s="201"/>
      <c r="DM23" s="201"/>
      <c r="DN23" s="201"/>
      <c r="DO23" s="201"/>
      <c r="DP23" s="201"/>
      <c r="DQ23" s="201"/>
      <c r="DR23" s="201"/>
      <c r="DS23" s="201"/>
      <c r="DT23" s="201"/>
      <c r="DU23" s="201"/>
      <c r="DV23" s="201"/>
      <c r="DW23" s="201"/>
    </row>
    <row r="24" spans="2:127" s="304" customFormat="1" ht="30.95" customHeight="1">
      <c r="B24" s="2897" t="s">
        <v>620</v>
      </c>
      <c r="C24" s="2898"/>
      <c r="D24" s="2898"/>
      <c r="E24" s="2898"/>
      <c r="F24" s="2898"/>
      <c r="G24" s="2898"/>
      <c r="H24" s="2899"/>
      <c r="I24" s="2860">
        <v>0</v>
      </c>
      <c r="J24" s="2860"/>
      <c r="K24" s="2860">
        <v>0</v>
      </c>
      <c r="L24" s="2860"/>
      <c r="M24" s="2860">
        <f>I24*K24</f>
        <v>0</v>
      </c>
      <c r="N24" s="2860"/>
      <c r="Q24" s="201"/>
      <c r="R24" s="201"/>
      <c r="S24" s="201"/>
      <c r="T24" s="201"/>
      <c r="U24" s="201"/>
      <c r="V24" s="201"/>
      <c r="W24" s="201"/>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1"/>
      <c r="BK24" s="201"/>
      <c r="BL24" s="201"/>
      <c r="BM24" s="201"/>
      <c r="BN24" s="201"/>
      <c r="BO24" s="201"/>
      <c r="BP24" s="201"/>
      <c r="BQ24" s="201"/>
      <c r="BR24" s="201"/>
      <c r="BS24" s="201"/>
      <c r="BT24" s="201"/>
      <c r="BU24" s="201"/>
      <c r="BV24" s="201"/>
      <c r="BW24" s="201"/>
      <c r="BX24" s="201"/>
      <c r="BY24" s="201"/>
      <c r="BZ24" s="201"/>
      <c r="CA24" s="201"/>
      <c r="CB24" s="201"/>
      <c r="CC24" s="201"/>
      <c r="CD24" s="201"/>
      <c r="CE24" s="201"/>
      <c r="CF24" s="201"/>
      <c r="CG24" s="201"/>
      <c r="CH24" s="201"/>
      <c r="CI24" s="201"/>
      <c r="CJ24" s="201"/>
      <c r="CK24" s="201"/>
      <c r="CL24" s="201"/>
      <c r="CM24" s="201"/>
      <c r="CN24" s="201"/>
      <c r="CO24" s="201"/>
      <c r="CP24" s="201"/>
      <c r="CQ24" s="201"/>
      <c r="CR24" s="201"/>
      <c r="CS24" s="201"/>
      <c r="CT24" s="201"/>
      <c r="CU24" s="201"/>
      <c r="CV24" s="201"/>
      <c r="CW24" s="201"/>
      <c r="CX24" s="201"/>
      <c r="CY24" s="201"/>
      <c r="CZ24" s="201"/>
      <c r="DA24" s="201"/>
      <c r="DB24" s="201"/>
      <c r="DC24" s="201"/>
      <c r="DD24" s="201"/>
      <c r="DE24" s="201"/>
      <c r="DF24" s="201"/>
      <c r="DG24" s="201"/>
      <c r="DH24" s="201"/>
      <c r="DI24" s="201"/>
      <c r="DJ24" s="201"/>
      <c r="DK24" s="201"/>
      <c r="DL24" s="201"/>
      <c r="DM24" s="201"/>
      <c r="DN24" s="201"/>
      <c r="DO24" s="201"/>
      <c r="DP24" s="201"/>
      <c r="DQ24" s="201"/>
      <c r="DR24" s="201"/>
      <c r="DS24" s="201"/>
      <c r="DT24" s="201"/>
      <c r="DU24" s="201"/>
      <c r="DV24" s="201"/>
      <c r="DW24" s="201"/>
    </row>
    <row r="25" spans="2:127" s="304" customFormat="1" ht="30.95" customHeight="1">
      <c r="B25" s="2897" t="s">
        <v>620</v>
      </c>
      <c r="C25" s="2898"/>
      <c r="D25" s="2898"/>
      <c r="E25" s="2898"/>
      <c r="F25" s="2898"/>
      <c r="G25" s="2898"/>
      <c r="H25" s="2899"/>
      <c r="I25" s="2860">
        <v>0</v>
      </c>
      <c r="J25" s="2860"/>
      <c r="K25" s="2860">
        <v>0</v>
      </c>
      <c r="L25" s="2860"/>
      <c r="M25" s="2860">
        <f t="shared" ref="M25:M32" si="1">I25*K25</f>
        <v>0</v>
      </c>
      <c r="N25" s="2860"/>
      <c r="Q25" s="201"/>
      <c r="R25" s="201"/>
      <c r="S25" s="201"/>
      <c r="T25" s="201"/>
      <c r="U25" s="201"/>
      <c r="V25" s="201"/>
      <c r="W25" s="201"/>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1"/>
      <c r="BK25" s="201"/>
      <c r="BL25" s="201"/>
      <c r="BM25" s="201"/>
      <c r="BN25" s="201"/>
      <c r="BO25" s="201"/>
      <c r="BP25" s="201"/>
      <c r="BQ25" s="201"/>
      <c r="BR25" s="201"/>
      <c r="BS25" s="201"/>
      <c r="BT25" s="201"/>
      <c r="BU25" s="201"/>
      <c r="BV25" s="201"/>
      <c r="BW25" s="201"/>
      <c r="BX25" s="201"/>
      <c r="BY25" s="201"/>
      <c r="BZ25" s="201"/>
      <c r="CA25" s="201"/>
      <c r="CB25" s="201"/>
      <c r="CC25" s="201"/>
      <c r="CD25" s="201"/>
      <c r="CE25" s="201"/>
      <c r="CF25" s="201"/>
      <c r="CG25" s="201"/>
      <c r="CH25" s="201"/>
      <c r="CI25" s="201"/>
      <c r="CJ25" s="201"/>
      <c r="CK25" s="201"/>
      <c r="CL25" s="201"/>
      <c r="CM25" s="201"/>
      <c r="CN25" s="201"/>
      <c r="CO25" s="201"/>
      <c r="CP25" s="201"/>
      <c r="CQ25" s="201"/>
      <c r="CR25" s="201"/>
      <c r="CS25" s="201"/>
      <c r="CT25" s="201"/>
      <c r="CU25" s="201"/>
      <c r="CV25" s="201"/>
      <c r="CW25" s="201"/>
      <c r="CX25" s="201"/>
      <c r="CY25" s="201"/>
      <c r="CZ25" s="201"/>
      <c r="DA25" s="201"/>
      <c r="DB25" s="201"/>
      <c r="DC25" s="201"/>
      <c r="DD25" s="201"/>
      <c r="DE25" s="201"/>
      <c r="DF25" s="201"/>
      <c r="DG25" s="201"/>
      <c r="DH25" s="201"/>
      <c r="DI25" s="201"/>
      <c r="DJ25" s="201"/>
      <c r="DK25" s="201"/>
      <c r="DL25" s="201"/>
      <c r="DM25" s="201"/>
      <c r="DN25" s="201"/>
      <c r="DO25" s="201"/>
      <c r="DP25" s="201"/>
      <c r="DQ25" s="201"/>
      <c r="DR25" s="201"/>
      <c r="DS25" s="201"/>
      <c r="DT25" s="201"/>
      <c r="DU25" s="201"/>
      <c r="DV25" s="201"/>
      <c r="DW25" s="201"/>
    </row>
    <row r="26" spans="2:127" s="304" customFormat="1" ht="30.95" customHeight="1">
      <c r="B26" s="2897" t="s">
        <v>620</v>
      </c>
      <c r="C26" s="2898"/>
      <c r="D26" s="2898"/>
      <c r="E26" s="2898"/>
      <c r="F26" s="2898"/>
      <c r="G26" s="2898"/>
      <c r="H26" s="2899"/>
      <c r="I26" s="2860">
        <v>0</v>
      </c>
      <c r="J26" s="2860"/>
      <c r="K26" s="2860">
        <v>0</v>
      </c>
      <c r="L26" s="2860"/>
      <c r="M26" s="2860">
        <f t="shared" si="1"/>
        <v>0</v>
      </c>
      <c r="N26" s="2860"/>
      <c r="Q26" s="201"/>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1"/>
      <c r="BK26" s="201"/>
      <c r="BL26" s="201"/>
      <c r="BM26" s="201"/>
      <c r="BN26" s="201"/>
      <c r="BO26" s="201"/>
      <c r="BP26" s="201"/>
      <c r="BQ26" s="201"/>
      <c r="BR26" s="201"/>
      <c r="BS26" s="201"/>
      <c r="BT26" s="201"/>
      <c r="BU26" s="201"/>
      <c r="BV26" s="201"/>
      <c r="BW26" s="201"/>
      <c r="BX26" s="201"/>
      <c r="BY26" s="201"/>
      <c r="BZ26" s="201"/>
      <c r="CA26" s="201"/>
      <c r="CB26" s="201"/>
      <c r="CC26" s="201"/>
      <c r="CD26" s="201"/>
      <c r="CE26" s="201"/>
      <c r="CF26" s="201"/>
      <c r="CG26" s="201"/>
      <c r="CH26" s="201"/>
      <c r="CI26" s="201"/>
      <c r="CJ26" s="201"/>
      <c r="CK26" s="201"/>
      <c r="CL26" s="201"/>
      <c r="CM26" s="201"/>
      <c r="CN26" s="201"/>
      <c r="CO26" s="201"/>
      <c r="CP26" s="201"/>
      <c r="CQ26" s="201"/>
      <c r="CR26" s="201"/>
      <c r="CS26" s="201"/>
      <c r="CT26" s="201"/>
      <c r="CU26" s="201"/>
      <c r="CV26" s="201"/>
      <c r="CW26" s="201"/>
      <c r="CX26" s="201"/>
      <c r="CY26" s="201"/>
      <c r="CZ26" s="201"/>
      <c r="DA26" s="201"/>
      <c r="DB26" s="201"/>
      <c r="DC26" s="201"/>
      <c r="DD26" s="201"/>
      <c r="DE26" s="201"/>
      <c r="DF26" s="201"/>
      <c r="DG26" s="201"/>
      <c r="DH26" s="201"/>
      <c r="DI26" s="201"/>
      <c r="DJ26" s="201"/>
      <c r="DK26" s="201"/>
      <c r="DL26" s="201"/>
      <c r="DM26" s="201"/>
      <c r="DN26" s="201"/>
      <c r="DO26" s="201"/>
      <c r="DP26" s="201"/>
      <c r="DQ26" s="201"/>
      <c r="DR26" s="201"/>
      <c r="DS26" s="201"/>
      <c r="DT26" s="201"/>
      <c r="DU26" s="201"/>
      <c r="DV26" s="201"/>
      <c r="DW26" s="201"/>
    </row>
    <row r="27" spans="2:127" s="304" customFormat="1" ht="30.95" customHeight="1">
      <c r="B27" s="2897" t="s">
        <v>620</v>
      </c>
      <c r="C27" s="2898"/>
      <c r="D27" s="2898"/>
      <c r="E27" s="2898"/>
      <c r="F27" s="2898"/>
      <c r="G27" s="2898"/>
      <c r="H27" s="2899"/>
      <c r="I27" s="2860">
        <v>0</v>
      </c>
      <c r="J27" s="2860"/>
      <c r="K27" s="2860">
        <v>0</v>
      </c>
      <c r="L27" s="2860"/>
      <c r="M27" s="2860">
        <f t="shared" si="1"/>
        <v>0</v>
      </c>
      <c r="N27" s="2860"/>
      <c r="Q27" s="201"/>
      <c r="R27" s="201"/>
      <c r="S27" s="201"/>
      <c r="T27" s="201"/>
      <c r="U27" s="201"/>
      <c r="V27" s="201"/>
      <c r="W27" s="201"/>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1"/>
      <c r="BK27" s="201"/>
      <c r="BL27" s="201"/>
      <c r="BM27" s="201"/>
      <c r="BN27" s="201"/>
      <c r="BO27" s="201"/>
      <c r="BP27" s="201"/>
      <c r="BQ27" s="201"/>
      <c r="BR27" s="201"/>
      <c r="BS27" s="201"/>
      <c r="BT27" s="201"/>
      <c r="BU27" s="201"/>
      <c r="BV27" s="201"/>
      <c r="BW27" s="201"/>
      <c r="BX27" s="201"/>
      <c r="BY27" s="201"/>
      <c r="BZ27" s="201"/>
      <c r="CA27" s="201"/>
      <c r="CB27" s="201"/>
      <c r="CC27" s="201"/>
      <c r="CD27" s="201"/>
      <c r="CE27" s="201"/>
      <c r="CF27" s="201"/>
      <c r="CG27" s="201"/>
      <c r="CH27" s="201"/>
      <c r="CI27" s="201"/>
      <c r="CJ27" s="201"/>
      <c r="CK27" s="201"/>
      <c r="CL27" s="201"/>
      <c r="CM27" s="201"/>
      <c r="CN27" s="201"/>
      <c r="CO27" s="201"/>
      <c r="CP27" s="201"/>
      <c r="CQ27" s="201"/>
      <c r="CR27" s="201"/>
      <c r="CS27" s="201"/>
      <c r="CT27" s="201"/>
      <c r="CU27" s="201"/>
      <c r="CV27" s="201"/>
      <c r="CW27" s="201"/>
      <c r="CX27" s="201"/>
      <c r="CY27" s="201"/>
      <c r="CZ27" s="201"/>
      <c r="DA27" s="201"/>
      <c r="DB27" s="201"/>
      <c r="DC27" s="201"/>
      <c r="DD27" s="201"/>
      <c r="DE27" s="201"/>
      <c r="DF27" s="201"/>
      <c r="DG27" s="201"/>
      <c r="DH27" s="201"/>
      <c r="DI27" s="201"/>
      <c r="DJ27" s="201"/>
      <c r="DK27" s="201"/>
      <c r="DL27" s="201"/>
      <c r="DM27" s="201"/>
      <c r="DN27" s="201"/>
      <c r="DO27" s="201"/>
      <c r="DP27" s="201"/>
      <c r="DQ27" s="201"/>
      <c r="DR27" s="201"/>
      <c r="DS27" s="201"/>
      <c r="DT27" s="201"/>
      <c r="DU27" s="201"/>
      <c r="DV27" s="201"/>
      <c r="DW27" s="201"/>
    </row>
    <row r="28" spans="2:127" s="304" customFormat="1" ht="30.95" customHeight="1">
      <c r="B28" s="2897" t="s">
        <v>620</v>
      </c>
      <c r="C28" s="2898"/>
      <c r="D28" s="2898"/>
      <c r="E28" s="2898"/>
      <c r="F28" s="2898"/>
      <c r="G28" s="2898"/>
      <c r="H28" s="2899"/>
      <c r="I28" s="2860">
        <v>0</v>
      </c>
      <c r="J28" s="2860"/>
      <c r="K28" s="2860">
        <v>0</v>
      </c>
      <c r="L28" s="2860"/>
      <c r="M28" s="2860">
        <f t="shared" si="1"/>
        <v>0</v>
      </c>
      <c r="N28" s="2860"/>
      <c r="Q28" s="201"/>
      <c r="R28" s="201"/>
      <c r="S28" s="201"/>
      <c r="T28" s="201"/>
      <c r="U28" s="201"/>
      <c r="V28" s="201"/>
      <c r="W28" s="201"/>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1"/>
      <c r="BK28" s="201"/>
      <c r="BL28" s="201"/>
      <c r="BM28" s="201"/>
      <c r="BN28" s="201"/>
      <c r="BO28" s="201"/>
      <c r="BP28" s="201"/>
      <c r="BQ28" s="201"/>
      <c r="BR28" s="201"/>
      <c r="BS28" s="201"/>
      <c r="BT28" s="201"/>
      <c r="BU28" s="201"/>
      <c r="BV28" s="201"/>
      <c r="BW28" s="201"/>
      <c r="BX28" s="201"/>
      <c r="BY28" s="201"/>
      <c r="BZ28" s="201"/>
      <c r="CA28" s="201"/>
      <c r="CB28" s="201"/>
      <c r="CC28" s="201"/>
      <c r="CD28" s="201"/>
      <c r="CE28" s="201"/>
      <c r="CF28" s="201"/>
      <c r="CG28" s="201"/>
      <c r="CH28" s="201"/>
      <c r="CI28" s="201"/>
      <c r="CJ28" s="201"/>
      <c r="CK28" s="201"/>
      <c r="CL28" s="201"/>
      <c r="CM28" s="201"/>
      <c r="CN28" s="201"/>
      <c r="CO28" s="201"/>
      <c r="CP28" s="201"/>
      <c r="CQ28" s="201"/>
      <c r="CR28" s="201"/>
      <c r="CS28" s="201"/>
      <c r="CT28" s="201"/>
      <c r="CU28" s="201"/>
      <c r="CV28" s="201"/>
      <c r="CW28" s="201"/>
      <c r="CX28" s="201"/>
      <c r="CY28" s="201"/>
      <c r="CZ28" s="201"/>
      <c r="DA28" s="201"/>
      <c r="DB28" s="201"/>
      <c r="DC28" s="201"/>
      <c r="DD28" s="201"/>
      <c r="DE28" s="201"/>
      <c r="DF28" s="201"/>
      <c r="DG28" s="201"/>
      <c r="DH28" s="201"/>
      <c r="DI28" s="201"/>
      <c r="DJ28" s="201"/>
      <c r="DK28" s="201"/>
      <c r="DL28" s="201"/>
      <c r="DM28" s="201"/>
      <c r="DN28" s="201"/>
      <c r="DO28" s="201"/>
      <c r="DP28" s="201"/>
      <c r="DQ28" s="201"/>
      <c r="DR28" s="201"/>
      <c r="DS28" s="201"/>
      <c r="DT28" s="201"/>
      <c r="DU28" s="201"/>
      <c r="DV28" s="201"/>
      <c r="DW28" s="201"/>
    </row>
    <row r="29" spans="2:127" s="304" customFormat="1" ht="30.95" customHeight="1">
      <c r="B29" s="2897" t="s">
        <v>620</v>
      </c>
      <c r="C29" s="2898"/>
      <c r="D29" s="2898"/>
      <c r="E29" s="2898"/>
      <c r="F29" s="2898"/>
      <c r="G29" s="2898"/>
      <c r="H29" s="2899"/>
      <c r="I29" s="2860">
        <v>0</v>
      </c>
      <c r="J29" s="2860"/>
      <c r="K29" s="2860">
        <v>0</v>
      </c>
      <c r="L29" s="2860"/>
      <c r="M29" s="2860">
        <f t="shared" si="1"/>
        <v>0</v>
      </c>
      <c r="N29" s="2860"/>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c r="CC29" s="201"/>
      <c r="CD29" s="201"/>
      <c r="CE29" s="201"/>
      <c r="CF29" s="201"/>
      <c r="CG29" s="201"/>
      <c r="CH29" s="201"/>
      <c r="CI29" s="201"/>
      <c r="CJ29" s="201"/>
      <c r="CK29" s="201"/>
      <c r="CL29" s="201"/>
      <c r="CM29" s="201"/>
      <c r="CN29" s="201"/>
      <c r="CO29" s="201"/>
      <c r="CP29" s="201"/>
      <c r="CQ29" s="201"/>
      <c r="CR29" s="201"/>
      <c r="CS29" s="201"/>
      <c r="CT29" s="201"/>
      <c r="CU29" s="201"/>
      <c r="CV29" s="201"/>
      <c r="CW29" s="201"/>
      <c r="CX29" s="201"/>
      <c r="CY29" s="201"/>
      <c r="CZ29" s="201"/>
      <c r="DA29" s="201"/>
      <c r="DB29" s="201"/>
      <c r="DC29" s="201"/>
      <c r="DD29" s="201"/>
      <c r="DE29" s="201"/>
      <c r="DF29" s="201"/>
      <c r="DG29" s="201"/>
      <c r="DH29" s="201"/>
      <c r="DI29" s="201"/>
      <c r="DJ29" s="201"/>
      <c r="DK29" s="201"/>
      <c r="DL29" s="201"/>
      <c r="DM29" s="201"/>
      <c r="DN29" s="201"/>
      <c r="DO29" s="201"/>
      <c r="DP29" s="201"/>
      <c r="DQ29" s="201"/>
      <c r="DR29" s="201"/>
      <c r="DS29" s="201"/>
      <c r="DT29" s="201"/>
      <c r="DU29" s="201"/>
      <c r="DV29" s="201"/>
      <c r="DW29" s="201"/>
    </row>
    <row r="30" spans="2:127" s="304" customFormat="1" ht="30.95" customHeight="1">
      <c r="B30" s="2897" t="s">
        <v>620</v>
      </c>
      <c r="C30" s="2898"/>
      <c r="D30" s="2898"/>
      <c r="E30" s="2898"/>
      <c r="F30" s="2898"/>
      <c r="G30" s="2898"/>
      <c r="H30" s="2899"/>
      <c r="I30" s="2860">
        <v>0</v>
      </c>
      <c r="J30" s="2860"/>
      <c r="K30" s="2860">
        <v>0</v>
      </c>
      <c r="L30" s="2860"/>
      <c r="M30" s="2860">
        <f t="shared" si="1"/>
        <v>0</v>
      </c>
      <c r="N30" s="2860"/>
      <c r="Q30" s="201"/>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c r="BM30" s="201"/>
      <c r="BN30" s="201"/>
      <c r="BO30" s="201"/>
      <c r="BP30" s="201"/>
      <c r="BQ30" s="201"/>
      <c r="BR30" s="201"/>
      <c r="BS30" s="201"/>
      <c r="BT30" s="201"/>
      <c r="BU30" s="201"/>
      <c r="BV30" s="201"/>
      <c r="BW30" s="201"/>
      <c r="BX30" s="201"/>
      <c r="BY30" s="201"/>
      <c r="BZ30" s="201"/>
      <c r="CA30" s="201"/>
      <c r="CB30" s="201"/>
      <c r="CC30" s="201"/>
      <c r="CD30" s="201"/>
      <c r="CE30" s="201"/>
      <c r="CF30" s="201"/>
      <c r="CG30" s="201"/>
      <c r="CH30" s="201"/>
      <c r="CI30" s="201"/>
      <c r="CJ30" s="201"/>
      <c r="CK30" s="201"/>
      <c r="CL30" s="201"/>
      <c r="CM30" s="201"/>
      <c r="CN30" s="201"/>
      <c r="CO30" s="201"/>
      <c r="CP30" s="201"/>
      <c r="CQ30" s="201"/>
      <c r="CR30" s="201"/>
      <c r="CS30" s="201"/>
      <c r="CT30" s="201"/>
      <c r="CU30" s="201"/>
      <c r="CV30" s="201"/>
      <c r="CW30" s="201"/>
      <c r="CX30" s="201"/>
      <c r="CY30" s="201"/>
      <c r="CZ30" s="201"/>
      <c r="DA30" s="201"/>
      <c r="DB30" s="201"/>
      <c r="DC30" s="201"/>
      <c r="DD30" s="201"/>
      <c r="DE30" s="201"/>
      <c r="DF30" s="201"/>
      <c r="DG30" s="201"/>
      <c r="DH30" s="201"/>
      <c r="DI30" s="201"/>
      <c r="DJ30" s="201"/>
      <c r="DK30" s="201"/>
      <c r="DL30" s="201"/>
      <c r="DM30" s="201"/>
      <c r="DN30" s="201"/>
      <c r="DO30" s="201"/>
      <c r="DP30" s="201"/>
      <c r="DQ30" s="201"/>
      <c r="DR30" s="201"/>
      <c r="DS30" s="201"/>
      <c r="DT30" s="201"/>
      <c r="DU30" s="201"/>
      <c r="DV30" s="201"/>
      <c r="DW30" s="201"/>
    </row>
    <row r="31" spans="2:127" s="304" customFormat="1" ht="30.95" customHeight="1">
      <c r="B31" s="2897" t="s">
        <v>620</v>
      </c>
      <c r="C31" s="2898"/>
      <c r="D31" s="2898"/>
      <c r="E31" s="2898"/>
      <c r="F31" s="2898"/>
      <c r="G31" s="2898"/>
      <c r="H31" s="2899"/>
      <c r="I31" s="2860">
        <v>0</v>
      </c>
      <c r="J31" s="2860"/>
      <c r="K31" s="2860">
        <v>0</v>
      </c>
      <c r="L31" s="2860"/>
      <c r="M31" s="2860">
        <f t="shared" si="1"/>
        <v>0</v>
      </c>
      <c r="N31" s="2860"/>
      <c r="Q31" s="201"/>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c r="BN31" s="201"/>
      <c r="BO31" s="201"/>
      <c r="BP31" s="201"/>
      <c r="BQ31" s="201"/>
      <c r="BR31" s="201"/>
      <c r="BS31" s="201"/>
      <c r="BT31" s="201"/>
      <c r="BU31" s="201"/>
      <c r="BV31" s="201"/>
      <c r="BW31" s="201"/>
      <c r="BX31" s="201"/>
      <c r="BY31" s="201"/>
      <c r="BZ31" s="201"/>
      <c r="CA31" s="201"/>
      <c r="CB31" s="201"/>
      <c r="CC31" s="201"/>
      <c r="CD31" s="201"/>
      <c r="CE31" s="201"/>
      <c r="CF31" s="201"/>
      <c r="CG31" s="201"/>
      <c r="CH31" s="201"/>
      <c r="CI31" s="201"/>
      <c r="CJ31" s="201"/>
      <c r="CK31" s="201"/>
      <c r="CL31" s="201"/>
      <c r="CM31" s="201"/>
      <c r="CN31" s="201"/>
      <c r="CO31" s="201"/>
      <c r="CP31" s="201"/>
      <c r="CQ31" s="201"/>
      <c r="CR31" s="201"/>
      <c r="CS31" s="201"/>
      <c r="CT31" s="201"/>
      <c r="CU31" s="201"/>
      <c r="CV31" s="201"/>
      <c r="CW31" s="201"/>
      <c r="CX31" s="201"/>
      <c r="CY31" s="201"/>
      <c r="CZ31" s="201"/>
      <c r="DA31" s="201"/>
      <c r="DB31" s="201"/>
      <c r="DC31" s="201"/>
      <c r="DD31" s="201"/>
      <c r="DE31" s="201"/>
      <c r="DF31" s="201"/>
      <c r="DG31" s="201"/>
      <c r="DH31" s="201"/>
      <c r="DI31" s="201"/>
      <c r="DJ31" s="201"/>
      <c r="DK31" s="201"/>
      <c r="DL31" s="201"/>
      <c r="DM31" s="201"/>
      <c r="DN31" s="201"/>
      <c r="DO31" s="201"/>
      <c r="DP31" s="201"/>
      <c r="DQ31" s="201"/>
      <c r="DR31" s="201"/>
      <c r="DS31" s="201"/>
      <c r="DT31" s="201"/>
      <c r="DU31" s="201"/>
      <c r="DV31" s="201"/>
      <c r="DW31" s="201"/>
    </row>
    <row r="32" spans="2:127" s="304" customFormat="1" ht="30.95" customHeight="1" thickBot="1">
      <c r="B32" s="2907" t="s">
        <v>620</v>
      </c>
      <c r="C32" s="2908"/>
      <c r="D32" s="2908"/>
      <c r="E32" s="2908"/>
      <c r="F32" s="2908"/>
      <c r="G32" s="2908"/>
      <c r="H32" s="2909"/>
      <c r="I32" s="2894">
        <v>0</v>
      </c>
      <c r="J32" s="2894"/>
      <c r="K32" s="2894">
        <v>0</v>
      </c>
      <c r="L32" s="2894"/>
      <c r="M32" s="2894">
        <f t="shared" si="1"/>
        <v>0</v>
      </c>
      <c r="N32" s="2894"/>
      <c r="Q32" s="201"/>
      <c r="R32" s="201"/>
      <c r="S32" s="201"/>
      <c r="T32" s="201"/>
      <c r="U32" s="201"/>
      <c r="V32" s="201"/>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1"/>
      <c r="BK32" s="201"/>
      <c r="BL32" s="201"/>
      <c r="BM32" s="201"/>
      <c r="BN32" s="201"/>
      <c r="BO32" s="201"/>
      <c r="BP32" s="201"/>
      <c r="BQ32" s="201"/>
      <c r="BR32" s="201"/>
      <c r="BS32" s="201"/>
      <c r="BT32" s="201"/>
      <c r="BU32" s="201"/>
      <c r="BV32" s="201"/>
      <c r="BW32" s="201"/>
      <c r="BX32" s="201"/>
      <c r="BY32" s="201"/>
      <c r="BZ32" s="201"/>
      <c r="CA32" s="201"/>
      <c r="CB32" s="201"/>
      <c r="CC32" s="201"/>
      <c r="CD32" s="201"/>
      <c r="CE32" s="201"/>
      <c r="CF32" s="201"/>
      <c r="CG32" s="201"/>
      <c r="CH32" s="201"/>
      <c r="CI32" s="201"/>
      <c r="CJ32" s="201"/>
      <c r="CK32" s="201"/>
      <c r="CL32" s="201"/>
      <c r="CM32" s="201"/>
      <c r="CN32" s="201"/>
      <c r="CO32" s="201"/>
      <c r="CP32" s="201"/>
      <c r="CQ32" s="201"/>
      <c r="CR32" s="201"/>
      <c r="CS32" s="201"/>
      <c r="CT32" s="201"/>
      <c r="CU32" s="201"/>
      <c r="CV32" s="201"/>
      <c r="CW32" s="201"/>
      <c r="CX32" s="201"/>
      <c r="CY32" s="201"/>
      <c r="CZ32" s="201"/>
      <c r="DA32" s="201"/>
      <c r="DB32" s="201"/>
      <c r="DC32" s="201"/>
      <c r="DD32" s="201"/>
      <c r="DE32" s="201"/>
      <c r="DF32" s="201"/>
      <c r="DG32" s="201"/>
      <c r="DH32" s="201"/>
      <c r="DI32" s="201"/>
      <c r="DJ32" s="201"/>
      <c r="DK32" s="201"/>
      <c r="DL32" s="201"/>
      <c r="DM32" s="201"/>
      <c r="DN32" s="201"/>
      <c r="DO32" s="201"/>
      <c r="DP32" s="201"/>
      <c r="DQ32" s="201"/>
      <c r="DR32" s="201"/>
      <c r="DS32" s="201"/>
      <c r="DT32" s="201"/>
      <c r="DU32" s="201"/>
      <c r="DV32" s="201"/>
      <c r="DW32" s="201"/>
    </row>
    <row r="33" spans="1:127" s="304" customFormat="1" ht="3.95" customHeight="1">
      <c r="B33" s="336"/>
      <c r="C33" s="336"/>
      <c r="D33" s="336"/>
      <c r="E33" s="336"/>
      <c r="F33" s="336"/>
      <c r="G33" s="336"/>
      <c r="H33" s="336"/>
      <c r="I33" s="337"/>
      <c r="J33" s="318"/>
      <c r="K33" s="337"/>
      <c r="L33" s="337"/>
      <c r="M33" s="338"/>
      <c r="N33" s="338"/>
      <c r="Q33" s="201"/>
      <c r="R33" s="201"/>
      <c r="S33" s="201"/>
      <c r="T33" s="201"/>
      <c r="U33" s="201"/>
      <c r="V33" s="201"/>
      <c r="W33" s="201"/>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c r="BD33" s="201"/>
      <c r="BE33" s="201"/>
      <c r="BF33" s="201"/>
      <c r="BG33" s="201"/>
      <c r="BH33" s="201"/>
      <c r="BI33" s="201"/>
      <c r="BJ33" s="201"/>
      <c r="BK33" s="201"/>
      <c r="BL33" s="201"/>
      <c r="BM33" s="201"/>
      <c r="BN33" s="201"/>
      <c r="BO33" s="201"/>
      <c r="BP33" s="201"/>
      <c r="BQ33" s="201"/>
      <c r="BR33" s="201"/>
      <c r="BS33" s="201"/>
      <c r="BT33" s="201"/>
      <c r="BU33" s="201"/>
      <c r="BV33" s="201"/>
      <c r="BW33" s="201"/>
      <c r="BX33" s="201"/>
      <c r="BY33" s="201"/>
      <c r="BZ33" s="201"/>
      <c r="CA33" s="201"/>
      <c r="CB33" s="201"/>
      <c r="CC33" s="201"/>
      <c r="CD33" s="201"/>
      <c r="CE33" s="201"/>
      <c r="CF33" s="201"/>
      <c r="CG33" s="201"/>
      <c r="CH33" s="201"/>
      <c r="CI33" s="201"/>
      <c r="CJ33" s="201"/>
      <c r="CK33" s="201"/>
      <c r="CL33" s="201"/>
      <c r="CM33" s="201"/>
      <c r="CN33" s="201"/>
      <c r="CO33" s="201"/>
      <c r="CP33" s="201"/>
      <c r="CQ33" s="201"/>
      <c r="CR33" s="201"/>
      <c r="CS33" s="201"/>
      <c r="CT33" s="201"/>
      <c r="CU33" s="201"/>
      <c r="CV33" s="201"/>
      <c r="CW33" s="201"/>
      <c r="CX33" s="201"/>
      <c r="CY33" s="201"/>
      <c r="CZ33" s="201"/>
      <c r="DA33" s="201"/>
      <c r="DB33" s="201"/>
      <c r="DC33" s="201"/>
      <c r="DD33" s="201"/>
      <c r="DE33" s="201"/>
      <c r="DF33" s="201"/>
      <c r="DG33" s="201"/>
      <c r="DH33" s="201"/>
      <c r="DI33" s="201"/>
      <c r="DJ33" s="201"/>
      <c r="DK33" s="201"/>
      <c r="DL33" s="201"/>
      <c r="DM33" s="201"/>
      <c r="DN33" s="201"/>
      <c r="DO33" s="201"/>
      <c r="DP33" s="201"/>
      <c r="DQ33" s="201"/>
      <c r="DR33" s="201"/>
      <c r="DS33" s="201"/>
      <c r="DT33" s="201"/>
      <c r="DU33" s="201"/>
      <c r="DV33" s="201"/>
      <c r="DW33" s="201"/>
    </row>
    <row r="34" spans="1:127" s="304" customFormat="1" ht="32.1" customHeight="1">
      <c r="B34" s="339"/>
      <c r="C34" s="339"/>
      <c r="D34" s="339"/>
      <c r="E34" s="339"/>
      <c r="F34" s="339"/>
      <c r="G34" s="339"/>
      <c r="H34" s="339"/>
      <c r="I34" s="337"/>
      <c r="J34" s="2851" t="s">
        <v>431</v>
      </c>
      <c r="K34" s="2851"/>
      <c r="L34" s="340" t="s">
        <v>447</v>
      </c>
      <c r="M34" s="2852">
        <f>SUM(M17:N32)</f>
        <v>370870358</v>
      </c>
      <c r="N34" s="2852"/>
      <c r="Q34" s="201"/>
      <c r="R34" s="201"/>
      <c r="S34" s="201"/>
      <c r="T34" s="201"/>
      <c r="U34" s="201"/>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c r="BE34" s="201"/>
      <c r="BF34" s="201"/>
      <c r="BG34" s="201"/>
      <c r="BH34" s="201"/>
      <c r="BI34" s="201"/>
      <c r="BJ34" s="201"/>
      <c r="BK34" s="201"/>
      <c r="BL34" s="201"/>
      <c r="BM34" s="201"/>
      <c r="BN34" s="201"/>
      <c r="BO34" s="201"/>
      <c r="BP34" s="201"/>
      <c r="BQ34" s="201"/>
      <c r="BR34" s="201"/>
      <c r="BS34" s="201"/>
      <c r="BT34" s="201"/>
      <c r="BU34" s="201"/>
      <c r="BV34" s="201"/>
      <c r="BW34" s="201"/>
      <c r="BX34" s="201"/>
      <c r="BY34" s="201"/>
      <c r="BZ34" s="201"/>
      <c r="CA34" s="201"/>
      <c r="CB34" s="201"/>
      <c r="CC34" s="201"/>
      <c r="CD34" s="201"/>
      <c r="CE34" s="201"/>
      <c r="CF34" s="201"/>
      <c r="CG34" s="201"/>
      <c r="CH34" s="201"/>
      <c r="CI34" s="201"/>
      <c r="CJ34" s="201"/>
      <c r="CK34" s="201"/>
      <c r="CL34" s="201"/>
      <c r="CM34" s="201"/>
      <c r="CN34" s="201"/>
      <c r="CO34" s="201"/>
      <c r="CP34" s="201"/>
      <c r="CQ34" s="201"/>
      <c r="CR34" s="201"/>
      <c r="CS34" s="201"/>
      <c r="CT34" s="201"/>
      <c r="CU34" s="201"/>
      <c r="CV34" s="201"/>
      <c r="CW34" s="201"/>
      <c r="CX34" s="201"/>
      <c r="CY34" s="201"/>
      <c r="CZ34" s="201"/>
      <c r="DA34" s="201"/>
      <c r="DB34" s="201"/>
      <c r="DC34" s="201"/>
      <c r="DD34" s="201"/>
      <c r="DE34" s="201"/>
      <c r="DF34" s="201"/>
      <c r="DG34" s="201"/>
      <c r="DH34" s="201"/>
      <c r="DI34" s="201"/>
      <c r="DJ34" s="201"/>
      <c r="DK34" s="201"/>
      <c r="DL34" s="201"/>
      <c r="DM34" s="201"/>
      <c r="DN34" s="201"/>
      <c r="DO34" s="201"/>
      <c r="DP34" s="201"/>
      <c r="DQ34" s="201"/>
      <c r="DR34" s="201"/>
      <c r="DS34" s="201"/>
      <c r="DT34" s="201"/>
      <c r="DU34" s="201"/>
      <c r="DV34" s="201"/>
      <c r="DW34" s="201"/>
    </row>
    <row r="35" spans="1:127" s="304" customFormat="1" ht="32.1" customHeight="1">
      <c r="B35" s="339"/>
      <c r="C35" s="339"/>
      <c r="D35" s="339"/>
      <c r="E35" s="339"/>
      <c r="F35" s="339"/>
      <c r="G35" s="339"/>
      <c r="H35" s="339"/>
      <c r="I35" s="337"/>
      <c r="J35" s="2891" t="s">
        <v>448</v>
      </c>
      <c r="K35" s="2891"/>
      <c r="L35" s="343">
        <v>10</v>
      </c>
      <c r="M35" s="2852">
        <f>INT(M34*L35/100)</f>
        <v>37087035</v>
      </c>
      <c r="N35" s="2852"/>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L35" s="201"/>
      <c r="BM35" s="201"/>
      <c r="BN35" s="201"/>
      <c r="BO35" s="201"/>
      <c r="BP35" s="201"/>
      <c r="BQ35" s="201"/>
      <c r="BR35" s="201"/>
      <c r="BS35" s="201"/>
      <c r="BT35" s="201"/>
      <c r="BU35" s="201"/>
      <c r="BV35" s="201"/>
      <c r="BW35" s="201"/>
      <c r="BX35" s="201"/>
      <c r="BY35" s="201"/>
      <c r="BZ35" s="201"/>
      <c r="CA35" s="201"/>
      <c r="CB35" s="201"/>
      <c r="CC35" s="201"/>
      <c r="CD35" s="201"/>
      <c r="CE35" s="201"/>
      <c r="CF35" s="201"/>
      <c r="CG35" s="201"/>
      <c r="CH35" s="201"/>
      <c r="CI35" s="201"/>
      <c r="CJ35" s="201"/>
      <c r="CK35" s="201"/>
      <c r="CL35" s="201"/>
      <c r="CM35" s="201"/>
      <c r="CN35" s="201"/>
      <c r="CO35" s="201"/>
      <c r="CP35" s="201"/>
      <c r="CQ35" s="201"/>
      <c r="CR35" s="201"/>
      <c r="CS35" s="201"/>
      <c r="CT35" s="201"/>
      <c r="CU35" s="201"/>
      <c r="CV35" s="201"/>
      <c r="CW35" s="201"/>
      <c r="CX35" s="201"/>
      <c r="CY35" s="201"/>
      <c r="CZ35" s="201"/>
      <c r="DA35" s="201"/>
      <c r="DB35" s="201"/>
      <c r="DC35" s="201"/>
      <c r="DD35" s="201"/>
      <c r="DE35" s="201"/>
      <c r="DF35" s="201"/>
      <c r="DG35" s="201"/>
      <c r="DH35" s="201"/>
      <c r="DI35" s="201"/>
      <c r="DJ35" s="201"/>
      <c r="DK35" s="201"/>
      <c r="DL35" s="201"/>
      <c r="DM35" s="201"/>
      <c r="DN35" s="201"/>
      <c r="DO35" s="201"/>
      <c r="DP35" s="201"/>
      <c r="DQ35" s="201"/>
      <c r="DR35" s="201"/>
      <c r="DS35" s="201"/>
      <c r="DT35" s="201"/>
      <c r="DU35" s="201"/>
      <c r="DV35" s="201"/>
      <c r="DW35" s="201"/>
    </row>
    <row r="36" spans="1:127" s="304" customFormat="1" ht="31.5" customHeight="1" thickBot="1">
      <c r="B36" s="339"/>
      <c r="C36" s="339"/>
      <c r="D36" s="339"/>
      <c r="E36" s="339"/>
      <c r="F36" s="339"/>
      <c r="G36" s="339"/>
      <c r="H36" s="339"/>
      <c r="I36" s="356"/>
      <c r="J36" s="2855" t="s">
        <v>433</v>
      </c>
      <c r="K36" s="2855"/>
      <c r="L36" s="342" t="s">
        <v>434</v>
      </c>
      <c r="M36" s="2856">
        <f>M34+M35</f>
        <v>407957393</v>
      </c>
      <c r="N36" s="2856"/>
      <c r="Q36" s="201"/>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c r="BD36" s="201"/>
      <c r="BE36" s="201"/>
      <c r="BF36" s="201"/>
      <c r="BG36" s="201"/>
      <c r="BH36" s="201"/>
      <c r="BI36" s="201"/>
      <c r="BJ36" s="201"/>
      <c r="BK36" s="201"/>
      <c r="BL36" s="201"/>
      <c r="BM36" s="201"/>
      <c r="BN36" s="201"/>
      <c r="BO36" s="201"/>
      <c r="BP36" s="201"/>
      <c r="BQ36" s="201"/>
      <c r="BR36" s="201"/>
      <c r="BS36" s="201"/>
      <c r="BT36" s="201"/>
      <c r="BU36" s="201"/>
      <c r="BV36" s="201"/>
      <c r="BW36" s="201"/>
      <c r="BX36" s="201"/>
      <c r="BY36" s="201"/>
      <c r="BZ36" s="201"/>
      <c r="CA36" s="201"/>
      <c r="CB36" s="201"/>
      <c r="CC36" s="201"/>
      <c r="CD36" s="201"/>
      <c r="CE36" s="201"/>
      <c r="CF36" s="201"/>
      <c r="CG36" s="201"/>
      <c r="CH36" s="201"/>
      <c r="CI36" s="201"/>
      <c r="CJ36" s="201"/>
      <c r="CK36" s="201"/>
      <c r="CL36" s="201"/>
      <c r="CM36" s="201"/>
      <c r="CN36" s="201"/>
      <c r="CO36" s="201"/>
      <c r="CP36" s="201"/>
      <c r="CQ36" s="201"/>
      <c r="CR36" s="201"/>
      <c r="CS36" s="201"/>
      <c r="CT36" s="201"/>
      <c r="CU36" s="201"/>
      <c r="CV36" s="201"/>
      <c r="CW36" s="201"/>
      <c r="CX36" s="201"/>
      <c r="CY36" s="201"/>
      <c r="CZ36" s="201"/>
      <c r="DA36" s="201"/>
      <c r="DB36" s="201"/>
      <c r="DC36" s="201"/>
      <c r="DD36" s="201"/>
      <c r="DE36" s="201"/>
      <c r="DF36" s="201"/>
      <c r="DG36" s="201"/>
      <c r="DH36" s="201"/>
      <c r="DI36" s="201"/>
      <c r="DJ36" s="201"/>
      <c r="DK36" s="201"/>
      <c r="DL36" s="201"/>
      <c r="DM36" s="201"/>
      <c r="DN36" s="201"/>
      <c r="DO36" s="201"/>
      <c r="DP36" s="201"/>
      <c r="DQ36" s="201"/>
      <c r="DR36" s="201"/>
      <c r="DS36" s="201"/>
      <c r="DT36" s="201"/>
      <c r="DU36" s="201"/>
      <c r="DV36" s="201"/>
      <c r="DW36" s="201"/>
    </row>
    <row r="37" spans="1:127" s="304" customFormat="1" ht="15.95" customHeight="1" thickTop="1">
      <c r="B37" s="344"/>
      <c r="C37" s="344"/>
      <c r="D37" s="344"/>
      <c r="E37" s="344"/>
      <c r="F37" s="344"/>
      <c r="G37" s="344"/>
      <c r="H37" s="344"/>
      <c r="I37" s="345"/>
      <c r="J37" s="346"/>
      <c r="K37" s="346"/>
      <c r="L37" s="347"/>
      <c r="M37" s="348"/>
      <c r="N37" s="348"/>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201"/>
      <c r="BL37" s="201"/>
      <c r="BM37" s="201"/>
      <c r="BN37" s="201"/>
      <c r="BO37" s="201"/>
      <c r="BP37" s="201"/>
      <c r="BQ37" s="201"/>
      <c r="BR37" s="201"/>
      <c r="BS37" s="201"/>
      <c r="BT37" s="201"/>
      <c r="BU37" s="201"/>
      <c r="BV37" s="201"/>
      <c r="BW37" s="201"/>
      <c r="BX37" s="201"/>
      <c r="BY37" s="201"/>
      <c r="BZ37" s="201"/>
      <c r="CA37" s="201"/>
      <c r="CB37" s="201"/>
      <c r="CC37" s="201"/>
      <c r="CD37" s="201"/>
      <c r="CE37" s="201"/>
      <c r="CF37" s="201"/>
      <c r="CG37" s="201"/>
      <c r="CH37" s="201"/>
      <c r="CI37" s="201"/>
      <c r="CJ37" s="201"/>
      <c r="CK37" s="201"/>
      <c r="CL37" s="201"/>
      <c r="CM37" s="201"/>
      <c r="CN37" s="201"/>
      <c r="CO37" s="201"/>
      <c r="CP37" s="201"/>
      <c r="CQ37" s="201"/>
      <c r="CR37" s="201"/>
      <c r="CS37" s="201"/>
      <c r="CT37" s="201"/>
      <c r="CU37" s="201"/>
      <c r="CV37" s="201"/>
      <c r="CW37" s="201"/>
      <c r="CX37" s="201"/>
      <c r="CY37" s="201"/>
      <c r="CZ37" s="201"/>
      <c r="DA37" s="201"/>
      <c r="DB37" s="201"/>
      <c r="DC37" s="201"/>
      <c r="DD37" s="201"/>
      <c r="DE37" s="201"/>
      <c r="DF37" s="201"/>
      <c r="DG37" s="201"/>
      <c r="DH37" s="201"/>
      <c r="DI37" s="201"/>
      <c r="DJ37" s="201"/>
      <c r="DK37" s="201"/>
      <c r="DL37" s="201"/>
      <c r="DM37" s="201"/>
      <c r="DN37" s="201"/>
      <c r="DO37" s="201"/>
      <c r="DP37" s="201"/>
      <c r="DQ37" s="201"/>
      <c r="DR37" s="201"/>
      <c r="DS37" s="201"/>
      <c r="DT37" s="201"/>
      <c r="DU37" s="201"/>
      <c r="DV37" s="201"/>
      <c r="DW37" s="201"/>
    </row>
    <row r="38" spans="1:127" s="304" customFormat="1" ht="24.95" customHeight="1">
      <c r="D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c r="BD38" s="201"/>
      <c r="BE38" s="201"/>
      <c r="BF38" s="201"/>
      <c r="BG38" s="201"/>
      <c r="BH38" s="201"/>
      <c r="BI38" s="201"/>
      <c r="BJ38" s="201"/>
      <c r="BK38" s="201"/>
      <c r="BL38" s="201"/>
      <c r="BM38" s="201"/>
      <c r="BN38" s="201"/>
      <c r="BO38" s="201"/>
      <c r="BP38" s="201"/>
      <c r="BQ38" s="201"/>
      <c r="BR38" s="201"/>
      <c r="BS38" s="201"/>
      <c r="BT38" s="201"/>
      <c r="BU38" s="201"/>
      <c r="BV38" s="201"/>
      <c r="BW38" s="201"/>
      <c r="BX38" s="201"/>
      <c r="BY38" s="201"/>
      <c r="BZ38" s="201"/>
      <c r="CA38" s="201"/>
      <c r="CB38" s="201"/>
      <c r="CC38" s="201"/>
      <c r="CD38" s="201"/>
      <c r="CE38" s="201"/>
      <c r="CF38" s="201"/>
      <c r="CG38" s="201"/>
      <c r="CH38" s="201"/>
      <c r="CI38" s="201"/>
      <c r="CJ38" s="201"/>
      <c r="CK38" s="201"/>
      <c r="CL38" s="201"/>
      <c r="CM38" s="201"/>
      <c r="CN38" s="201"/>
      <c r="CO38" s="201"/>
      <c r="CP38" s="201"/>
      <c r="CQ38" s="201"/>
      <c r="CR38" s="201"/>
      <c r="CS38" s="201"/>
      <c r="CT38" s="201"/>
      <c r="CU38" s="201"/>
      <c r="CV38" s="201"/>
      <c r="CW38" s="201"/>
      <c r="CX38" s="201"/>
      <c r="CY38" s="201"/>
      <c r="CZ38" s="201"/>
      <c r="DA38" s="201"/>
      <c r="DB38" s="201"/>
      <c r="DC38" s="201"/>
      <c r="DD38" s="201"/>
      <c r="DE38" s="201"/>
      <c r="DF38" s="201"/>
      <c r="DG38" s="201"/>
      <c r="DH38" s="201"/>
      <c r="DI38" s="201"/>
      <c r="DJ38" s="201"/>
      <c r="DK38" s="201"/>
      <c r="DL38" s="201"/>
      <c r="DM38" s="201"/>
      <c r="DN38" s="201"/>
      <c r="DO38" s="201"/>
      <c r="DP38" s="201"/>
      <c r="DQ38" s="201"/>
      <c r="DR38" s="201"/>
      <c r="DS38" s="201"/>
      <c r="DT38" s="201"/>
      <c r="DU38" s="201"/>
      <c r="DV38" s="201"/>
      <c r="DW38" s="201"/>
    </row>
    <row r="39" spans="1:127" s="304" customFormat="1" ht="24.95" customHeight="1">
      <c r="J39" s="322"/>
      <c r="Q39" s="201"/>
      <c r="R39" s="201"/>
      <c r="S39" s="201"/>
      <c r="T39" s="201"/>
      <c r="U39" s="201"/>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c r="BE39" s="201"/>
      <c r="BF39" s="201"/>
      <c r="BG39" s="201"/>
      <c r="BH39" s="201"/>
      <c r="BI39" s="201"/>
      <c r="BJ39" s="201"/>
      <c r="BK39" s="201"/>
      <c r="BL39" s="201"/>
      <c r="BM39" s="201"/>
      <c r="BN39" s="201"/>
      <c r="BO39" s="201"/>
      <c r="BP39" s="201"/>
      <c r="BQ39" s="201"/>
      <c r="BR39" s="201"/>
      <c r="BS39" s="201"/>
      <c r="BT39" s="201"/>
      <c r="BU39" s="201"/>
      <c r="BV39" s="201"/>
      <c r="BW39" s="201"/>
      <c r="BX39" s="201"/>
      <c r="BY39" s="201"/>
      <c r="BZ39" s="201"/>
      <c r="CA39" s="201"/>
      <c r="CB39" s="201"/>
      <c r="CC39" s="201"/>
      <c r="CD39" s="201"/>
      <c r="CE39" s="201"/>
      <c r="CF39" s="201"/>
      <c r="CG39" s="201"/>
      <c r="CH39" s="201"/>
      <c r="CI39" s="201"/>
      <c r="CJ39" s="201"/>
      <c r="CK39" s="201"/>
      <c r="CL39" s="201"/>
      <c r="CM39" s="201"/>
      <c r="CN39" s="201"/>
      <c r="CO39" s="201"/>
      <c r="CP39" s="201"/>
      <c r="CQ39" s="201"/>
      <c r="CR39" s="201"/>
      <c r="CS39" s="201"/>
      <c r="CT39" s="201"/>
      <c r="CU39" s="201"/>
      <c r="CV39" s="201"/>
      <c r="CW39" s="201"/>
      <c r="CX39" s="201"/>
      <c r="CY39" s="201"/>
      <c r="CZ39" s="201"/>
      <c r="DA39" s="201"/>
      <c r="DB39" s="201"/>
      <c r="DC39" s="201"/>
      <c r="DD39" s="201"/>
      <c r="DE39" s="201"/>
      <c r="DF39" s="201"/>
      <c r="DG39" s="201"/>
      <c r="DH39" s="201"/>
      <c r="DI39" s="201"/>
      <c r="DJ39" s="201"/>
      <c r="DK39" s="201"/>
      <c r="DL39" s="201"/>
      <c r="DM39" s="201"/>
      <c r="DN39" s="201"/>
      <c r="DO39" s="201"/>
      <c r="DP39" s="201"/>
      <c r="DQ39" s="201"/>
      <c r="DR39" s="201"/>
      <c r="DS39" s="201"/>
      <c r="DT39" s="201"/>
      <c r="DU39" s="201"/>
      <c r="DV39" s="201"/>
      <c r="DW39" s="201"/>
    </row>
    <row r="40" spans="1:127" s="304" customFormat="1" ht="24.95" customHeight="1">
      <c r="B40" s="344"/>
      <c r="C40" s="344"/>
      <c r="D40" s="344"/>
      <c r="E40" s="344"/>
      <c r="F40" s="344"/>
      <c r="G40" s="344"/>
      <c r="H40" s="344"/>
      <c r="I40" s="345"/>
      <c r="J40" s="346"/>
      <c r="K40" s="346"/>
      <c r="L40" s="347"/>
      <c r="M40" s="348"/>
      <c r="N40" s="348"/>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L40" s="201"/>
      <c r="BM40" s="201"/>
      <c r="BN40" s="201"/>
      <c r="BO40" s="201"/>
      <c r="BP40" s="201"/>
      <c r="BQ40" s="201"/>
      <c r="BR40" s="201"/>
      <c r="BS40" s="201"/>
      <c r="BT40" s="201"/>
      <c r="BU40" s="201"/>
      <c r="BV40" s="201"/>
      <c r="BW40" s="201"/>
      <c r="BX40" s="201"/>
      <c r="BY40" s="201"/>
      <c r="BZ40" s="201"/>
      <c r="CA40" s="201"/>
      <c r="CB40" s="201"/>
      <c r="CC40" s="201"/>
      <c r="CD40" s="201"/>
      <c r="CE40" s="201"/>
      <c r="CF40" s="201"/>
      <c r="CG40" s="201"/>
      <c r="CH40" s="201"/>
      <c r="CI40" s="201"/>
      <c r="CJ40" s="201"/>
      <c r="CK40" s="201"/>
      <c r="CL40" s="201"/>
      <c r="CM40" s="201"/>
      <c r="CN40" s="201"/>
      <c r="CO40" s="201"/>
      <c r="CP40" s="201"/>
      <c r="CQ40" s="201"/>
      <c r="CR40" s="201"/>
      <c r="CS40" s="201"/>
      <c r="CT40" s="201"/>
      <c r="CU40" s="201"/>
      <c r="CV40" s="201"/>
      <c r="CW40" s="201"/>
      <c r="CX40" s="201"/>
      <c r="CY40" s="201"/>
      <c r="CZ40" s="201"/>
      <c r="DA40" s="201"/>
      <c r="DB40" s="201"/>
      <c r="DC40" s="201"/>
      <c r="DD40" s="201"/>
      <c r="DE40" s="201"/>
      <c r="DF40" s="201"/>
      <c r="DG40" s="201"/>
      <c r="DH40" s="201"/>
      <c r="DI40" s="201"/>
      <c r="DJ40" s="201"/>
      <c r="DK40" s="201"/>
      <c r="DL40" s="201"/>
      <c r="DM40" s="201"/>
      <c r="DN40" s="201"/>
      <c r="DO40" s="201"/>
      <c r="DP40" s="201"/>
      <c r="DQ40" s="201"/>
      <c r="DR40" s="201"/>
      <c r="DS40" s="201"/>
      <c r="DT40" s="201"/>
      <c r="DU40" s="201"/>
      <c r="DV40" s="201"/>
      <c r="DW40" s="201"/>
    </row>
    <row r="41" spans="1:127" s="304" customFormat="1" ht="24.95" customHeight="1">
      <c r="A41" s="322"/>
      <c r="B41" s="349" t="s">
        <v>435</v>
      </c>
      <c r="C41" s="322"/>
      <c r="D41" s="350"/>
      <c r="E41" s="350"/>
      <c r="F41" s="350"/>
      <c r="G41" s="350"/>
      <c r="H41" s="350"/>
      <c r="I41" s="350"/>
      <c r="J41" s="350"/>
      <c r="K41" s="350"/>
      <c r="L41" s="350"/>
      <c r="M41" s="350"/>
      <c r="N41" s="350"/>
      <c r="Q41" s="201"/>
      <c r="R41" s="201"/>
      <c r="S41" s="201"/>
      <c r="T41" s="201"/>
      <c r="U41" s="201"/>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c r="BE41" s="201"/>
      <c r="BF41" s="201"/>
      <c r="BG41" s="201"/>
      <c r="BH41" s="201"/>
      <c r="BI41" s="201"/>
      <c r="BJ41" s="201"/>
      <c r="BK41" s="201"/>
      <c r="BL41" s="201"/>
      <c r="BM41" s="201"/>
      <c r="BN41" s="201"/>
      <c r="BO41" s="201"/>
      <c r="BP41" s="201"/>
      <c r="BQ41" s="201"/>
      <c r="BR41" s="201"/>
      <c r="BS41" s="201"/>
      <c r="BT41" s="201"/>
      <c r="BU41" s="201"/>
      <c r="BV41" s="201"/>
      <c r="BW41" s="201"/>
      <c r="BX41" s="201"/>
      <c r="BY41" s="201"/>
      <c r="BZ41" s="201"/>
      <c r="CA41" s="201"/>
      <c r="CB41" s="201"/>
      <c r="CC41" s="201"/>
      <c r="CD41" s="201"/>
      <c r="CE41" s="201"/>
      <c r="CF41" s="201"/>
      <c r="CG41" s="201"/>
      <c r="CH41" s="201"/>
      <c r="CI41" s="201"/>
      <c r="CJ41" s="201"/>
      <c r="CK41" s="201"/>
      <c r="CL41" s="201"/>
      <c r="CM41" s="201"/>
      <c r="CN41" s="201"/>
      <c r="CO41" s="201"/>
      <c r="CP41" s="201"/>
      <c r="CQ41" s="201"/>
      <c r="CR41" s="201"/>
      <c r="CS41" s="201"/>
      <c r="CT41" s="201"/>
      <c r="CU41" s="201"/>
      <c r="CV41" s="201"/>
      <c r="CW41" s="201"/>
      <c r="CX41" s="201"/>
      <c r="CY41" s="201"/>
      <c r="CZ41" s="201"/>
      <c r="DA41" s="201"/>
      <c r="DB41" s="201"/>
      <c r="DC41" s="201"/>
      <c r="DD41" s="201"/>
      <c r="DE41" s="201"/>
      <c r="DF41" s="201"/>
      <c r="DG41" s="201"/>
      <c r="DH41" s="201"/>
      <c r="DI41" s="201"/>
      <c r="DJ41" s="201"/>
      <c r="DK41" s="201"/>
      <c r="DL41" s="201"/>
      <c r="DM41" s="201"/>
      <c r="DN41" s="201"/>
      <c r="DO41" s="201"/>
      <c r="DP41" s="201"/>
      <c r="DQ41" s="201"/>
      <c r="DR41" s="201"/>
      <c r="DS41" s="201"/>
      <c r="DT41" s="201"/>
      <c r="DU41" s="201"/>
      <c r="DV41" s="201"/>
      <c r="DW41" s="201"/>
    </row>
    <row r="42" spans="1:127" s="304" customFormat="1" ht="24.95" customHeight="1">
      <c r="A42" s="350"/>
      <c r="B42" s="350"/>
      <c r="C42" s="351"/>
      <c r="D42" s="351"/>
      <c r="E42" s="351"/>
      <c r="F42" s="351"/>
      <c r="G42" s="351"/>
      <c r="H42" s="351"/>
      <c r="I42" s="337"/>
      <c r="J42" s="352"/>
      <c r="K42" s="352"/>
      <c r="L42" s="353"/>
      <c r="M42" s="354"/>
      <c r="N42" s="354"/>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201"/>
      <c r="BW42" s="201"/>
      <c r="BX42" s="201"/>
      <c r="BY42" s="201"/>
      <c r="BZ42" s="201"/>
      <c r="CA42" s="201"/>
      <c r="CB42" s="201"/>
      <c r="CC42" s="201"/>
      <c r="CD42" s="201"/>
      <c r="CE42" s="201"/>
      <c r="CF42" s="201"/>
      <c r="CG42" s="201"/>
      <c r="CH42" s="201"/>
      <c r="CI42" s="201"/>
      <c r="CJ42" s="201"/>
      <c r="CK42" s="201"/>
      <c r="CL42" s="201"/>
      <c r="CM42" s="201"/>
      <c r="CN42" s="201"/>
      <c r="CO42" s="201"/>
      <c r="CP42" s="201"/>
      <c r="CQ42" s="201"/>
      <c r="CR42" s="201"/>
      <c r="CS42" s="201"/>
      <c r="CT42" s="201"/>
      <c r="CU42" s="201"/>
      <c r="CV42" s="201"/>
      <c r="CW42" s="201"/>
      <c r="CX42" s="201"/>
      <c r="CY42" s="201"/>
      <c r="CZ42" s="201"/>
      <c r="DA42" s="201"/>
      <c r="DB42" s="201"/>
      <c r="DC42" s="201"/>
      <c r="DD42" s="201"/>
      <c r="DE42" s="201"/>
      <c r="DF42" s="201"/>
      <c r="DG42" s="201"/>
      <c r="DH42" s="201"/>
      <c r="DI42" s="201"/>
      <c r="DJ42" s="201"/>
      <c r="DK42" s="201"/>
      <c r="DL42" s="201"/>
      <c r="DM42" s="201"/>
      <c r="DN42" s="201"/>
      <c r="DO42" s="201"/>
      <c r="DP42" s="201"/>
      <c r="DQ42" s="201"/>
      <c r="DR42" s="201"/>
      <c r="DS42" s="201"/>
      <c r="DT42" s="201"/>
      <c r="DU42" s="201"/>
      <c r="DV42" s="201"/>
      <c r="DW42" s="201"/>
    </row>
    <row r="43" spans="1:127" s="304" customFormat="1" ht="24.95" customHeight="1">
      <c r="A43" s="350"/>
      <c r="B43" s="350"/>
      <c r="C43" s="350"/>
      <c r="D43" s="350"/>
      <c r="E43" s="350"/>
      <c r="F43" s="350"/>
      <c r="G43" s="350"/>
      <c r="H43" s="350"/>
      <c r="I43" s="350"/>
      <c r="J43" s="350"/>
      <c r="K43" s="350"/>
      <c r="L43" s="350"/>
      <c r="M43" s="350"/>
      <c r="N43" s="350"/>
      <c r="Q43" s="201"/>
      <c r="R43" s="201"/>
      <c r="S43" s="201"/>
      <c r="T43" s="201"/>
      <c r="U43" s="201"/>
      <c r="V43" s="201"/>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c r="BE43" s="201"/>
      <c r="BF43" s="201"/>
      <c r="BG43" s="201"/>
      <c r="BH43" s="201"/>
      <c r="BI43" s="201"/>
      <c r="BJ43" s="201"/>
      <c r="BK43" s="201"/>
      <c r="BL43" s="201"/>
      <c r="BM43" s="201"/>
      <c r="BN43" s="201"/>
      <c r="BO43" s="201"/>
      <c r="BP43" s="201"/>
      <c r="BQ43" s="201"/>
      <c r="BR43" s="201"/>
      <c r="BS43" s="201"/>
      <c r="BT43" s="201"/>
      <c r="BU43" s="201"/>
      <c r="BV43" s="201"/>
      <c r="BW43" s="201"/>
      <c r="BX43" s="201"/>
      <c r="BY43" s="201"/>
      <c r="BZ43" s="201"/>
      <c r="CA43" s="201"/>
      <c r="CB43" s="201"/>
      <c r="CC43" s="201"/>
      <c r="CD43" s="201"/>
      <c r="CE43" s="201"/>
      <c r="CF43" s="201"/>
      <c r="CG43" s="201"/>
      <c r="CH43" s="201"/>
      <c r="CI43" s="201"/>
      <c r="CJ43" s="201"/>
      <c r="CK43" s="201"/>
      <c r="CL43" s="201"/>
      <c r="CM43" s="201"/>
      <c r="CN43" s="201"/>
      <c r="CO43" s="201"/>
      <c r="CP43" s="201"/>
      <c r="CQ43" s="201"/>
      <c r="CR43" s="201"/>
      <c r="CS43" s="201"/>
      <c r="CT43" s="201"/>
      <c r="CU43" s="201"/>
      <c r="CV43" s="201"/>
      <c r="CW43" s="201"/>
      <c r="CX43" s="201"/>
      <c r="CY43" s="201"/>
      <c r="CZ43" s="201"/>
      <c r="DA43" s="201"/>
      <c r="DB43" s="201"/>
      <c r="DC43" s="201"/>
      <c r="DD43" s="201"/>
      <c r="DE43" s="201"/>
      <c r="DF43" s="201"/>
      <c r="DG43" s="201"/>
      <c r="DH43" s="201"/>
      <c r="DI43" s="201"/>
      <c r="DJ43" s="201"/>
      <c r="DK43" s="201"/>
      <c r="DL43" s="201"/>
      <c r="DM43" s="201"/>
      <c r="DN43" s="201"/>
      <c r="DO43" s="201"/>
      <c r="DP43" s="201"/>
      <c r="DQ43" s="201"/>
      <c r="DR43" s="201"/>
      <c r="DS43" s="201"/>
      <c r="DT43" s="201"/>
      <c r="DU43" s="201"/>
      <c r="DV43" s="201"/>
      <c r="DW43" s="201"/>
    </row>
    <row r="44" spans="1:127" s="304" customFormat="1" ht="24.95" customHeight="1">
      <c r="A44" s="350"/>
      <c r="B44" s="350"/>
      <c r="C44" s="350"/>
      <c r="D44" s="350"/>
      <c r="E44" s="350"/>
      <c r="F44" s="350"/>
      <c r="G44" s="350"/>
      <c r="H44" s="350"/>
      <c r="I44" s="350"/>
      <c r="J44" s="350"/>
      <c r="K44" s="350"/>
      <c r="L44" s="350"/>
      <c r="M44" s="350"/>
      <c r="N44" s="350"/>
      <c r="Q44" s="201"/>
      <c r="R44" s="201"/>
      <c r="S44" s="201"/>
      <c r="T44" s="201"/>
      <c r="U44" s="201"/>
      <c r="V44" s="201"/>
      <c r="W44" s="201"/>
      <c r="X44" s="201"/>
      <c r="Y44" s="201"/>
      <c r="Z44" s="201"/>
      <c r="AA44" s="201"/>
      <c r="AB44" s="201"/>
      <c r="AC44" s="201"/>
      <c r="AD44" s="201"/>
      <c r="AE44" s="201"/>
      <c r="AF44" s="201"/>
      <c r="AG44" s="201"/>
      <c r="AH44" s="201"/>
      <c r="AI44" s="201"/>
      <c r="AJ44" s="201"/>
      <c r="AK44" s="201"/>
      <c r="AL44" s="201"/>
      <c r="AM44" s="201"/>
      <c r="AN44" s="201"/>
      <c r="AO44" s="201"/>
      <c r="AP44" s="201"/>
      <c r="AQ44" s="201"/>
      <c r="AR44" s="201"/>
      <c r="AS44" s="201"/>
      <c r="AT44" s="201"/>
      <c r="AU44" s="201"/>
      <c r="AV44" s="201"/>
      <c r="AW44" s="201"/>
      <c r="AX44" s="201"/>
      <c r="AY44" s="201"/>
      <c r="AZ44" s="201"/>
      <c r="BA44" s="201"/>
      <c r="BB44" s="201"/>
      <c r="BC44" s="201"/>
      <c r="BD44" s="201"/>
      <c r="BE44" s="201"/>
      <c r="BF44" s="201"/>
      <c r="BG44" s="201"/>
      <c r="BH44" s="201"/>
      <c r="BI44" s="201"/>
      <c r="BJ44" s="201"/>
      <c r="BK44" s="201"/>
      <c r="BL44" s="201"/>
      <c r="BM44" s="201"/>
      <c r="BN44" s="201"/>
      <c r="BO44" s="201"/>
      <c r="BP44" s="201"/>
      <c r="BQ44" s="201"/>
      <c r="BR44" s="201"/>
      <c r="BS44" s="201"/>
      <c r="BT44" s="201"/>
      <c r="BU44" s="201"/>
      <c r="BV44" s="201"/>
      <c r="BW44" s="201"/>
      <c r="BX44" s="201"/>
      <c r="BY44" s="201"/>
      <c r="BZ44" s="201"/>
      <c r="CA44" s="201"/>
      <c r="CB44" s="201"/>
      <c r="CC44" s="201"/>
      <c r="CD44" s="201"/>
      <c r="CE44" s="201"/>
      <c r="CF44" s="201"/>
      <c r="CG44" s="201"/>
      <c r="CH44" s="201"/>
      <c r="CI44" s="201"/>
      <c r="CJ44" s="201"/>
      <c r="CK44" s="201"/>
      <c r="CL44" s="201"/>
      <c r="CM44" s="201"/>
      <c r="CN44" s="201"/>
      <c r="CO44" s="201"/>
      <c r="CP44" s="201"/>
      <c r="CQ44" s="201"/>
      <c r="CR44" s="201"/>
      <c r="CS44" s="201"/>
      <c r="CT44" s="201"/>
      <c r="CU44" s="201"/>
      <c r="CV44" s="201"/>
      <c r="CW44" s="201"/>
      <c r="CX44" s="201"/>
      <c r="CY44" s="201"/>
      <c r="CZ44" s="201"/>
      <c r="DA44" s="201"/>
      <c r="DB44" s="201"/>
      <c r="DC44" s="201"/>
      <c r="DD44" s="201"/>
      <c r="DE44" s="201"/>
      <c r="DF44" s="201"/>
      <c r="DG44" s="201"/>
      <c r="DH44" s="201"/>
      <c r="DI44" s="201"/>
      <c r="DJ44" s="201"/>
      <c r="DK44" s="201"/>
      <c r="DL44" s="201"/>
      <c r="DM44" s="201"/>
      <c r="DN44" s="201"/>
      <c r="DO44" s="201"/>
      <c r="DP44" s="201"/>
      <c r="DQ44" s="201"/>
      <c r="DR44" s="201"/>
      <c r="DS44" s="201"/>
      <c r="DT44" s="201"/>
      <c r="DU44" s="201"/>
      <c r="DV44" s="201"/>
      <c r="DW44" s="201"/>
    </row>
    <row r="45" spans="1:127" s="304" customFormat="1" ht="24.95" customHeight="1">
      <c r="A45" s="350"/>
      <c r="B45" s="350"/>
      <c r="C45" s="350"/>
      <c r="D45" s="350"/>
      <c r="E45" s="350"/>
      <c r="F45" s="350"/>
      <c r="G45" s="350"/>
      <c r="H45" s="350"/>
      <c r="I45" s="350"/>
      <c r="J45" s="350"/>
      <c r="K45" s="350"/>
      <c r="L45" s="350"/>
      <c r="M45" s="350"/>
      <c r="N45" s="350"/>
      <c r="Q45" s="201"/>
      <c r="R45" s="201"/>
      <c r="S45" s="201"/>
      <c r="T45" s="201"/>
      <c r="U45" s="201"/>
      <c r="V45" s="201"/>
      <c r="W45" s="201"/>
      <c r="X45" s="201"/>
      <c r="Y45" s="201"/>
      <c r="Z45" s="201"/>
      <c r="AA45" s="201"/>
      <c r="AB45" s="201"/>
      <c r="AC45" s="201"/>
      <c r="AD45" s="201"/>
      <c r="AE45" s="201"/>
      <c r="AF45" s="201"/>
      <c r="AG45" s="201"/>
      <c r="AH45" s="201"/>
      <c r="AI45" s="201"/>
      <c r="AJ45" s="201"/>
      <c r="AK45" s="201"/>
      <c r="AL45" s="201"/>
      <c r="AM45" s="201"/>
      <c r="AN45" s="201"/>
      <c r="AO45" s="201"/>
      <c r="AP45" s="201"/>
      <c r="AQ45" s="201"/>
      <c r="AR45" s="201"/>
      <c r="AS45" s="201"/>
      <c r="AT45" s="201"/>
      <c r="AU45" s="201"/>
      <c r="AV45" s="201"/>
      <c r="AW45" s="201"/>
      <c r="AX45" s="201"/>
      <c r="AY45" s="201"/>
      <c r="AZ45" s="201"/>
      <c r="BA45" s="201"/>
      <c r="BB45" s="201"/>
      <c r="BC45" s="201"/>
      <c r="BD45" s="201"/>
      <c r="BE45" s="201"/>
      <c r="BF45" s="201"/>
      <c r="BG45" s="201"/>
      <c r="BH45" s="201"/>
      <c r="BI45" s="201"/>
      <c r="BJ45" s="201"/>
      <c r="BK45" s="201"/>
      <c r="BL45" s="201"/>
      <c r="BM45" s="201"/>
      <c r="BN45" s="201"/>
      <c r="BO45" s="201"/>
      <c r="BP45" s="201"/>
      <c r="BQ45" s="201"/>
      <c r="BR45" s="201"/>
      <c r="BS45" s="201"/>
      <c r="BT45" s="201"/>
      <c r="BU45" s="201"/>
      <c r="BV45" s="201"/>
      <c r="BW45" s="201"/>
      <c r="BX45" s="201"/>
      <c r="BY45" s="201"/>
      <c r="BZ45" s="201"/>
      <c r="CA45" s="201"/>
      <c r="CB45" s="201"/>
      <c r="CC45" s="201"/>
      <c r="CD45" s="201"/>
      <c r="CE45" s="201"/>
      <c r="CF45" s="201"/>
      <c r="CG45" s="201"/>
      <c r="CH45" s="201"/>
      <c r="CI45" s="201"/>
      <c r="CJ45" s="201"/>
      <c r="CK45" s="201"/>
      <c r="CL45" s="201"/>
      <c r="CM45" s="201"/>
      <c r="CN45" s="201"/>
      <c r="CO45" s="201"/>
      <c r="CP45" s="201"/>
      <c r="CQ45" s="201"/>
      <c r="CR45" s="201"/>
      <c r="CS45" s="201"/>
      <c r="CT45" s="201"/>
      <c r="CU45" s="201"/>
      <c r="CV45" s="201"/>
      <c r="CW45" s="201"/>
      <c r="CX45" s="201"/>
      <c r="CY45" s="201"/>
      <c r="CZ45" s="201"/>
      <c r="DA45" s="201"/>
      <c r="DB45" s="201"/>
      <c r="DC45" s="201"/>
      <c r="DD45" s="201"/>
      <c r="DE45" s="201"/>
      <c r="DF45" s="201"/>
      <c r="DG45" s="201"/>
      <c r="DH45" s="201"/>
      <c r="DI45" s="201"/>
      <c r="DJ45" s="201"/>
      <c r="DK45" s="201"/>
      <c r="DL45" s="201"/>
      <c r="DM45" s="201"/>
      <c r="DN45" s="201"/>
      <c r="DO45" s="201"/>
      <c r="DP45" s="201"/>
      <c r="DQ45" s="201"/>
      <c r="DR45" s="201"/>
      <c r="DS45" s="201"/>
      <c r="DT45" s="201"/>
      <c r="DU45" s="201"/>
      <c r="DV45" s="201"/>
      <c r="DW45" s="201"/>
    </row>
    <row r="46" spans="1:127">
      <c r="A46" s="304"/>
      <c r="B46" s="304"/>
      <c r="C46" s="304"/>
      <c r="D46" s="304"/>
      <c r="E46" s="304"/>
      <c r="F46" s="304"/>
      <c r="G46" s="304"/>
      <c r="H46" s="304"/>
      <c r="I46" s="304"/>
      <c r="J46" s="304"/>
      <c r="K46" s="304"/>
      <c r="L46" s="304"/>
      <c r="M46" s="304"/>
      <c r="N46" s="304"/>
      <c r="O46" s="304"/>
      <c r="P46" s="304"/>
    </row>
  </sheetData>
  <mergeCells count="86">
    <mergeCell ref="M15:N15"/>
    <mergeCell ref="J1:N6"/>
    <mergeCell ref="D2:F2"/>
    <mergeCell ref="D3:F3"/>
    <mergeCell ref="B5:H6"/>
    <mergeCell ref="I5:I6"/>
    <mergeCell ref="B9:H10"/>
    <mergeCell ref="B11:D12"/>
    <mergeCell ref="E11:H12"/>
    <mergeCell ref="C15:H15"/>
    <mergeCell ref="I15:J15"/>
    <mergeCell ref="K15:L15"/>
    <mergeCell ref="B16:H16"/>
    <mergeCell ref="I16:J16"/>
    <mergeCell ref="K16:L16"/>
    <mergeCell ref="M16:N16"/>
    <mergeCell ref="B17:H17"/>
    <mergeCell ref="I17:J17"/>
    <mergeCell ref="K17:L17"/>
    <mergeCell ref="M17:N17"/>
    <mergeCell ref="B18:H18"/>
    <mergeCell ref="I18:J18"/>
    <mergeCell ref="K18:L18"/>
    <mergeCell ref="M18:N18"/>
    <mergeCell ref="B19:H19"/>
    <mergeCell ref="I19:J19"/>
    <mergeCell ref="K19:L19"/>
    <mergeCell ref="M19:N19"/>
    <mergeCell ref="B20:H20"/>
    <mergeCell ref="I20:J20"/>
    <mergeCell ref="K20:L20"/>
    <mergeCell ref="M20:N20"/>
    <mergeCell ref="B21:H21"/>
    <mergeCell ref="I21:J21"/>
    <mergeCell ref="K21:L21"/>
    <mergeCell ref="M21:N21"/>
    <mergeCell ref="B22:H22"/>
    <mergeCell ref="I22:J22"/>
    <mergeCell ref="K22:L22"/>
    <mergeCell ref="M22:N22"/>
    <mergeCell ref="B23:H23"/>
    <mergeCell ref="I23:J23"/>
    <mergeCell ref="K23:L23"/>
    <mergeCell ref="M23:N23"/>
    <mergeCell ref="B24:H24"/>
    <mergeCell ref="I24:J24"/>
    <mergeCell ref="K24:L24"/>
    <mergeCell ref="M24:N24"/>
    <mergeCell ref="B25:H25"/>
    <mergeCell ref="I25:J25"/>
    <mergeCell ref="K25:L25"/>
    <mergeCell ref="M25:N25"/>
    <mergeCell ref="B26:H26"/>
    <mergeCell ref="I26:J26"/>
    <mergeCell ref="K26:L26"/>
    <mergeCell ref="M26:N26"/>
    <mergeCell ref="B27:H27"/>
    <mergeCell ref="I27:J27"/>
    <mergeCell ref="K27:L27"/>
    <mergeCell ref="M27:N27"/>
    <mergeCell ref="B28:H28"/>
    <mergeCell ref="I28:J28"/>
    <mergeCell ref="K28:L28"/>
    <mergeCell ref="M28:N28"/>
    <mergeCell ref="B29:H29"/>
    <mergeCell ref="I29:J29"/>
    <mergeCell ref="K29:L29"/>
    <mergeCell ref="M29:N29"/>
    <mergeCell ref="B30:H30"/>
    <mergeCell ref="I30:J30"/>
    <mergeCell ref="K30:L30"/>
    <mergeCell ref="M30:N30"/>
    <mergeCell ref="B31:H31"/>
    <mergeCell ref="I31:J31"/>
    <mergeCell ref="K31:L31"/>
    <mergeCell ref="M31:N31"/>
    <mergeCell ref="J35:K35"/>
    <mergeCell ref="M35:N35"/>
    <mergeCell ref="J36:K36"/>
    <mergeCell ref="M36:N36"/>
    <mergeCell ref="B32:H32"/>
    <mergeCell ref="I32:J32"/>
    <mergeCell ref="K32:L32"/>
    <mergeCell ref="M32:N32"/>
    <mergeCell ref="J34:K34"/>
    <mergeCell ref="M34:N34"/>
  </mergeCells>
  <phoneticPr fontId="27"/>
  <printOptions horizontalCentered="1"/>
  <pageMargins left="0.70866141732283472" right="0.70866141732283472" top="0.74803149606299213" bottom="0.74803149606299213" header="0.31496062992125984" footer="0.31496062992125984"/>
  <pageSetup paperSize="9" scale="67" orientation="portrait" horizontalDpi="1200" verticalDpi="1200"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72B43-A199-4997-B74B-655748E34035}">
  <sheetPr codeName="Sheet53">
    <pageSetUpPr fitToPage="1"/>
  </sheetPr>
  <dimension ref="A1:DW46"/>
  <sheetViews>
    <sheetView zoomScaleNormal="100" zoomScaleSheetLayoutView="100" zoomScalePageLayoutView="50" workbookViewId="0">
      <selection activeCell="S11" sqref="S11"/>
    </sheetView>
  </sheetViews>
  <sheetFormatPr defaultRowHeight="18.75"/>
  <cols>
    <col min="1" max="1" width="4.1640625" style="201" customWidth="1"/>
    <col min="2" max="2" width="7" style="201" bestFit="1" customWidth="1"/>
    <col min="3" max="3" width="10.1640625" style="201" customWidth="1"/>
    <col min="4" max="4" width="7.1640625" style="201" customWidth="1"/>
    <col min="5" max="5" width="16.1640625" style="201" customWidth="1"/>
    <col min="6" max="6" width="7.1640625" style="201" customWidth="1"/>
    <col min="7" max="9" width="10.1640625" style="201" customWidth="1"/>
    <col min="10" max="10" width="13.5" style="201" customWidth="1"/>
    <col min="11" max="11" width="10.1640625" style="201" customWidth="1"/>
    <col min="12" max="12" width="13.5" style="201" customWidth="1"/>
    <col min="13" max="13" width="15.5" style="201" customWidth="1"/>
    <col min="14" max="14" width="10.1640625" style="201" customWidth="1"/>
    <col min="15" max="16" width="2.6640625" style="201" customWidth="1"/>
    <col min="17" max="16384" width="9.33203125" style="201"/>
  </cols>
  <sheetData>
    <row r="1" spans="1:127" s="304" customFormat="1" ht="8.1" customHeight="1">
      <c r="B1" s="305"/>
      <c r="C1" s="305"/>
      <c r="D1" s="305"/>
      <c r="E1" s="305"/>
      <c r="J1" s="2903" t="s">
        <v>466</v>
      </c>
      <c r="K1" s="2903"/>
      <c r="L1" s="2903"/>
      <c r="M1" s="2903"/>
      <c r="N1" s="2903"/>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c r="CY1" s="201"/>
      <c r="CZ1" s="201"/>
      <c r="DA1" s="201"/>
      <c r="DB1" s="201"/>
      <c r="DC1" s="201"/>
      <c r="DD1" s="201"/>
      <c r="DE1" s="201"/>
      <c r="DF1" s="201"/>
      <c r="DG1" s="201"/>
      <c r="DH1" s="201"/>
      <c r="DI1" s="201"/>
      <c r="DJ1" s="201"/>
      <c r="DK1" s="201"/>
      <c r="DL1" s="201"/>
      <c r="DM1" s="201"/>
      <c r="DN1" s="201"/>
      <c r="DO1" s="201"/>
      <c r="DP1" s="201"/>
      <c r="DQ1" s="201"/>
      <c r="DR1" s="201"/>
      <c r="DS1" s="201"/>
      <c r="DT1" s="201"/>
      <c r="DU1" s="201"/>
      <c r="DV1" s="201"/>
      <c r="DW1" s="201"/>
    </row>
    <row r="2" spans="1:127" ht="18.75" customHeight="1">
      <c r="A2" s="304"/>
      <c r="B2" s="304"/>
      <c r="C2" s="306" t="s">
        <v>467</v>
      </c>
      <c r="D2" s="2884" t="s">
        <v>441</v>
      </c>
      <c r="E2" s="2884"/>
      <c r="F2" s="2884"/>
      <c r="G2" s="308"/>
      <c r="H2" s="308"/>
      <c r="I2" s="308"/>
      <c r="J2" s="2903"/>
      <c r="K2" s="2903"/>
      <c r="L2" s="2903"/>
      <c r="M2" s="2903"/>
      <c r="N2" s="2903"/>
      <c r="O2" s="304"/>
      <c r="P2" s="304"/>
    </row>
    <row r="3" spans="1:127" ht="18.75" customHeight="1">
      <c r="A3" s="304"/>
      <c r="B3" s="304"/>
      <c r="C3" s="306" t="s">
        <v>468</v>
      </c>
      <c r="D3" s="2885">
        <v>44551</v>
      </c>
      <c r="E3" s="2885"/>
      <c r="F3" s="2885"/>
      <c r="G3" s="308"/>
      <c r="H3" s="308"/>
      <c r="I3" s="308"/>
      <c r="J3" s="2903"/>
      <c r="K3" s="2903"/>
      <c r="L3" s="2903"/>
      <c r="M3" s="2903"/>
      <c r="N3" s="2903"/>
      <c r="O3" s="304"/>
      <c r="P3" s="304"/>
    </row>
    <row r="4" spans="1:127" ht="8.1" customHeight="1">
      <c r="A4" s="304"/>
      <c r="B4" s="309"/>
      <c r="C4" s="309"/>
      <c r="D4" s="309"/>
      <c r="E4" s="309"/>
      <c r="F4" s="309"/>
      <c r="G4" s="309"/>
      <c r="H4" s="309"/>
      <c r="I4" s="309"/>
      <c r="J4" s="2903"/>
      <c r="K4" s="2903"/>
      <c r="L4" s="2903"/>
      <c r="M4" s="2903"/>
      <c r="N4" s="2903"/>
      <c r="O4" s="304"/>
      <c r="P4" s="304"/>
    </row>
    <row r="5" spans="1:127" ht="20.25" customHeight="1">
      <c r="A5" s="304"/>
      <c r="B5" s="2904" t="s">
        <v>442</v>
      </c>
      <c r="C5" s="2904"/>
      <c r="D5" s="2904"/>
      <c r="E5" s="2904"/>
      <c r="F5" s="2904"/>
      <c r="G5" s="2904"/>
      <c r="H5" s="2904"/>
      <c r="I5" s="2888" t="s">
        <v>412</v>
      </c>
      <c r="J5" s="2903"/>
      <c r="K5" s="2903"/>
      <c r="L5" s="2903"/>
      <c r="M5" s="2903"/>
      <c r="N5" s="2903"/>
      <c r="O5" s="304"/>
      <c r="P5" s="304"/>
    </row>
    <row r="6" spans="1:127" ht="21" customHeight="1" thickBot="1">
      <c r="A6" s="304"/>
      <c r="B6" s="2905"/>
      <c r="C6" s="2905"/>
      <c r="D6" s="2905"/>
      <c r="E6" s="2905"/>
      <c r="F6" s="2905"/>
      <c r="G6" s="2905"/>
      <c r="H6" s="2905"/>
      <c r="I6" s="2888"/>
      <c r="J6" s="2903"/>
      <c r="K6" s="2903"/>
      <c r="L6" s="2903"/>
      <c r="M6" s="2903"/>
      <c r="N6" s="2903"/>
      <c r="O6" s="304"/>
      <c r="P6" s="304"/>
    </row>
    <row r="7" spans="1:127" ht="24.95" customHeight="1">
      <c r="A7" s="304"/>
      <c r="B7" s="315" t="s">
        <v>443</v>
      </c>
      <c r="C7" s="316"/>
      <c r="D7" s="317" t="s">
        <v>444</v>
      </c>
      <c r="E7" s="318"/>
      <c r="F7" s="319"/>
      <c r="G7" s="319"/>
      <c r="H7" s="319"/>
      <c r="I7" s="320"/>
      <c r="J7" s="321"/>
      <c r="K7" s="321"/>
      <c r="L7" s="321"/>
      <c r="M7" s="321"/>
      <c r="N7" s="321"/>
      <c r="O7" s="304"/>
      <c r="P7" s="304"/>
    </row>
    <row r="8" spans="1:127" ht="24.95" customHeight="1">
      <c r="A8" s="304"/>
      <c r="B8" s="322"/>
      <c r="C8" s="322"/>
      <c r="D8" s="322" t="s">
        <v>445</v>
      </c>
      <c r="E8" s="318"/>
      <c r="F8" s="319"/>
      <c r="G8" s="319"/>
      <c r="H8" s="319"/>
      <c r="I8" s="320"/>
      <c r="J8" s="313"/>
      <c r="K8" s="314"/>
      <c r="L8" s="304"/>
      <c r="M8" s="304"/>
      <c r="N8" s="304"/>
      <c r="O8" s="304"/>
      <c r="P8" s="304"/>
    </row>
    <row r="9" spans="1:127" ht="24.75" customHeight="1">
      <c r="A9" s="304"/>
      <c r="B9" s="2906" t="s">
        <v>469</v>
      </c>
      <c r="C9" s="2906"/>
      <c r="D9" s="2906"/>
      <c r="E9" s="2906"/>
      <c r="F9" s="2906"/>
      <c r="G9" s="2906"/>
      <c r="H9" s="2906"/>
      <c r="I9" s="304"/>
      <c r="J9" s="322"/>
      <c r="K9" s="314"/>
      <c r="L9" s="304"/>
      <c r="M9" s="304"/>
      <c r="N9" s="304"/>
      <c r="O9" s="304"/>
      <c r="P9" s="304"/>
    </row>
    <row r="10" spans="1:127" ht="18.75" customHeight="1">
      <c r="A10" s="304"/>
      <c r="B10" s="2906"/>
      <c r="C10" s="2906"/>
      <c r="D10" s="2906"/>
      <c r="E10" s="2906"/>
      <c r="F10" s="2906"/>
      <c r="G10" s="2906"/>
      <c r="H10" s="2906"/>
      <c r="I10" s="304"/>
      <c r="J10" s="322"/>
      <c r="K10" s="314"/>
      <c r="L10" s="304"/>
      <c r="M10" s="304"/>
      <c r="N10" s="304"/>
      <c r="O10" s="304"/>
      <c r="P10" s="304"/>
    </row>
    <row r="11" spans="1:127" ht="19.5">
      <c r="A11" s="304"/>
      <c r="B11" s="2877" t="s">
        <v>465</v>
      </c>
      <c r="C11" s="2877"/>
      <c r="D11" s="2877"/>
      <c r="E11" s="2879">
        <f>M36</f>
        <v>407957393</v>
      </c>
      <c r="F11" s="2879"/>
      <c r="G11" s="2879"/>
      <c r="H11" s="2879"/>
      <c r="I11" s="304"/>
      <c r="J11" s="328"/>
      <c r="K11" s="314"/>
      <c r="L11" s="304"/>
      <c r="M11" s="304"/>
      <c r="N11" s="304"/>
      <c r="O11" s="304"/>
      <c r="P11" s="304"/>
    </row>
    <row r="12" spans="1:127" ht="19.5" thickBot="1">
      <c r="A12" s="304"/>
      <c r="B12" s="2878"/>
      <c r="C12" s="2878"/>
      <c r="D12" s="2878"/>
      <c r="E12" s="2880"/>
      <c r="F12" s="2880"/>
      <c r="G12" s="2880"/>
      <c r="H12" s="2880"/>
      <c r="I12" s="304"/>
      <c r="J12" s="329"/>
      <c r="K12" s="304"/>
      <c r="L12" s="304"/>
      <c r="M12" s="304"/>
      <c r="N12" s="304"/>
      <c r="O12" s="304"/>
      <c r="P12" s="304"/>
    </row>
    <row r="13" spans="1:127" ht="12.95" customHeight="1" thickTop="1">
      <c r="A13" s="304"/>
      <c r="B13" s="304"/>
      <c r="C13" s="304"/>
      <c r="D13" s="304"/>
      <c r="E13" s="330"/>
      <c r="F13" s="330"/>
      <c r="G13" s="330"/>
      <c r="H13" s="330"/>
      <c r="I13" s="304"/>
      <c r="J13" s="304"/>
      <c r="K13" s="304"/>
      <c r="L13" s="304"/>
      <c r="M13" s="304"/>
      <c r="N13" s="304"/>
      <c r="O13" s="304"/>
      <c r="P13" s="304"/>
    </row>
    <row r="14" spans="1:127" ht="12.95" customHeight="1" thickBot="1">
      <c r="A14" s="304"/>
      <c r="B14" s="304"/>
      <c r="C14" s="304"/>
      <c r="D14" s="304"/>
      <c r="E14" s="304"/>
      <c r="F14" s="304"/>
      <c r="G14" s="304"/>
      <c r="H14" s="304"/>
      <c r="I14" s="304"/>
      <c r="J14" s="304"/>
      <c r="K14" s="304"/>
      <c r="L14" s="304"/>
      <c r="M14" s="304"/>
      <c r="N14" s="304"/>
      <c r="O14" s="304"/>
      <c r="P14" s="304"/>
    </row>
    <row r="15" spans="1:127" s="304" customFormat="1" ht="8.1" customHeight="1">
      <c r="B15" s="331"/>
      <c r="C15" s="2881"/>
      <c r="D15" s="2881"/>
      <c r="E15" s="2881"/>
      <c r="F15" s="2881"/>
      <c r="G15" s="2881"/>
      <c r="H15" s="2881"/>
      <c r="I15" s="2871"/>
      <c r="J15" s="2871"/>
      <c r="K15" s="2871"/>
      <c r="L15" s="2871"/>
      <c r="M15" s="2871"/>
      <c r="N15" s="2871"/>
      <c r="Q15" s="201"/>
      <c r="R15" s="201"/>
      <c r="S15" s="201"/>
      <c r="T15" s="201"/>
      <c r="U15" s="201"/>
      <c r="V15" s="201"/>
      <c r="W15" s="201"/>
      <c r="X15" s="201"/>
      <c r="Y15" s="201"/>
      <c r="Z15" s="201"/>
      <c r="AA15" s="201"/>
      <c r="AB15" s="201"/>
      <c r="AC15" s="201"/>
      <c r="AD15" s="201"/>
      <c r="AE15" s="201"/>
      <c r="AF15" s="201"/>
      <c r="AG15" s="201"/>
      <c r="AH15" s="201"/>
      <c r="AI15" s="201"/>
      <c r="AJ15" s="201"/>
      <c r="AK15" s="201"/>
      <c r="AL15" s="201"/>
      <c r="AM15" s="201"/>
      <c r="AN15" s="201"/>
      <c r="AO15" s="201"/>
      <c r="AP15" s="201"/>
      <c r="AQ15" s="201"/>
      <c r="AR15" s="201"/>
      <c r="AS15" s="201"/>
      <c r="AT15" s="201"/>
      <c r="AU15" s="201"/>
      <c r="AV15" s="201"/>
      <c r="AW15" s="201"/>
      <c r="AX15" s="201"/>
      <c r="AY15" s="201"/>
      <c r="AZ15" s="201"/>
      <c r="BA15" s="201"/>
      <c r="BB15" s="201"/>
      <c r="BC15" s="201"/>
      <c r="BD15" s="201"/>
      <c r="BE15" s="201"/>
      <c r="BF15" s="201"/>
      <c r="BG15" s="201"/>
      <c r="BH15" s="201"/>
      <c r="BI15" s="201"/>
      <c r="BJ15" s="201"/>
      <c r="BK15" s="201"/>
      <c r="BL15" s="201"/>
      <c r="BM15" s="201"/>
      <c r="BN15" s="201"/>
      <c r="BO15" s="201"/>
      <c r="BP15" s="201"/>
      <c r="BQ15" s="201"/>
      <c r="BR15" s="201"/>
      <c r="BS15" s="201"/>
      <c r="BT15" s="201"/>
      <c r="BU15" s="201"/>
      <c r="BV15" s="201"/>
      <c r="BW15" s="201"/>
      <c r="BX15" s="201"/>
      <c r="BY15" s="201"/>
      <c r="BZ15" s="201"/>
      <c r="CA15" s="201"/>
      <c r="CB15" s="201"/>
      <c r="CC15" s="201"/>
      <c r="CD15" s="201"/>
      <c r="CE15" s="201"/>
      <c r="CF15" s="201"/>
      <c r="CG15" s="201"/>
      <c r="CH15" s="201"/>
      <c r="CI15" s="201"/>
      <c r="CJ15" s="201"/>
      <c r="CK15" s="201"/>
      <c r="CL15" s="201"/>
      <c r="CM15" s="201"/>
      <c r="CN15" s="201"/>
      <c r="CO15" s="201"/>
      <c r="CP15" s="201"/>
      <c r="CQ15" s="201"/>
      <c r="CR15" s="201"/>
      <c r="CS15" s="201"/>
      <c r="CT15" s="201"/>
      <c r="CU15" s="201"/>
      <c r="CV15" s="201"/>
      <c r="CW15" s="201"/>
      <c r="CX15" s="201"/>
      <c r="CY15" s="201"/>
      <c r="CZ15" s="201"/>
      <c r="DA15" s="201"/>
      <c r="DB15" s="201"/>
      <c r="DC15" s="201"/>
      <c r="DD15" s="201"/>
      <c r="DE15" s="201"/>
      <c r="DF15" s="201"/>
      <c r="DG15" s="201"/>
      <c r="DH15" s="201"/>
      <c r="DI15" s="201"/>
      <c r="DJ15" s="201"/>
      <c r="DK15" s="201"/>
      <c r="DL15" s="201"/>
      <c r="DM15" s="201"/>
      <c r="DN15" s="201"/>
      <c r="DO15" s="201"/>
      <c r="DP15" s="201"/>
      <c r="DQ15" s="201"/>
      <c r="DR15" s="201"/>
      <c r="DS15" s="201"/>
      <c r="DT15" s="201"/>
      <c r="DU15" s="201"/>
      <c r="DV15" s="201"/>
      <c r="DW15" s="201"/>
    </row>
    <row r="16" spans="1:127" s="304" customFormat="1" ht="30.95" customHeight="1">
      <c r="B16" s="2875" t="s">
        <v>446</v>
      </c>
      <c r="C16" s="2875"/>
      <c r="D16" s="2875"/>
      <c r="E16" s="2875"/>
      <c r="F16" s="2875"/>
      <c r="G16" s="2875"/>
      <c r="H16" s="2875"/>
      <c r="I16" s="2875" t="s">
        <v>421</v>
      </c>
      <c r="J16" s="2875"/>
      <c r="K16" s="2875" t="s">
        <v>422</v>
      </c>
      <c r="L16" s="2875"/>
      <c r="M16" s="2875" t="s">
        <v>423</v>
      </c>
      <c r="N16" s="2875"/>
      <c r="Q16" s="201"/>
      <c r="R16" s="201"/>
      <c r="S16" s="201"/>
      <c r="T16" s="201"/>
      <c r="U16" s="201"/>
      <c r="V16" s="201"/>
      <c r="W16" s="201"/>
      <c r="X16" s="201"/>
      <c r="Y16" s="201"/>
      <c r="Z16" s="201"/>
      <c r="AA16" s="201"/>
      <c r="AB16" s="201"/>
      <c r="AC16" s="201"/>
      <c r="AD16" s="201"/>
      <c r="AE16" s="201"/>
      <c r="AF16" s="201"/>
      <c r="AG16" s="201"/>
      <c r="AH16" s="201"/>
      <c r="AI16" s="201"/>
      <c r="AJ16" s="201"/>
      <c r="AK16" s="201"/>
      <c r="AL16" s="201"/>
      <c r="AM16" s="201"/>
      <c r="AN16" s="201"/>
      <c r="AO16" s="201"/>
      <c r="AP16" s="201"/>
      <c r="AQ16" s="201"/>
      <c r="AR16" s="201"/>
      <c r="AS16" s="201"/>
      <c r="AT16" s="201"/>
      <c r="AU16" s="201"/>
      <c r="AV16" s="201"/>
      <c r="AW16" s="201"/>
      <c r="AX16" s="201"/>
      <c r="AY16" s="201"/>
      <c r="AZ16" s="201"/>
      <c r="BA16" s="201"/>
      <c r="BB16" s="201"/>
      <c r="BC16" s="201"/>
      <c r="BD16" s="201"/>
      <c r="BE16" s="201"/>
      <c r="BF16" s="201"/>
      <c r="BG16" s="201"/>
      <c r="BH16" s="201"/>
      <c r="BI16" s="201"/>
      <c r="BJ16" s="201"/>
      <c r="BK16" s="201"/>
      <c r="BL16" s="201"/>
      <c r="BM16" s="201"/>
      <c r="BN16" s="201"/>
      <c r="BO16" s="201"/>
      <c r="BP16" s="201"/>
      <c r="BQ16" s="201"/>
      <c r="BR16" s="201"/>
      <c r="BS16" s="201"/>
      <c r="BT16" s="201"/>
      <c r="BU16" s="201"/>
      <c r="BV16" s="201"/>
      <c r="BW16" s="201"/>
      <c r="BX16" s="201"/>
      <c r="BY16" s="201"/>
      <c r="BZ16" s="201"/>
      <c r="CA16" s="201"/>
      <c r="CB16" s="201"/>
      <c r="CC16" s="201"/>
      <c r="CD16" s="201"/>
      <c r="CE16" s="201"/>
      <c r="CF16" s="201"/>
      <c r="CG16" s="201"/>
      <c r="CH16" s="201"/>
      <c r="CI16" s="201"/>
      <c r="CJ16" s="201"/>
      <c r="CK16" s="201"/>
      <c r="CL16" s="201"/>
      <c r="CM16" s="201"/>
      <c r="CN16" s="201"/>
      <c r="CO16" s="201"/>
      <c r="CP16" s="201"/>
      <c r="CQ16" s="201"/>
      <c r="CR16" s="201"/>
      <c r="CS16" s="201"/>
      <c r="CT16" s="201"/>
      <c r="CU16" s="201"/>
      <c r="CV16" s="201"/>
      <c r="CW16" s="201"/>
      <c r="CX16" s="201"/>
      <c r="CY16" s="201"/>
      <c r="CZ16" s="201"/>
      <c r="DA16" s="201"/>
      <c r="DB16" s="201"/>
      <c r="DC16" s="201"/>
      <c r="DD16" s="201"/>
      <c r="DE16" s="201"/>
      <c r="DF16" s="201"/>
      <c r="DG16" s="201"/>
      <c r="DH16" s="201"/>
      <c r="DI16" s="201"/>
      <c r="DJ16" s="201"/>
      <c r="DK16" s="201"/>
      <c r="DL16" s="201"/>
      <c r="DM16" s="201"/>
      <c r="DN16" s="201"/>
      <c r="DO16" s="201"/>
      <c r="DP16" s="201"/>
      <c r="DQ16" s="201"/>
      <c r="DR16" s="201"/>
      <c r="DS16" s="201"/>
      <c r="DT16" s="201"/>
      <c r="DU16" s="201"/>
      <c r="DV16" s="201"/>
      <c r="DW16" s="201"/>
    </row>
    <row r="17" spans="2:127" s="304" customFormat="1" ht="30.95" customHeight="1">
      <c r="B17" s="2902" t="s">
        <v>1042</v>
      </c>
      <c r="C17" s="2902"/>
      <c r="D17" s="2902"/>
      <c r="E17" s="2902"/>
      <c r="F17" s="2902"/>
      <c r="G17" s="2902"/>
      <c r="H17" s="2902"/>
      <c r="I17" s="2860">
        <v>12345678</v>
      </c>
      <c r="J17" s="2860"/>
      <c r="K17" s="2860">
        <v>10</v>
      </c>
      <c r="L17" s="2860"/>
      <c r="M17" s="2860">
        <f>I17*K17</f>
        <v>123456780</v>
      </c>
      <c r="N17" s="2860"/>
      <c r="Q17" s="201"/>
      <c r="R17" s="201"/>
      <c r="S17" s="201"/>
      <c r="T17" s="201"/>
      <c r="U17" s="201"/>
      <c r="V17" s="201"/>
      <c r="W17" s="201"/>
      <c r="X17" s="201"/>
      <c r="Y17" s="201"/>
      <c r="Z17" s="201"/>
      <c r="AA17" s="201"/>
      <c r="AB17" s="201"/>
      <c r="AC17" s="201"/>
      <c r="AD17" s="201"/>
      <c r="AE17" s="201"/>
      <c r="AF17" s="201"/>
      <c r="AG17" s="201"/>
      <c r="AH17" s="201"/>
      <c r="AI17" s="201"/>
      <c r="AJ17" s="201"/>
      <c r="AK17" s="201"/>
      <c r="AL17" s="201"/>
      <c r="AM17" s="201"/>
      <c r="AN17" s="201"/>
      <c r="AO17" s="201"/>
      <c r="AP17" s="201"/>
      <c r="AQ17" s="201"/>
      <c r="AR17" s="201"/>
      <c r="AS17" s="201"/>
      <c r="AT17" s="201"/>
      <c r="AU17" s="201"/>
      <c r="AV17" s="201"/>
      <c r="AW17" s="201"/>
      <c r="AX17" s="201"/>
      <c r="AY17" s="201"/>
      <c r="AZ17" s="201"/>
      <c r="BA17" s="201"/>
      <c r="BB17" s="201"/>
      <c r="BC17" s="201"/>
      <c r="BD17" s="201"/>
      <c r="BE17" s="201"/>
      <c r="BF17" s="201"/>
      <c r="BG17" s="201"/>
      <c r="BH17" s="201"/>
      <c r="BI17" s="201"/>
      <c r="BJ17" s="201"/>
      <c r="BK17" s="201"/>
      <c r="BL17" s="201"/>
      <c r="BM17" s="201"/>
      <c r="BN17" s="201"/>
      <c r="BO17" s="201"/>
      <c r="BP17" s="201"/>
      <c r="BQ17" s="201"/>
      <c r="BR17" s="201"/>
      <c r="BS17" s="201"/>
      <c r="BT17" s="201"/>
      <c r="BU17" s="201"/>
      <c r="BV17" s="201"/>
      <c r="BW17" s="201"/>
      <c r="BX17" s="201"/>
      <c r="BY17" s="201"/>
      <c r="BZ17" s="201"/>
      <c r="CA17" s="201"/>
      <c r="CB17" s="201"/>
      <c r="CC17" s="201"/>
      <c r="CD17" s="201"/>
      <c r="CE17" s="201"/>
      <c r="CF17" s="201"/>
      <c r="CG17" s="201"/>
      <c r="CH17" s="201"/>
      <c r="CI17" s="201"/>
      <c r="CJ17" s="201"/>
      <c r="CK17" s="201"/>
      <c r="CL17" s="201"/>
      <c r="CM17" s="201"/>
      <c r="CN17" s="201"/>
      <c r="CO17" s="201"/>
      <c r="CP17" s="201"/>
      <c r="CQ17" s="201"/>
      <c r="CR17" s="201"/>
      <c r="CS17" s="201"/>
      <c r="CT17" s="201"/>
      <c r="CU17" s="201"/>
      <c r="CV17" s="201"/>
      <c r="CW17" s="201"/>
      <c r="CX17" s="201"/>
      <c r="CY17" s="201"/>
      <c r="CZ17" s="201"/>
      <c r="DA17" s="201"/>
      <c r="DB17" s="201"/>
      <c r="DC17" s="201"/>
      <c r="DD17" s="201"/>
      <c r="DE17" s="201"/>
      <c r="DF17" s="201"/>
      <c r="DG17" s="201"/>
      <c r="DH17" s="201"/>
      <c r="DI17" s="201"/>
      <c r="DJ17" s="201"/>
      <c r="DK17" s="201"/>
      <c r="DL17" s="201"/>
      <c r="DM17" s="201"/>
      <c r="DN17" s="201"/>
      <c r="DO17" s="201"/>
      <c r="DP17" s="201"/>
      <c r="DQ17" s="201"/>
      <c r="DR17" s="201"/>
      <c r="DS17" s="201"/>
      <c r="DT17" s="201"/>
      <c r="DU17" s="201"/>
      <c r="DV17" s="201"/>
      <c r="DW17" s="201"/>
    </row>
    <row r="18" spans="2:127" s="304" customFormat="1" ht="30.95" customHeight="1">
      <c r="B18" s="2897" t="s">
        <v>1043</v>
      </c>
      <c r="C18" s="2898"/>
      <c r="D18" s="2898"/>
      <c r="E18" s="2898"/>
      <c r="F18" s="2898"/>
      <c r="G18" s="2898"/>
      <c r="H18" s="2899"/>
      <c r="I18" s="2860">
        <v>2</v>
      </c>
      <c r="J18" s="2860"/>
      <c r="K18" s="2860">
        <v>123456789</v>
      </c>
      <c r="L18" s="2860"/>
      <c r="M18" s="2860">
        <f>I18*K18</f>
        <v>246913578</v>
      </c>
      <c r="N18" s="2860"/>
      <c r="Q18" s="201"/>
      <c r="R18" s="201"/>
      <c r="S18" s="201"/>
      <c r="T18" s="201"/>
      <c r="U18" s="201"/>
      <c r="V18" s="201"/>
      <c r="W18" s="201"/>
      <c r="X18" s="201"/>
      <c r="Y18" s="201"/>
      <c r="Z18" s="201"/>
      <c r="AA18" s="201"/>
      <c r="AB18" s="201"/>
      <c r="AC18" s="201"/>
      <c r="AD18" s="201"/>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L18" s="201"/>
      <c r="BM18" s="201"/>
      <c r="BN18" s="201"/>
      <c r="BO18" s="201"/>
      <c r="BP18" s="201"/>
      <c r="BQ18" s="201"/>
      <c r="BR18" s="201"/>
      <c r="BS18" s="201"/>
      <c r="BT18" s="201"/>
      <c r="BU18" s="201"/>
      <c r="BV18" s="201"/>
      <c r="BW18" s="201"/>
      <c r="BX18" s="201"/>
      <c r="BY18" s="201"/>
      <c r="BZ18" s="201"/>
      <c r="CA18" s="201"/>
      <c r="CB18" s="201"/>
      <c r="CC18" s="201"/>
      <c r="CD18" s="201"/>
      <c r="CE18" s="201"/>
      <c r="CF18" s="201"/>
      <c r="CG18" s="201"/>
      <c r="CH18" s="201"/>
      <c r="CI18" s="201"/>
      <c r="CJ18" s="201"/>
      <c r="CK18" s="201"/>
      <c r="CL18" s="201"/>
      <c r="CM18" s="201"/>
      <c r="CN18" s="201"/>
      <c r="CO18" s="201"/>
      <c r="CP18" s="201"/>
      <c r="CQ18" s="201"/>
      <c r="CR18" s="201"/>
      <c r="CS18" s="201"/>
      <c r="CT18" s="201"/>
      <c r="CU18" s="201"/>
      <c r="CV18" s="201"/>
      <c r="CW18" s="201"/>
      <c r="CX18" s="201"/>
      <c r="CY18" s="201"/>
      <c r="CZ18" s="201"/>
      <c r="DA18" s="201"/>
      <c r="DB18" s="201"/>
      <c r="DC18" s="201"/>
      <c r="DD18" s="201"/>
      <c r="DE18" s="201"/>
      <c r="DF18" s="201"/>
      <c r="DG18" s="201"/>
      <c r="DH18" s="201"/>
      <c r="DI18" s="201"/>
      <c r="DJ18" s="201"/>
      <c r="DK18" s="201"/>
      <c r="DL18" s="201"/>
      <c r="DM18" s="201"/>
      <c r="DN18" s="201"/>
      <c r="DO18" s="201"/>
      <c r="DP18" s="201"/>
      <c r="DQ18" s="201"/>
      <c r="DR18" s="201"/>
      <c r="DS18" s="201"/>
      <c r="DT18" s="201"/>
      <c r="DU18" s="201"/>
      <c r="DV18" s="201"/>
      <c r="DW18" s="201"/>
    </row>
    <row r="19" spans="2:127" s="304" customFormat="1" ht="30.95" customHeight="1">
      <c r="B19" s="2897" t="s">
        <v>1044</v>
      </c>
      <c r="C19" s="2898"/>
      <c r="D19" s="2898"/>
      <c r="E19" s="2898"/>
      <c r="F19" s="2898"/>
      <c r="G19" s="2898"/>
      <c r="H19" s="2899"/>
      <c r="I19" s="2860">
        <v>3</v>
      </c>
      <c r="J19" s="2860"/>
      <c r="K19" s="2860">
        <v>30000</v>
      </c>
      <c r="L19" s="2860"/>
      <c r="M19" s="2860">
        <f t="shared" ref="M19:M22" si="0">I19*K19</f>
        <v>90000</v>
      </c>
      <c r="N19" s="2860"/>
      <c r="Q19" s="201"/>
      <c r="R19" s="201"/>
      <c r="S19" s="201"/>
      <c r="T19" s="201"/>
      <c r="U19" s="201"/>
      <c r="V19" s="201"/>
      <c r="W19" s="201"/>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1"/>
      <c r="BS19" s="201"/>
      <c r="BT19" s="201"/>
      <c r="BU19" s="201"/>
      <c r="BV19" s="201"/>
      <c r="BW19" s="201"/>
      <c r="BX19" s="201"/>
      <c r="BY19" s="201"/>
      <c r="BZ19" s="201"/>
      <c r="CA19" s="201"/>
      <c r="CB19" s="201"/>
      <c r="CC19" s="201"/>
      <c r="CD19" s="201"/>
      <c r="CE19" s="201"/>
      <c r="CF19" s="201"/>
      <c r="CG19" s="201"/>
      <c r="CH19" s="201"/>
      <c r="CI19" s="201"/>
      <c r="CJ19" s="201"/>
      <c r="CK19" s="201"/>
      <c r="CL19" s="201"/>
      <c r="CM19" s="201"/>
      <c r="CN19" s="201"/>
      <c r="CO19" s="201"/>
      <c r="CP19" s="201"/>
      <c r="CQ19" s="201"/>
      <c r="CR19" s="201"/>
      <c r="CS19" s="201"/>
      <c r="CT19" s="201"/>
      <c r="CU19" s="201"/>
      <c r="CV19" s="201"/>
      <c r="CW19" s="201"/>
      <c r="CX19" s="201"/>
      <c r="CY19" s="201"/>
      <c r="CZ19" s="201"/>
      <c r="DA19" s="201"/>
      <c r="DB19" s="201"/>
      <c r="DC19" s="201"/>
      <c r="DD19" s="201"/>
      <c r="DE19" s="201"/>
      <c r="DF19" s="201"/>
      <c r="DG19" s="201"/>
      <c r="DH19" s="201"/>
      <c r="DI19" s="201"/>
      <c r="DJ19" s="201"/>
      <c r="DK19" s="201"/>
      <c r="DL19" s="201"/>
      <c r="DM19" s="201"/>
      <c r="DN19" s="201"/>
      <c r="DO19" s="201"/>
      <c r="DP19" s="201"/>
      <c r="DQ19" s="201"/>
      <c r="DR19" s="201"/>
      <c r="DS19" s="201"/>
      <c r="DT19" s="201"/>
      <c r="DU19" s="201"/>
      <c r="DV19" s="201"/>
      <c r="DW19" s="201"/>
    </row>
    <row r="20" spans="2:127" s="304" customFormat="1" ht="30.95" customHeight="1">
      <c r="B20" s="2897" t="s">
        <v>1045</v>
      </c>
      <c r="C20" s="2898"/>
      <c r="D20" s="2898"/>
      <c r="E20" s="2898"/>
      <c r="F20" s="2898"/>
      <c r="G20" s="2898"/>
      <c r="H20" s="2899"/>
      <c r="I20" s="2860">
        <v>40</v>
      </c>
      <c r="J20" s="2860"/>
      <c r="K20" s="2860">
        <v>4000</v>
      </c>
      <c r="L20" s="2860"/>
      <c r="M20" s="2860">
        <f t="shared" si="0"/>
        <v>160000</v>
      </c>
      <c r="N20" s="2860"/>
      <c r="Q20" s="201"/>
      <c r="R20" s="201"/>
      <c r="S20" s="201"/>
      <c r="T20" s="201"/>
      <c r="U20" s="201"/>
      <c r="V20" s="201"/>
      <c r="W20" s="201"/>
      <c r="X20" s="201"/>
      <c r="Y20" s="201"/>
      <c r="Z20" s="201"/>
      <c r="AA20" s="201"/>
      <c r="AB20" s="201"/>
      <c r="AC20" s="201"/>
      <c r="AD20" s="201"/>
      <c r="AE20" s="201"/>
      <c r="AF20" s="201"/>
      <c r="AG20" s="201"/>
      <c r="AH20" s="201"/>
      <c r="AI20" s="201"/>
      <c r="AJ20" s="201"/>
      <c r="AK20" s="201"/>
      <c r="AL20" s="201"/>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1"/>
      <c r="BK20" s="201"/>
      <c r="BL20" s="201"/>
      <c r="BM20" s="201"/>
      <c r="BN20" s="201"/>
      <c r="BO20" s="201"/>
      <c r="BP20" s="201"/>
      <c r="BQ20" s="201"/>
      <c r="BR20" s="201"/>
      <c r="BS20" s="201"/>
      <c r="BT20" s="201"/>
      <c r="BU20" s="201"/>
      <c r="BV20" s="201"/>
      <c r="BW20" s="201"/>
      <c r="BX20" s="201"/>
      <c r="BY20" s="201"/>
      <c r="BZ20" s="201"/>
      <c r="CA20" s="201"/>
      <c r="CB20" s="201"/>
      <c r="CC20" s="201"/>
      <c r="CD20" s="201"/>
      <c r="CE20" s="201"/>
      <c r="CF20" s="201"/>
      <c r="CG20" s="201"/>
      <c r="CH20" s="201"/>
      <c r="CI20" s="201"/>
      <c r="CJ20" s="201"/>
      <c r="CK20" s="201"/>
      <c r="CL20" s="201"/>
      <c r="CM20" s="201"/>
      <c r="CN20" s="201"/>
      <c r="CO20" s="201"/>
      <c r="CP20" s="201"/>
      <c r="CQ20" s="201"/>
      <c r="CR20" s="201"/>
      <c r="CS20" s="201"/>
      <c r="CT20" s="201"/>
      <c r="CU20" s="201"/>
      <c r="CV20" s="201"/>
      <c r="CW20" s="201"/>
      <c r="CX20" s="201"/>
      <c r="CY20" s="201"/>
      <c r="CZ20" s="201"/>
      <c r="DA20" s="201"/>
      <c r="DB20" s="201"/>
      <c r="DC20" s="201"/>
      <c r="DD20" s="201"/>
      <c r="DE20" s="201"/>
      <c r="DF20" s="201"/>
      <c r="DG20" s="201"/>
      <c r="DH20" s="201"/>
      <c r="DI20" s="201"/>
      <c r="DJ20" s="201"/>
      <c r="DK20" s="201"/>
      <c r="DL20" s="201"/>
      <c r="DM20" s="201"/>
      <c r="DN20" s="201"/>
      <c r="DO20" s="201"/>
      <c r="DP20" s="201"/>
      <c r="DQ20" s="201"/>
      <c r="DR20" s="201"/>
      <c r="DS20" s="201"/>
      <c r="DT20" s="201"/>
      <c r="DU20" s="201"/>
      <c r="DV20" s="201"/>
      <c r="DW20" s="201"/>
    </row>
    <row r="21" spans="2:127" s="304" customFormat="1" ht="30.95" customHeight="1">
      <c r="B21" s="2897" t="s">
        <v>1046</v>
      </c>
      <c r="C21" s="2898"/>
      <c r="D21" s="2898"/>
      <c r="E21" s="2898"/>
      <c r="F21" s="2898"/>
      <c r="G21" s="2898"/>
      <c r="H21" s="2899"/>
      <c r="I21" s="2860">
        <v>50</v>
      </c>
      <c r="J21" s="2860"/>
      <c r="K21" s="2860">
        <v>5000</v>
      </c>
      <c r="L21" s="2860"/>
      <c r="M21" s="2860">
        <f t="shared" si="0"/>
        <v>250000</v>
      </c>
      <c r="N21" s="2860"/>
      <c r="Q21" s="201"/>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1"/>
      <c r="BK21" s="201"/>
      <c r="BL21" s="201"/>
      <c r="BM21" s="201"/>
      <c r="BN21" s="201"/>
      <c r="BO21" s="201"/>
      <c r="BP21" s="201"/>
      <c r="BQ21" s="201"/>
      <c r="BR21" s="201"/>
      <c r="BS21" s="201"/>
      <c r="BT21" s="201"/>
      <c r="BU21" s="201"/>
      <c r="BV21" s="201"/>
      <c r="BW21" s="201"/>
      <c r="BX21" s="201"/>
      <c r="BY21" s="201"/>
      <c r="BZ21" s="201"/>
      <c r="CA21" s="201"/>
      <c r="CB21" s="201"/>
      <c r="CC21" s="201"/>
      <c r="CD21" s="201"/>
      <c r="CE21" s="201"/>
      <c r="CF21" s="201"/>
      <c r="CG21" s="201"/>
      <c r="CH21" s="201"/>
      <c r="CI21" s="201"/>
      <c r="CJ21" s="201"/>
      <c r="CK21" s="201"/>
      <c r="CL21" s="201"/>
      <c r="CM21" s="201"/>
      <c r="CN21" s="201"/>
      <c r="CO21" s="201"/>
      <c r="CP21" s="201"/>
      <c r="CQ21" s="201"/>
      <c r="CR21" s="201"/>
      <c r="CS21" s="201"/>
      <c r="CT21" s="201"/>
      <c r="CU21" s="201"/>
      <c r="CV21" s="201"/>
      <c r="CW21" s="201"/>
      <c r="CX21" s="201"/>
      <c r="CY21" s="201"/>
      <c r="CZ21" s="201"/>
      <c r="DA21" s="201"/>
      <c r="DB21" s="201"/>
      <c r="DC21" s="201"/>
      <c r="DD21" s="201"/>
      <c r="DE21" s="201"/>
      <c r="DF21" s="201"/>
      <c r="DG21" s="201"/>
      <c r="DH21" s="201"/>
      <c r="DI21" s="201"/>
      <c r="DJ21" s="201"/>
      <c r="DK21" s="201"/>
      <c r="DL21" s="201"/>
      <c r="DM21" s="201"/>
      <c r="DN21" s="201"/>
      <c r="DO21" s="201"/>
      <c r="DP21" s="201"/>
      <c r="DQ21" s="201"/>
      <c r="DR21" s="201"/>
      <c r="DS21" s="201"/>
      <c r="DT21" s="201"/>
      <c r="DU21" s="201"/>
      <c r="DV21" s="201"/>
      <c r="DW21" s="201"/>
    </row>
    <row r="22" spans="2:127" s="304" customFormat="1" ht="30.95" customHeight="1">
      <c r="B22" s="2897" t="s">
        <v>620</v>
      </c>
      <c r="C22" s="2898"/>
      <c r="D22" s="2898"/>
      <c r="E22" s="2898"/>
      <c r="F22" s="2898"/>
      <c r="G22" s="2898"/>
      <c r="H22" s="2899"/>
      <c r="I22" s="2860">
        <v>0</v>
      </c>
      <c r="J22" s="2860"/>
      <c r="K22" s="2860">
        <v>0</v>
      </c>
      <c r="L22" s="2860"/>
      <c r="M22" s="2860">
        <f t="shared" si="0"/>
        <v>0</v>
      </c>
      <c r="N22" s="2860"/>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c r="BL22" s="201"/>
      <c r="BM22" s="201"/>
      <c r="BN22" s="201"/>
      <c r="BO22" s="201"/>
      <c r="BP22" s="201"/>
      <c r="BQ22" s="201"/>
      <c r="BR22" s="201"/>
      <c r="BS22" s="201"/>
      <c r="BT22" s="201"/>
      <c r="BU22" s="201"/>
      <c r="BV22" s="201"/>
      <c r="BW22" s="201"/>
      <c r="BX22" s="201"/>
      <c r="BY22" s="201"/>
      <c r="BZ22" s="201"/>
      <c r="CA22" s="201"/>
      <c r="CB22" s="201"/>
      <c r="CC22" s="201"/>
      <c r="CD22" s="201"/>
      <c r="CE22" s="201"/>
      <c r="CF22" s="201"/>
      <c r="CG22" s="201"/>
      <c r="CH22" s="201"/>
      <c r="CI22" s="201"/>
      <c r="CJ22" s="201"/>
      <c r="CK22" s="201"/>
      <c r="CL22" s="201"/>
      <c r="CM22" s="201"/>
      <c r="CN22" s="201"/>
      <c r="CO22" s="201"/>
      <c r="CP22" s="201"/>
      <c r="CQ22" s="201"/>
      <c r="CR22" s="201"/>
      <c r="CS22" s="201"/>
      <c r="CT22" s="201"/>
      <c r="CU22" s="201"/>
      <c r="CV22" s="201"/>
      <c r="CW22" s="201"/>
      <c r="CX22" s="201"/>
      <c r="CY22" s="201"/>
      <c r="CZ22" s="201"/>
      <c r="DA22" s="201"/>
      <c r="DB22" s="201"/>
      <c r="DC22" s="201"/>
      <c r="DD22" s="201"/>
      <c r="DE22" s="201"/>
      <c r="DF22" s="201"/>
      <c r="DG22" s="201"/>
      <c r="DH22" s="201"/>
      <c r="DI22" s="201"/>
      <c r="DJ22" s="201"/>
      <c r="DK22" s="201"/>
      <c r="DL22" s="201"/>
      <c r="DM22" s="201"/>
      <c r="DN22" s="201"/>
      <c r="DO22" s="201"/>
      <c r="DP22" s="201"/>
      <c r="DQ22" s="201"/>
      <c r="DR22" s="201"/>
      <c r="DS22" s="201"/>
      <c r="DT22" s="201"/>
      <c r="DU22" s="201"/>
      <c r="DV22" s="201"/>
      <c r="DW22" s="201"/>
    </row>
    <row r="23" spans="2:127" s="304" customFormat="1" ht="30.95" customHeight="1">
      <c r="B23" s="2897" t="s">
        <v>620</v>
      </c>
      <c r="C23" s="2898"/>
      <c r="D23" s="2898"/>
      <c r="E23" s="2898"/>
      <c r="F23" s="2898"/>
      <c r="G23" s="2898"/>
      <c r="H23" s="2899"/>
      <c r="I23" s="2860">
        <v>0</v>
      </c>
      <c r="J23" s="2860"/>
      <c r="K23" s="2860">
        <v>0</v>
      </c>
      <c r="L23" s="2860"/>
      <c r="M23" s="2860">
        <f>I23*K23</f>
        <v>0</v>
      </c>
      <c r="N23" s="2860"/>
      <c r="Q23" s="201"/>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L23" s="201"/>
      <c r="BM23" s="201"/>
      <c r="BN23" s="201"/>
      <c r="BO23" s="201"/>
      <c r="BP23" s="201"/>
      <c r="BQ23" s="201"/>
      <c r="BR23" s="201"/>
      <c r="BS23" s="201"/>
      <c r="BT23" s="201"/>
      <c r="BU23" s="201"/>
      <c r="BV23" s="201"/>
      <c r="BW23" s="201"/>
      <c r="BX23" s="201"/>
      <c r="BY23" s="201"/>
      <c r="BZ23" s="201"/>
      <c r="CA23" s="201"/>
      <c r="CB23" s="201"/>
      <c r="CC23" s="201"/>
      <c r="CD23" s="201"/>
      <c r="CE23" s="201"/>
      <c r="CF23" s="201"/>
      <c r="CG23" s="201"/>
      <c r="CH23" s="201"/>
      <c r="CI23" s="201"/>
      <c r="CJ23" s="201"/>
      <c r="CK23" s="201"/>
      <c r="CL23" s="201"/>
      <c r="CM23" s="201"/>
      <c r="CN23" s="201"/>
      <c r="CO23" s="201"/>
      <c r="CP23" s="201"/>
      <c r="CQ23" s="201"/>
      <c r="CR23" s="201"/>
      <c r="CS23" s="201"/>
      <c r="CT23" s="201"/>
      <c r="CU23" s="201"/>
      <c r="CV23" s="201"/>
      <c r="CW23" s="201"/>
      <c r="CX23" s="201"/>
      <c r="CY23" s="201"/>
      <c r="CZ23" s="201"/>
      <c r="DA23" s="201"/>
      <c r="DB23" s="201"/>
      <c r="DC23" s="201"/>
      <c r="DD23" s="201"/>
      <c r="DE23" s="201"/>
      <c r="DF23" s="201"/>
      <c r="DG23" s="201"/>
      <c r="DH23" s="201"/>
      <c r="DI23" s="201"/>
      <c r="DJ23" s="201"/>
      <c r="DK23" s="201"/>
      <c r="DL23" s="201"/>
      <c r="DM23" s="201"/>
      <c r="DN23" s="201"/>
      <c r="DO23" s="201"/>
      <c r="DP23" s="201"/>
      <c r="DQ23" s="201"/>
      <c r="DR23" s="201"/>
      <c r="DS23" s="201"/>
      <c r="DT23" s="201"/>
      <c r="DU23" s="201"/>
      <c r="DV23" s="201"/>
      <c r="DW23" s="201"/>
    </row>
    <row r="24" spans="2:127" s="304" customFormat="1" ht="30.95" customHeight="1">
      <c r="B24" s="2897" t="s">
        <v>620</v>
      </c>
      <c r="C24" s="2898"/>
      <c r="D24" s="2898"/>
      <c r="E24" s="2898"/>
      <c r="F24" s="2898"/>
      <c r="G24" s="2898"/>
      <c r="H24" s="2899"/>
      <c r="I24" s="2860">
        <v>0</v>
      </c>
      <c r="J24" s="2860"/>
      <c r="K24" s="2860">
        <v>0</v>
      </c>
      <c r="L24" s="2860"/>
      <c r="M24" s="2860">
        <f>I24*K24</f>
        <v>0</v>
      </c>
      <c r="N24" s="2860"/>
      <c r="Q24" s="201"/>
      <c r="R24" s="201"/>
      <c r="S24" s="201"/>
      <c r="T24" s="201"/>
      <c r="U24" s="201"/>
      <c r="V24" s="201"/>
      <c r="W24" s="201"/>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1"/>
      <c r="BK24" s="201"/>
      <c r="BL24" s="201"/>
      <c r="BM24" s="201"/>
      <c r="BN24" s="201"/>
      <c r="BO24" s="201"/>
      <c r="BP24" s="201"/>
      <c r="BQ24" s="201"/>
      <c r="BR24" s="201"/>
      <c r="BS24" s="201"/>
      <c r="BT24" s="201"/>
      <c r="BU24" s="201"/>
      <c r="BV24" s="201"/>
      <c r="BW24" s="201"/>
      <c r="BX24" s="201"/>
      <c r="BY24" s="201"/>
      <c r="BZ24" s="201"/>
      <c r="CA24" s="201"/>
      <c r="CB24" s="201"/>
      <c r="CC24" s="201"/>
      <c r="CD24" s="201"/>
      <c r="CE24" s="201"/>
      <c r="CF24" s="201"/>
      <c r="CG24" s="201"/>
      <c r="CH24" s="201"/>
      <c r="CI24" s="201"/>
      <c r="CJ24" s="201"/>
      <c r="CK24" s="201"/>
      <c r="CL24" s="201"/>
      <c r="CM24" s="201"/>
      <c r="CN24" s="201"/>
      <c r="CO24" s="201"/>
      <c r="CP24" s="201"/>
      <c r="CQ24" s="201"/>
      <c r="CR24" s="201"/>
      <c r="CS24" s="201"/>
      <c r="CT24" s="201"/>
      <c r="CU24" s="201"/>
      <c r="CV24" s="201"/>
      <c r="CW24" s="201"/>
      <c r="CX24" s="201"/>
      <c r="CY24" s="201"/>
      <c r="CZ24" s="201"/>
      <c r="DA24" s="201"/>
      <c r="DB24" s="201"/>
      <c r="DC24" s="201"/>
      <c r="DD24" s="201"/>
      <c r="DE24" s="201"/>
      <c r="DF24" s="201"/>
      <c r="DG24" s="201"/>
      <c r="DH24" s="201"/>
      <c r="DI24" s="201"/>
      <c r="DJ24" s="201"/>
      <c r="DK24" s="201"/>
      <c r="DL24" s="201"/>
      <c r="DM24" s="201"/>
      <c r="DN24" s="201"/>
      <c r="DO24" s="201"/>
      <c r="DP24" s="201"/>
      <c r="DQ24" s="201"/>
      <c r="DR24" s="201"/>
      <c r="DS24" s="201"/>
      <c r="DT24" s="201"/>
      <c r="DU24" s="201"/>
      <c r="DV24" s="201"/>
      <c r="DW24" s="201"/>
    </row>
    <row r="25" spans="2:127" s="304" customFormat="1" ht="30.95" customHeight="1">
      <c r="B25" s="2897" t="s">
        <v>620</v>
      </c>
      <c r="C25" s="2898"/>
      <c r="D25" s="2898"/>
      <c r="E25" s="2898"/>
      <c r="F25" s="2898"/>
      <c r="G25" s="2898"/>
      <c r="H25" s="2899"/>
      <c r="I25" s="2860">
        <v>0</v>
      </c>
      <c r="J25" s="2860"/>
      <c r="K25" s="2860">
        <v>0</v>
      </c>
      <c r="L25" s="2860"/>
      <c r="M25" s="2860">
        <f t="shared" ref="M25:M32" si="1">I25*K25</f>
        <v>0</v>
      </c>
      <c r="N25" s="2860"/>
      <c r="Q25" s="201"/>
      <c r="R25" s="201"/>
      <c r="S25" s="201"/>
      <c r="T25" s="201"/>
      <c r="U25" s="201"/>
      <c r="V25" s="201"/>
      <c r="W25" s="201"/>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1"/>
      <c r="BK25" s="201"/>
      <c r="BL25" s="201"/>
      <c r="BM25" s="201"/>
      <c r="BN25" s="201"/>
      <c r="BO25" s="201"/>
      <c r="BP25" s="201"/>
      <c r="BQ25" s="201"/>
      <c r="BR25" s="201"/>
      <c r="BS25" s="201"/>
      <c r="BT25" s="201"/>
      <c r="BU25" s="201"/>
      <c r="BV25" s="201"/>
      <c r="BW25" s="201"/>
      <c r="BX25" s="201"/>
      <c r="BY25" s="201"/>
      <c r="BZ25" s="201"/>
      <c r="CA25" s="201"/>
      <c r="CB25" s="201"/>
      <c r="CC25" s="201"/>
      <c r="CD25" s="201"/>
      <c r="CE25" s="201"/>
      <c r="CF25" s="201"/>
      <c r="CG25" s="201"/>
      <c r="CH25" s="201"/>
      <c r="CI25" s="201"/>
      <c r="CJ25" s="201"/>
      <c r="CK25" s="201"/>
      <c r="CL25" s="201"/>
      <c r="CM25" s="201"/>
      <c r="CN25" s="201"/>
      <c r="CO25" s="201"/>
      <c r="CP25" s="201"/>
      <c r="CQ25" s="201"/>
      <c r="CR25" s="201"/>
      <c r="CS25" s="201"/>
      <c r="CT25" s="201"/>
      <c r="CU25" s="201"/>
      <c r="CV25" s="201"/>
      <c r="CW25" s="201"/>
      <c r="CX25" s="201"/>
      <c r="CY25" s="201"/>
      <c r="CZ25" s="201"/>
      <c r="DA25" s="201"/>
      <c r="DB25" s="201"/>
      <c r="DC25" s="201"/>
      <c r="DD25" s="201"/>
      <c r="DE25" s="201"/>
      <c r="DF25" s="201"/>
      <c r="DG25" s="201"/>
      <c r="DH25" s="201"/>
      <c r="DI25" s="201"/>
      <c r="DJ25" s="201"/>
      <c r="DK25" s="201"/>
      <c r="DL25" s="201"/>
      <c r="DM25" s="201"/>
      <c r="DN25" s="201"/>
      <c r="DO25" s="201"/>
      <c r="DP25" s="201"/>
      <c r="DQ25" s="201"/>
      <c r="DR25" s="201"/>
      <c r="DS25" s="201"/>
      <c r="DT25" s="201"/>
      <c r="DU25" s="201"/>
      <c r="DV25" s="201"/>
      <c r="DW25" s="201"/>
    </row>
    <row r="26" spans="2:127" s="304" customFormat="1" ht="30.95" customHeight="1">
      <c r="B26" s="2897" t="s">
        <v>620</v>
      </c>
      <c r="C26" s="2898"/>
      <c r="D26" s="2898"/>
      <c r="E26" s="2898"/>
      <c r="F26" s="2898"/>
      <c r="G26" s="2898"/>
      <c r="H26" s="2899"/>
      <c r="I26" s="2860">
        <v>0</v>
      </c>
      <c r="J26" s="2860"/>
      <c r="K26" s="2860">
        <v>0</v>
      </c>
      <c r="L26" s="2860"/>
      <c r="M26" s="2860">
        <f t="shared" si="1"/>
        <v>0</v>
      </c>
      <c r="N26" s="2860"/>
      <c r="Q26" s="201"/>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1"/>
      <c r="BK26" s="201"/>
      <c r="BL26" s="201"/>
      <c r="BM26" s="201"/>
      <c r="BN26" s="201"/>
      <c r="BO26" s="201"/>
      <c r="BP26" s="201"/>
      <c r="BQ26" s="201"/>
      <c r="BR26" s="201"/>
      <c r="BS26" s="201"/>
      <c r="BT26" s="201"/>
      <c r="BU26" s="201"/>
      <c r="BV26" s="201"/>
      <c r="BW26" s="201"/>
      <c r="BX26" s="201"/>
      <c r="BY26" s="201"/>
      <c r="BZ26" s="201"/>
      <c r="CA26" s="201"/>
      <c r="CB26" s="201"/>
      <c r="CC26" s="201"/>
      <c r="CD26" s="201"/>
      <c r="CE26" s="201"/>
      <c r="CF26" s="201"/>
      <c r="CG26" s="201"/>
      <c r="CH26" s="201"/>
      <c r="CI26" s="201"/>
      <c r="CJ26" s="201"/>
      <c r="CK26" s="201"/>
      <c r="CL26" s="201"/>
      <c r="CM26" s="201"/>
      <c r="CN26" s="201"/>
      <c r="CO26" s="201"/>
      <c r="CP26" s="201"/>
      <c r="CQ26" s="201"/>
      <c r="CR26" s="201"/>
      <c r="CS26" s="201"/>
      <c r="CT26" s="201"/>
      <c r="CU26" s="201"/>
      <c r="CV26" s="201"/>
      <c r="CW26" s="201"/>
      <c r="CX26" s="201"/>
      <c r="CY26" s="201"/>
      <c r="CZ26" s="201"/>
      <c r="DA26" s="201"/>
      <c r="DB26" s="201"/>
      <c r="DC26" s="201"/>
      <c r="DD26" s="201"/>
      <c r="DE26" s="201"/>
      <c r="DF26" s="201"/>
      <c r="DG26" s="201"/>
      <c r="DH26" s="201"/>
      <c r="DI26" s="201"/>
      <c r="DJ26" s="201"/>
      <c r="DK26" s="201"/>
      <c r="DL26" s="201"/>
      <c r="DM26" s="201"/>
      <c r="DN26" s="201"/>
      <c r="DO26" s="201"/>
      <c r="DP26" s="201"/>
      <c r="DQ26" s="201"/>
      <c r="DR26" s="201"/>
      <c r="DS26" s="201"/>
      <c r="DT26" s="201"/>
      <c r="DU26" s="201"/>
      <c r="DV26" s="201"/>
      <c r="DW26" s="201"/>
    </row>
    <row r="27" spans="2:127" s="304" customFormat="1" ht="30.95" customHeight="1">
      <c r="B27" s="2897" t="s">
        <v>620</v>
      </c>
      <c r="C27" s="2898"/>
      <c r="D27" s="2898"/>
      <c r="E27" s="2898"/>
      <c r="F27" s="2898"/>
      <c r="G27" s="2898"/>
      <c r="H27" s="2899"/>
      <c r="I27" s="2860">
        <v>0</v>
      </c>
      <c r="J27" s="2860"/>
      <c r="K27" s="2860">
        <v>0</v>
      </c>
      <c r="L27" s="2860"/>
      <c r="M27" s="2860">
        <f t="shared" si="1"/>
        <v>0</v>
      </c>
      <c r="N27" s="2860"/>
      <c r="Q27" s="201"/>
      <c r="R27" s="201"/>
      <c r="S27" s="201"/>
      <c r="T27" s="201"/>
      <c r="U27" s="201"/>
      <c r="V27" s="201"/>
      <c r="W27" s="201"/>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1"/>
      <c r="BK27" s="201"/>
      <c r="BL27" s="201"/>
      <c r="BM27" s="201"/>
      <c r="BN27" s="201"/>
      <c r="BO27" s="201"/>
      <c r="BP27" s="201"/>
      <c r="BQ27" s="201"/>
      <c r="BR27" s="201"/>
      <c r="BS27" s="201"/>
      <c r="BT27" s="201"/>
      <c r="BU27" s="201"/>
      <c r="BV27" s="201"/>
      <c r="BW27" s="201"/>
      <c r="BX27" s="201"/>
      <c r="BY27" s="201"/>
      <c r="BZ27" s="201"/>
      <c r="CA27" s="201"/>
      <c r="CB27" s="201"/>
      <c r="CC27" s="201"/>
      <c r="CD27" s="201"/>
      <c r="CE27" s="201"/>
      <c r="CF27" s="201"/>
      <c r="CG27" s="201"/>
      <c r="CH27" s="201"/>
      <c r="CI27" s="201"/>
      <c r="CJ27" s="201"/>
      <c r="CK27" s="201"/>
      <c r="CL27" s="201"/>
      <c r="CM27" s="201"/>
      <c r="CN27" s="201"/>
      <c r="CO27" s="201"/>
      <c r="CP27" s="201"/>
      <c r="CQ27" s="201"/>
      <c r="CR27" s="201"/>
      <c r="CS27" s="201"/>
      <c r="CT27" s="201"/>
      <c r="CU27" s="201"/>
      <c r="CV27" s="201"/>
      <c r="CW27" s="201"/>
      <c r="CX27" s="201"/>
      <c r="CY27" s="201"/>
      <c r="CZ27" s="201"/>
      <c r="DA27" s="201"/>
      <c r="DB27" s="201"/>
      <c r="DC27" s="201"/>
      <c r="DD27" s="201"/>
      <c r="DE27" s="201"/>
      <c r="DF27" s="201"/>
      <c r="DG27" s="201"/>
      <c r="DH27" s="201"/>
      <c r="DI27" s="201"/>
      <c r="DJ27" s="201"/>
      <c r="DK27" s="201"/>
      <c r="DL27" s="201"/>
      <c r="DM27" s="201"/>
      <c r="DN27" s="201"/>
      <c r="DO27" s="201"/>
      <c r="DP27" s="201"/>
      <c r="DQ27" s="201"/>
      <c r="DR27" s="201"/>
      <c r="DS27" s="201"/>
      <c r="DT27" s="201"/>
      <c r="DU27" s="201"/>
      <c r="DV27" s="201"/>
      <c r="DW27" s="201"/>
    </row>
    <row r="28" spans="2:127" s="304" customFormat="1" ht="30.95" customHeight="1">
      <c r="B28" s="2897" t="s">
        <v>620</v>
      </c>
      <c r="C28" s="2898"/>
      <c r="D28" s="2898"/>
      <c r="E28" s="2898"/>
      <c r="F28" s="2898"/>
      <c r="G28" s="2898"/>
      <c r="H28" s="2899"/>
      <c r="I28" s="2860">
        <v>0</v>
      </c>
      <c r="J28" s="2860"/>
      <c r="K28" s="2860">
        <v>0</v>
      </c>
      <c r="L28" s="2860"/>
      <c r="M28" s="2860">
        <f t="shared" si="1"/>
        <v>0</v>
      </c>
      <c r="N28" s="2860"/>
      <c r="Q28" s="201"/>
      <c r="R28" s="201"/>
      <c r="S28" s="201"/>
      <c r="T28" s="201"/>
      <c r="U28" s="201"/>
      <c r="V28" s="201"/>
      <c r="W28" s="201"/>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1"/>
      <c r="BK28" s="201"/>
      <c r="BL28" s="201"/>
      <c r="BM28" s="201"/>
      <c r="BN28" s="201"/>
      <c r="BO28" s="201"/>
      <c r="BP28" s="201"/>
      <c r="BQ28" s="201"/>
      <c r="BR28" s="201"/>
      <c r="BS28" s="201"/>
      <c r="BT28" s="201"/>
      <c r="BU28" s="201"/>
      <c r="BV28" s="201"/>
      <c r="BW28" s="201"/>
      <c r="BX28" s="201"/>
      <c r="BY28" s="201"/>
      <c r="BZ28" s="201"/>
      <c r="CA28" s="201"/>
      <c r="CB28" s="201"/>
      <c r="CC28" s="201"/>
      <c r="CD28" s="201"/>
      <c r="CE28" s="201"/>
      <c r="CF28" s="201"/>
      <c r="CG28" s="201"/>
      <c r="CH28" s="201"/>
      <c r="CI28" s="201"/>
      <c r="CJ28" s="201"/>
      <c r="CK28" s="201"/>
      <c r="CL28" s="201"/>
      <c r="CM28" s="201"/>
      <c r="CN28" s="201"/>
      <c r="CO28" s="201"/>
      <c r="CP28" s="201"/>
      <c r="CQ28" s="201"/>
      <c r="CR28" s="201"/>
      <c r="CS28" s="201"/>
      <c r="CT28" s="201"/>
      <c r="CU28" s="201"/>
      <c r="CV28" s="201"/>
      <c r="CW28" s="201"/>
      <c r="CX28" s="201"/>
      <c r="CY28" s="201"/>
      <c r="CZ28" s="201"/>
      <c r="DA28" s="201"/>
      <c r="DB28" s="201"/>
      <c r="DC28" s="201"/>
      <c r="DD28" s="201"/>
      <c r="DE28" s="201"/>
      <c r="DF28" s="201"/>
      <c r="DG28" s="201"/>
      <c r="DH28" s="201"/>
      <c r="DI28" s="201"/>
      <c r="DJ28" s="201"/>
      <c r="DK28" s="201"/>
      <c r="DL28" s="201"/>
      <c r="DM28" s="201"/>
      <c r="DN28" s="201"/>
      <c r="DO28" s="201"/>
      <c r="DP28" s="201"/>
      <c r="DQ28" s="201"/>
      <c r="DR28" s="201"/>
      <c r="DS28" s="201"/>
      <c r="DT28" s="201"/>
      <c r="DU28" s="201"/>
      <c r="DV28" s="201"/>
      <c r="DW28" s="201"/>
    </row>
    <row r="29" spans="2:127" s="304" customFormat="1" ht="30.95" customHeight="1">
      <c r="B29" s="2897" t="s">
        <v>620</v>
      </c>
      <c r="C29" s="2898"/>
      <c r="D29" s="2898"/>
      <c r="E29" s="2898"/>
      <c r="F29" s="2898"/>
      <c r="G29" s="2898"/>
      <c r="H29" s="2899"/>
      <c r="I29" s="2860">
        <v>0</v>
      </c>
      <c r="J29" s="2860"/>
      <c r="K29" s="2860">
        <v>0</v>
      </c>
      <c r="L29" s="2860"/>
      <c r="M29" s="2860">
        <f t="shared" si="1"/>
        <v>0</v>
      </c>
      <c r="N29" s="2860"/>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c r="CC29" s="201"/>
      <c r="CD29" s="201"/>
      <c r="CE29" s="201"/>
      <c r="CF29" s="201"/>
      <c r="CG29" s="201"/>
      <c r="CH29" s="201"/>
      <c r="CI29" s="201"/>
      <c r="CJ29" s="201"/>
      <c r="CK29" s="201"/>
      <c r="CL29" s="201"/>
      <c r="CM29" s="201"/>
      <c r="CN29" s="201"/>
      <c r="CO29" s="201"/>
      <c r="CP29" s="201"/>
      <c r="CQ29" s="201"/>
      <c r="CR29" s="201"/>
      <c r="CS29" s="201"/>
      <c r="CT29" s="201"/>
      <c r="CU29" s="201"/>
      <c r="CV29" s="201"/>
      <c r="CW29" s="201"/>
      <c r="CX29" s="201"/>
      <c r="CY29" s="201"/>
      <c r="CZ29" s="201"/>
      <c r="DA29" s="201"/>
      <c r="DB29" s="201"/>
      <c r="DC29" s="201"/>
      <c r="DD29" s="201"/>
      <c r="DE29" s="201"/>
      <c r="DF29" s="201"/>
      <c r="DG29" s="201"/>
      <c r="DH29" s="201"/>
      <c r="DI29" s="201"/>
      <c r="DJ29" s="201"/>
      <c r="DK29" s="201"/>
      <c r="DL29" s="201"/>
      <c r="DM29" s="201"/>
      <c r="DN29" s="201"/>
      <c r="DO29" s="201"/>
      <c r="DP29" s="201"/>
      <c r="DQ29" s="201"/>
      <c r="DR29" s="201"/>
      <c r="DS29" s="201"/>
      <c r="DT29" s="201"/>
      <c r="DU29" s="201"/>
      <c r="DV29" s="201"/>
      <c r="DW29" s="201"/>
    </row>
    <row r="30" spans="2:127" s="304" customFormat="1" ht="30.95" customHeight="1">
      <c r="B30" s="2897" t="s">
        <v>620</v>
      </c>
      <c r="C30" s="2898"/>
      <c r="D30" s="2898"/>
      <c r="E30" s="2898"/>
      <c r="F30" s="2898"/>
      <c r="G30" s="2898"/>
      <c r="H30" s="2899"/>
      <c r="I30" s="2860">
        <v>0</v>
      </c>
      <c r="J30" s="2860"/>
      <c r="K30" s="2860">
        <v>0</v>
      </c>
      <c r="L30" s="2860"/>
      <c r="M30" s="2860">
        <f t="shared" si="1"/>
        <v>0</v>
      </c>
      <c r="N30" s="2860"/>
      <c r="Q30" s="201"/>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c r="BM30" s="201"/>
      <c r="BN30" s="201"/>
      <c r="BO30" s="201"/>
      <c r="BP30" s="201"/>
      <c r="BQ30" s="201"/>
      <c r="BR30" s="201"/>
      <c r="BS30" s="201"/>
      <c r="BT30" s="201"/>
      <c r="BU30" s="201"/>
      <c r="BV30" s="201"/>
      <c r="BW30" s="201"/>
      <c r="BX30" s="201"/>
      <c r="BY30" s="201"/>
      <c r="BZ30" s="201"/>
      <c r="CA30" s="201"/>
      <c r="CB30" s="201"/>
      <c r="CC30" s="201"/>
      <c r="CD30" s="201"/>
      <c r="CE30" s="201"/>
      <c r="CF30" s="201"/>
      <c r="CG30" s="201"/>
      <c r="CH30" s="201"/>
      <c r="CI30" s="201"/>
      <c r="CJ30" s="201"/>
      <c r="CK30" s="201"/>
      <c r="CL30" s="201"/>
      <c r="CM30" s="201"/>
      <c r="CN30" s="201"/>
      <c r="CO30" s="201"/>
      <c r="CP30" s="201"/>
      <c r="CQ30" s="201"/>
      <c r="CR30" s="201"/>
      <c r="CS30" s="201"/>
      <c r="CT30" s="201"/>
      <c r="CU30" s="201"/>
      <c r="CV30" s="201"/>
      <c r="CW30" s="201"/>
      <c r="CX30" s="201"/>
      <c r="CY30" s="201"/>
      <c r="CZ30" s="201"/>
      <c r="DA30" s="201"/>
      <c r="DB30" s="201"/>
      <c r="DC30" s="201"/>
      <c r="DD30" s="201"/>
      <c r="DE30" s="201"/>
      <c r="DF30" s="201"/>
      <c r="DG30" s="201"/>
      <c r="DH30" s="201"/>
      <c r="DI30" s="201"/>
      <c r="DJ30" s="201"/>
      <c r="DK30" s="201"/>
      <c r="DL30" s="201"/>
      <c r="DM30" s="201"/>
      <c r="DN30" s="201"/>
      <c r="DO30" s="201"/>
      <c r="DP30" s="201"/>
      <c r="DQ30" s="201"/>
      <c r="DR30" s="201"/>
      <c r="DS30" s="201"/>
      <c r="DT30" s="201"/>
      <c r="DU30" s="201"/>
      <c r="DV30" s="201"/>
      <c r="DW30" s="201"/>
    </row>
    <row r="31" spans="2:127" s="304" customFormat="1" ht="30.95" customHeight="1">
      <c r="B31" s="2897" t="s">
        <v>620</v>
      </c>
      <c r="C31" s="2898"/>
      <c r="D31" s="2898"/>
      <c r="E31" s="2898"/>
      <c r="F31" s="2898"/>
      <c r="G31" s="2898"/>
      <c r="H31" s="2899"/>
      <c r="I31" s="2860">
        <v>0</v>
      </c>
      <c r="J31" s="2860"/>
      <c r="K31" s="2860">
        <v>0</v>
      </c>
      <c r="L31" s="2860"/>
      <c r="M31" s="2860">
        <f t="shared" si="1"/>
        <v>0</v>
      </c>
      <c r="N31" s="2860"/>
      <c r="Q31" s="201"/>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c r="BN31" s="201"/>
      <c r="BO31" s="201"/>
      <c r="BP31" s="201"/>
      <c r="BQ31" s="201"/>
      <c r="BR31" s="201"/>
      <c r="BS31" s="201"/>
      <c r="BT31" s="201"/>
      <c r="BU31" s="201"/>
      <c r="BV31" s="201"/>
      <c r="BW31" s="201"/>
      <c r="BX31" s="201"/>
      <c r="BY31" s="201"/>
      <c r="BZ31" s="201"/>
      <c r="CA31" s="201"/>
      <c r="CB31" s="201"/>
      <c r="CC31" s="201"/>
      <c r="CD31" s="201"/>
      <c r="CE31" s="201"/>
      <c r="CF31" s="201"/>
      <c r="CG31" s="201"/>
      <c r="CH31" s="201"/>
      <c r="CI31" s="201"/>
      <c r="CJ31" s="201"/>
      <c r="CK31" s="201"/>
      <c r="CL31" s="201"/>
      <c r="CM31" s="201"/>
      <c r="CN31" s="201"/>
      <c r="CO31" s="201"/>
      <c r="CP31" s="201"/>
      <c r="CQ31" s="201"/>
      <c r="CR31" s="201"/>
      <c r="CS31" s="201"/>
      <c r="CT31" s="201"/>
      <c r="CU31" s="201"/>
      <c r="CV31" s="201"/>
      <c r="CW31" s="201"/>
      <c r="CX31" s="201"/>
      <c r="CY31" s="201"/>
      <c r="CZ31" s="201"/>
      <c r="DA31" s="201"/>
      <c r="DB31" s="201"/>
      <c r="DC31" s="201"/>
      <c r="DD31" s="201"/>
      <c r="DE31" s="201"/>
      <c r="DF31" s="201"/>
      <c r="DG31" s="201"/>
      <c r="DH31" s="201"/>
      <c r="DI31" s="201"/>
      <c r="DJ31" s="201"/>
      <c r="DK31" s="201"/>
      <c r="DL31" s="201"/>
      <c r="DM31" s="201"/>
      <c r="DN31" s="201"/>
      <c r="DO31" s="201"/>
      <c r="DP31" s="201"/>
      <c r="DQ31" s="201"/>
      <c r="DR31" s="201"/>
      <c r="DS31" s="201"/>
      <c r="DT31" s="201"/>
      <c r="DU31" s="201"/>
      <c r="DV31" s="201"/>
      <c r="DW31" s="201"/>
    </row>
    <row r="32" spans="2:127" s="304" customFormat="1" ht="30.95" customHeight="1" thickBot="1">
      <c r="B32" s="2907" t="s">
        <v>620</v>
      </c>
      <c r="C32" s="2908"/>
      <c r="D32" s="2908"/>
      <c r="E32" s="2908"/>
      <c r="F32" s="2908"/>
      <c r="G32" s="2908"/>
      <c r="H32" s="2909"/>
      <c r="I32" s="2894">
        <v>0</v>
      </c>
      <c r="J32" s="2894"/>
      <c r="K32" s="2894">
        <v>0</v>
      </c>
      <c r="L32" s="2894"/>
      <c r="M32" s="2894">
        <f t="shared" si="1"/>
        <v>0</v>
      </c>
      <c r="N32" s="2894"/>
      <c r="Q32" s="201"/>
      <c r="R32" s="201"/>
      <c r="S32" s="201"/>
      <c r="T32" s="201"/>
      <c r="U32" s="201"/>
      <c r="V32" s="201"/>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1"/>
      <c r="BK32" s="201"/>
      <c r="BL32" s="201"/>
      <c r="BM32" s="201"/>
      <c r="BN32" s="201"/>
      <c r="BO32" s="201"/>
      <c r="BP32" s="201"/>
      <c r="BQ32" s="201"/>
      <c r="BR32" s="201"/>
      <c r="BS32" s="201"/>
      <c r="BT32" s="201"/>
      <c r="BU32" s="201"/>
      <c r="BV32" s="201"/>
      <c r="BW32" s="201"/>
      <c r="BX32" s="201"/>
      <c r="BY32" s="201"/>
      <c r="BZ32" s="201"/>
      <c r="CA32" s="201"/>
      <c r="CB32" s="201"/>
      <c r="CC32" s="201"/>
      <c r="CD32" s="201"/>
      <c r="CE32" s="201"/>
      <c r="CF32" s="201"/>
      <c r="CG32" s="201"/>
      <c r="CH32" s="201"/>
      <c r="CI32" s="201"/>
      <c r="CJ32" s="201"/>
      <c r="CK32" s="201"/>
      <c r="CL32" s="201"/>
      <c r="CM32" s="201"/>
      <c r="CN32" s="201"/>
      <c r="CO32" s="201"/>
      <c r="CP32" s="201"/>
      <c r="CQ32" s="201"/>
      <c r="CR32" s="201"/>
      <c r="CS32" s="201"/>
      <c r="CT32" s="201"/>
      <c r="CU32" s="201"/>
      <c r="CV32" s="201"/>
      <c r="CW32" s="201"/>
      <c r="CX32" s="201"/>
      <c r="CY32" s="201"/>
      <c r="CZ32" s="201"/>
      <c r="DA32" s="201"/>
      <c r="DB32" s="201"/>
      <c r="DC32" s="201"/>
      <c r="DD32" s="201"/>
      <c r="DE32" s="201"/>
      <c r="DF32" s="201"/>
      <c r="DG32" s="201"/>
      <c r="DH32" s="201"/>
      <c r="DI32" s="201"/>
      <c r="DJ32" s="201"/>
      <c r="DK32" s="201"/>
      <c r="DL32" s="201"/>
      <c r="DM32" s="201"/>
      <c r="DN32" s="201"/>
      <c r="DO32" s="201"/>
      <c r="DP32" s="201"/>
      <c r="DQ32" s="201"/>
      <c r="DR32" s="201"/>
      <c r="DS32" s="201"/>
      <c r="DT32" s="201"/>
      <c r="DU32" s="201"/>
      <c r="DV32" s="201"/>
      <c r="DW32" s="201"/>
    </row>
    <row r="33" spans="1:127" s="304" customFormat="1" ht="3.95" customHeight="1">
      <c r="B33" s="336"/>
      <c r="C33" s="336"/>
      <c r="D33" s="336"/>
      <c r="E33" s="336"/>
      <c r="F33" s="336"/>
      <c r="G33" s="336"/>
      <c r="H33" s="336"/>
      <c r="I33" s="337"/>
      <c r="J33" s="318"/>
      <c r="K33" s="337"/>
      <c r="L33" s="337"/>
      <c r="M33" s="338"/>
      <c r="N33" s="338"/>
      <c r="Q33" s="201"/>
      <c r="R33" s="201"/>
      <c r="S33" s="201"/>
      <c r="T33" s="201"/>
      <c r="U33" s="201"/>
      <c r="V33" s="201"/>
      <c r="W33" s="201"/>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c r="BD33" s="201"/>
      <c r="BE33" s="201"/>
      <c r="BF33" s="201"/>
      <c r="BG33" s="201"/>
      <c r="BH33" s="201"/>
      <c r="BI33" s="201"/>
      <c r="BJ33" s="201"/>
      <c r="BK33" s="201"/>
      <c r="BL33" s="201"/>
      <c r="BM33" s="201"/>
      <c r="BN33" s="201"/>
      <c r="BO33" s="201"/>
      <c r="BP33" s="201"/>
      <c r="BQ33" s="201"/>
      <c r="BR33" s="201"/>
      <c r="BS33" s="201"/>
      <c r="BT33" s="201"/>
      <c r="BU33" s="201"/>
      <c r="BV33" s="201"/>
      <c r="BW33" s="201"/>
      <c r="BX33" s="201"/>
      <c r="BY33" s="201"/>
      <c r="BZ33" s="201"/>
      <c r="CA33" s="201"/>
      <c r="CB33" s="201"/>
      <c r="CC33" s="201"/>
      <c r="CD33" s="201"/>
      <c r="CE33" s="201"/>
      <c r="CF33" s="201"/>
      <c r="CG33" s="201"/>
      <c r="CH33" s="201"/>
      <c r="CI33" s="201"/>
      <c r="CJ33" s="201"/>
      <c r="CK33" s="201"/>
      <c r="CL33" s="201"/>
      <c r="CM33" s="201"/>
      <c r="CN33" s="201"/>
      <c r="CO33" s="201"/>
      <c r="CP33" s="201"/>
      <c r="CQ33" s="201"/>
      <c r="CR33" s="201"/>
      <c r="CS33" s="201"/>
      <c r="CT33" s="201"/>
      <c r="CU33" s="201"/>
      <c r="CV33" s="201"/>
      <c r="CW33" s="201"/>
      <c r="CX33" s="201"/>
      <c r="CY33" s="201"/>
      <c r="CZ33" s="201"/>
      <c r="DA33" s="201"/>
      <c r="DB33" s="201"/>
      <c r="DC33" s="201"/>
      <c r="DD33" s="201"/>
      <c r="DE33" s="201"/>
      <c r="DF33" s="201"/>
      <c r="DG33" s="201"/>
      <c r="DH33" s="201"/>
      <c r="DI33" s="201"/>
      <c r="DJ33" s="201"/>
      <c r="DK33" s="201"/>
      <c r="DL33" s="201"/>
      <c r="DM33" s="201"/>
      <c r="DN33" s="201"/>
      <c r="DO33" s="201"/>
      <c r="DP33" s="201"/>
      <c r="DQ33" s="201"/>
      <c r="DR33" s="201"/>
      <c r="DS33" s="201"/>
      <c r="DT33" s="201"/>
      <c r="DU33" s="201"/>
      <c r="DV33" s="201"/>
      <c r="DW33" s="201"/>
    </row>
    <row r="34" spans="1:127" s="304" customFormat="1" ht="32.1" customHeight="1">
      <c r="B34" s="339"/>
      <c r="C34" s="339"/>
      <c r="D34" s="339"/>
      <c r="E34" s="339"/>
      <c r="F34" s="339"/>
      <c r="G34" s="339"/>
      <c r="H34" s="339"/>
      <c r="I34" s="337"/>
      <c r="J34" s="2851" t="s">
        <v>431</v>
      </c>
      <c r="K34" s="2851"/>
      <c r="L34" s="340" t="s">
        <v>447</v>
      </c>
      <c r="M34" s="2852">
        <f>SUM(M17:N32)</f>
        <v>370870358</v>
      </c>
      <c r="N34" s="2852"/>
      <c r="Q34" s="201"/>
      <c r="R34" s="201"/>
      <c r="S34" s="201"/>
      <c r="T34" s="201"/>
      <c r="U34" s="201"/>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c r="BE34" s="201"/>
      <c r="BF34" s="201"/>
      <c r="BG34" s="201"/>
      <c r="BH34" s="201"/>
      <c r="BI34" s="201"/>
      <c r="BJ34" s="201"/>
      <c r="BK34" s="201"/>
      <c r="BL34" s="201"/>
      <c r="BM34" s="201"/>
      <c r="BN34" s="201"/>
      <c r="BO34" s="201"/>
      <c r="BP34" s="201"/>
      <c r="BQ34" s="201"/>
      <c r="BR34" s="201"/>
      <c r="BS34" s="201"/>
      <c r="BT34" s="201"/>
      <c r="BU34" s="201"/>
      <c r="BV34" s="201"/>
      <c r="BW34" s="201"/>
      <c r="BX34" s="201"/>
      <c r="BY34" s="201"/>
      <c r="BZ34" s="201"/>
      <c r="CA34" s="201"/>
      <c r="CB34" s="201"/>
      <c r="CC34" s="201"/>
      <c r="CD34" s="201"/>
      <c r="CE34" s="201"/>
      <c r="CF34" s="201"/>
      <c r="CG34" s="201"/>
      <c r="CH34" s="201"/>
      <c r="CI34" s="201"/>
      <c r="CJ34" s="201"/>
      <c r="CK34" s="201"/>
      <c r="CL34" s="201"/>
      <c r="CM34" s="201"/>
      <c r="CN34" s="201"/>
      <c r="CO34" s="201"/>
      <c r="CP34" s="201"/>
      <c r="CQ34" s="201"/>
      <c r="CR34" s="201"/>
      <c r="CS34" s="201"/>
      <c r="CT34" s="201"/>
      <c r="CU34" s="201"/>
      <c r="CV34" s="201"/>
      <c r="CW34" s="201"/>
      <c r="CX34" s="201"/>
      <c r="CY34" s="201"/>
      <c r="CZ34" s="201"/>
      <c r="DA34" s="201"/>
      <c r="DB34" s="201"/>
      <c r="DC34" s="201"/>
      <c r="DD34" s="201"/>
      <c r="DE34" s="201"/>
      <c r="DF34" s="201"/>
      <c r="DG34" s="201"/>
      <c r="DH34" s="201"/>
      <c r="DI34" s="201"/>
      <c r="DJ34" s="201"/>
      <c r="DK34" s="201"/>
      <c r="DL34" s="201"/>
      <c r="DM34" s="201"/>
      <c r="DN34" s="201"/>
      <c r="DO34" s="201"/>
      <c r="DP34" s="201"/>
      <c r="DQ34" s="201"/>
      <c r="DR34" s="201"/>
      <c r="DS34" s="201"/>
      <c r="DT34" s="201"/>
      <c r="DU34" s="201"/>
      <c r="DV34" s="201"/>
      <c r="DW34" s="201"/>
    </row>
    <row r="35" spans="1:127" s="304" customFormat="1" ht="32.1" customHeight="1">
      <c r="B35" s="339"/>
      <c r="C35" s="339"/>
      <c r="D35" s="339"/>
      <c r="E35" s="339"/>
      <c r="F35" s="339"/>
      <c r="G35" s="339"/>
      <c r="H35" s="339"/>
      <c r="I35" s="337"/>
      <c r="J35" s="2891" t="s">
        <v>448</v>
      </c>
      <c r="K35" s="2891"/>
      <c r="L35" s="343">
        <v>10</v>
      </c>
      <c r="M35" s="2852">
        <f>INT(M34*L35/100)</f>
        <v>37087035</v>
      </c>
      <c r="N35" s="2852"/>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L35" s="201"/>
      <c r="BM35" s="201"/>
      <c r="BN35" s="201"/>
      <c r="BO35" s="201"/>
      <c r="BP35" s="201"/>
      <c r="BQ35" s="201"/>
      <c r="BR35" s="201"/>
      <c r="BS35" s="201"/>
      <c r="BT35" s="201"/>
      <c r="BU35" s="201"/>
      <c r="BV35" s="201"/>
      <c r="BW35" s="201"/>
      <c r="BX35" s="201"/>
      <c r="BY35" s="201"/>
      <c r="BZ35" s="201"/>
      <c r="CA35" s="201"/>
      <c r="CB35" s="201"/>
      <c r="CC35" s="201"/>
      <c r="CD35" s="201"/>
      <c r="CE35" s="201"/>
      <c r="CF35" s="201"/>
      <c r="CG35" s="201"/>
      <c r="CH35" s="201"/>
      <c r="CI35" s="201"/>
      <c r="CJ35" s="201"/>
      <c r="CK35" s="201"/>
      <c r="CL35" s="201"/>
      <c r="CM35" s="201"/>
      <c r="CN35" s="201"/>
      <c r="CO35" s="201"/>
      <c r="CP35" s="201"/>
      <c r="CQ35" s="201"/>
      <c r="CR35" s="201"/>
      <c r="CS35" s="201"/>
      <c r="CT35" s="201"/>
      <c r="CU35" s="201"/>
      <c r="CV35" s="201"/>
      <c r="CW35" s="201"/>
      <c r="CX35" s="201"/>
      <c r="CY35" s="201"/>
      <c r="CZ35" s="201"/>
      <c r="DA35" s="201"/>
      <c r="DB35" s="201"/>
      <c r="DC35" s="201"/>
      <c r="DD35" s="201"/>
      <c r="DE35" s="201"/>
      <c r="DF35" s="201"/>
      <c r="DG35" s="201"/>
      <c r="DH35" s="201"/>
      <c r="DI35" s="201"/>
      <c r="DJ35" s="201"/>
      <c r="DK35" s="201"/>
      <c r="DL35" s="201"/>
      <c r="DM35" s="201"/>
      <c r="DN35" s="201"/>
      <c r="DO35" s="201"/>
      <c r="DP35" s="201"/>
      <c r="DQ35" s="201"/>
      <c r="DR35" s="201"/>
      <c r="DS35" s="201"/>
      <c r="DT35" s="201"/>
      <c r="DU35" s="201"/>
      <c r="DV35" s="201"/>
      <c r="DW35" s="201"/>
    </row>
    <row r="36" spans="1:127" s="304" customFormat="1" ht="31.5" customHeight="1" thickBot="1">
      <c r="B36" s="339"/>
      <c r="C36" s="339"/>
      <c r="D36" s="339"/>
      <c r="E36" s="339"/>
      <c r="F36" s="339"/>
      <c r="G36" s="339"/>
      <c r="H36" s="339"/>
      <c r="I36" s="356"/>
      <c r="J36" s="2855" t="s">
        <v>433</v>
      </c>
      <c r="K36" s="2855"/>
      <c r="L36" s="342" t="s">
        <v>434</v>
      </c>
      <c r="M36" s="2856">
        <f>M34+M35</f>
        <v>407957393</v>
      </c>
      <c r="N36" s="2856"/>
      <c r="Q36" s="201"/>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c r="BD36" s="201"/>
      <c r="BE36" s="201"/>
      <c r="BF36" s="201"/>
      <c r="BG36" s="201"/>
      <c r="BH36" s="201"/>
      <c r="BI36" s="201"/>
      <c r="BJ36" s="201"/>
      <c r="BK36" s="201"/>
      <c r="BL36" s="201"/>
      <c r="BM36" s="201"/>
      <c r="BN36" s="201"/>
      <c r="BO36" s="201"/>
      <c r="BP36" s="201"/>
      <c r="BQ36" s="201"/>
      <c r="BR36" s="201"/>
      <c r="BS36" s="201"/>
      <c r="BT36" s="201"/>
      <c r="BU36" s="201"/>
      <c r="BV36" s="201"/>
      <c r="BW36" s="201"/>
      <c r="BX36" s="201"/>
      <c r="BY36" s="201"/>
      <c r="BZ36" s="201"/>
      <c r="CA36" s="201"/>
      <c r="CB36" s="201"/>
      <c r="CC36" s="201"/>
      <c r="CD36" s="201"/>
      <c r="CE36" s="201"/>
      <c r="CF36" s="201"/>
      <c r="CG36" s="201"/>
      <c r="CH36" s="201"/>
      <c r="CI36" s="201"/>
      <c r="CJ36" s="201"/>
      <c r="CK36" s="201"/>
      <c r="CL36" s="201"/>
      <c r="CM36" s="201"/>
      <c r="CN36" s="201"/>
      <c r="CO36" s="201"/>
      <c r="CP36" s="201"/>
      <c r="CQ36" s="201"/>
      <c r="CR36" s="201"/>
      <c r="CS36" s="201"/>
      <c r="CT36" s="201"/>
      <c r="CU36" s="201"/>
      <c r="CV36" s="201"/>
      <c r="CW36" s="201"/>
      <c r="CX36" s="201"/>
      <c r="CY36" s="201"/>
      <c r="CZ36" s="201"/>
      <c r="DA36" s="201"/>
      <c r="DB36" s="201"/>
      <c r="DC36" s="201"/>
      <c r="DD36" s="201"/>
      <c r="DE36" s="201"/>
      <c r="DF36" s="201"/>
      <c r="DG36" s="201"/>
      <c r="DH36" s="201"/>
      <c r="DI36" s="201"/>
      <c r="DJ36" s="201"/>
      <c r="DK36" s="201"/>
      <c r="DL36" s="201"/>
      <c r="DM36" s="201"/>
      <c r="DN36" s="201"/>
      <c r="DO36" s="201"/>
      <c r="DP36" s="201"/>
      <c r="DQ36" s="201"/>
      <c r="DR36" s="201"/>
      <c r="DS36" s="201"/>
      <c r="DT36" s="201"/>
      <c r="DU36" s="201"/>
      <c r="DV36" s="201"/>
      <c r="DW36" s="201"/>
    </row>
    <row r="37" spans="1:127" s="304" customFormat="1" ht="15.95" customHeight="1" thickTop="1">
      <c r="B37" s="344"/>
      <c r="C37" s="344"/>
      <c r="D37" s="344"/>
      <c r="E37" s="344"/>
      <c r="F37" s="344"/>
      <c r="G37" s="344"/>
      <c r="H37" s="344"/>
      <c r="I37" s="345"/>
      <c r="J37" s="346"/>
      <c r="K37" s="346"/>
      <c r="L37" s="347"/>
      <c r="M37" s="348"/>
      <c r="N37" s="348"/>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201"/>
      <c r="BL37" s="201"/>
      <c r="BM37" s="201"/>
      <c r="BN37" s="201"/>
      <c r="BO37" s="201"/>
      <c r="BP37" s="201"/>
      <c r="BQ37" s="201"/>
      <c r="BR37" s="201"/>
      <c r="BS37" s="201"/>
      <c r="BT37" s="201"/>
      <c r="BU37" s="201"/>
      <c r="BV37" s="201"/>
      <c r="BW37" s="201"/>
      <c r="BX37" s="201"/>
      <c r="BY37" s="201"/>
      <c r="BZ37" s="201"/>
      <c r="CA37" s="201"/>
      <c r="CB37" s="201"/>
      <c r="CC37" s="201"/>
      <c r="CD37" s="201"/>
      <c r="CE37" s="201"/>
      <c r="CF37" s="201"/>
      <c r="CG37" s="201"/>
      <c r="CH37" s="201"/>
      <c r="CI37" s="201"/>
      <c r="CJ37" s="201"/>
      <c r="CK37" s="201"/>
      <c r="CL37" s="201"/>
      <c r="CM37" s="201"/>
      <c r="CN37" s="201"/>
      <c r="CO37" s="201"/>
      <c r="CP37" s="201"/>
      <c r="CQ37" s="201"/>
      <c r="CR37" s="201"/>
      <c r="CS37" s="201"/>
      <c r="CT37" s="201"/>
      <c r="CU37" s="201"/>
      <c r="CV37" s="201"/>
      <c r="CW37" s="201"/>
      <c r="CX37" s="201"/>
      <c r="CY37" s="201"/>
      <c r="CZ37" s="201"/>
      <c r="DA37" s="201"/>
      <c r="DB37" s="201"/>
      <c r="DC37" s="201"/>
      <c r="DD37" s="201"/>
      <c r="DE37" s="201"/>
      <c r="DF37" s="201"/>
      <c r="DG37" s="201"/>
      <c r="DH37" s="201"/>
      <c r="DI37" s="201"/>
      <c r="DJ37" s="201"/>
      <c r="DK37" s="201"/>
      <c r="DL37" s="201"/>
      <c r="DM37" s="201"/>
      <c r="DN37" s="201"/>
      <c r="DO37" s="201"/>
      <c r="DP37" s="201"/>
      <c r="DQ37" s="201"/>
      <c r="DR37" s="201"/>
      <c r="DS37" s="201"/>
      <c r="DT37" s="201"/>
      <c r="DU37" s="201"/>
      <c r="DV37" s="201"/>
      <c r="DW37" s="201"/>
    </row>
    <row r="38" spans="1:127" s="304" customFormat="1" ht="24.95" customHeight="1">
      <c r="D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c r="BD38" s="201"/>
      <c r="BE38" s="201"/>
      <c r="BF38" s="201"/>
      <c r="BG38" s="201"/>
      <c r="BH38" s="201"/>
      <c r="BI38" s="201"/>
      <c r="BJ38" s="201"/>
      <c r="BK38" s="201"/>
      <c r="BL38" s="201"/>
      <c r="BM38" s="201"/>
      <c r="BN38" s="201"/>
      <c r="BO38" s="201"/>
      <c r="BP38" s="201"/>
      <c r="BQ38" s="201"/>
      <c r="BR38" s="201"/>
      <c r="BS38" s="201"/>
      <c r="BT38" s="201"/>
      <c r="BU38" s="201"/>
      <c r="BV38" s="201"/>
      <c r="BW38" s="201"/>
      <c r="BX38" s="201"/>
      <c r="BY38" s="201"/>
      <c r="BZ38" s="201"/>
      <c r="CA38" s="201"/>
      <c r="CB38" s="201"/>
      <c r="CC38" s="201"/>
      <c r="CD38" s="201"/>
      <c r="CE38" s="201"/>
      <c r="CF38" s="201"/>
      <c r="CG38" s="201"/>
      <c r="CH38" s="201"/>
      <c r="CI38" s="201"/>
      <c r="CJ38" s="201"/>
      <c r="CK38" s="201"/>
      <c r="CL38" s="201"/>
      <c r="CM38" s="201"/>
      <c r="CN38" s="201"/>
      <c r="CO38" s="201"/>
      <c r="CP38" s="201"/>
      <c r="CQ38" s="201"/>
      <c r="CR38" s="201"/>
      <c r="CS38" s="201"/>
      <c r="CT38" s="201"/>
      <c r="CU38" s="201"/>
      <c r="CV38" s="201"/>
      <c r="CW38" s="201"/>
      <c r="CX38" s="201"/>
      <c r="CY38" s="201"/>
      <c r="CZ38" s="201"/>
      <c r="DA38" s="201"/>
      <c r="DB38" s="201"/>
      <c r="DC38" s="201"/>
      <c r="DD38" s="201"/>
      <c r="DE38" s="201"/>
      <c r="DF38" s="201"/>
      <c r="DG38" s="201"/>
      <c r="DH38" s="201"/>
      <c r="DI38" s="201"/>
      <c r="DJ38" s="201"/>
      <c r="DK38" s="201"/>
      <c r="DL38" s="201"/>
      <c r="DM38" s="201"/>
      <c r="DN38" s="201"/>
      <c r="DO38" s="201"/>
      <c r="DP38" s="201"/>
      <c r="DQ38" s="201"/>
      <c r="DR38" s="201"/>
      <c r="DS38" s="201"/>
      <c r="DT38" s="201"/>
      <c r="DU38" s="201"/>
      <c r="DV38" s="201"/>
      <c r="DW38" s="201"/>
    </row>
    <row r="39" spans="1:127" s="304" customFormat="1" ht="24.95" customHeight="1">
      <c r="A39" s="322"/>
      <c r="B39" s="349" t="s">
        <v>435</v>
      </c>
      <c r="C39" s="322"/>
      <c r="D39" s="350"/>
      <c r="E39" s="350"/>
      <c r="F39" s="350"/>
      <c r="G39" s="350"/>
      <c r="H39" s="350"/>
      <c r="I39" s="350"/>
      <c r="J39" s="350"/>
      <c r="K39" s="350"/>
      <c r="L39" s="350"/>
      <c r="M39" s="350"/>
      <c r="N39" s="350"/>
      <c r="Q39" s="201"/>
      <c r="R39" s="201"/>
      <c r="S39" s="201"/>
      <c r="T39" s="201"/>
      <c r="U39" s="201"/>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c r="BE39" s="201"/>
      <c r="BF39" s="201"/>
      <c r="BG39" s="201"/>
      <c r="BH39" s="201"/>
      <c r="BI39" s="201"/>
      <c r="BJ39" s="201"/>
      <c r="BK39" s="201"/>
      <c r="BL39" s="201"/>
      <c r="BM39" s="201"/>
      <c r="BN39" s="201"/>
      <c r="BO39" s="201"/>
      <c r="BP39" s="201"/>
      <c r="BQ39" s="201"/>
      <c r="BR39" s="201"/>
      <c r="BS39" s="201"/>
      <c r="BT39" s="201"/>
      <c r="BU39" s="201"/>
      <c r="BV39" s="201"/>
      <c r="BW39" s="201"/>
      <c r="BX39" s="201"/>
      <c r="BY39" s="201"/>
      <c r="BZ39" s="201"/>
      <c r="CA39" s="201"/>
      <c r="CB39" s="201"/>
      <c r="CC39" s="201"/>
      <c r="CD39" s="201"/>
      <c r="CE39" s="201"/>
      <c r="CF39" s="201"/>
      <c r="CG39" s="201"/>
      <c r="CH39" s="201"/>
      <c r="CI39" s="201"/>
      <c r="CJ39" s="201"/>
      <c r="CK39" s="201"/>
      <c r="CL39" s="201"/>
      <c r="CM39" s="201"/>
      <c r="CN39" s="201"/>
      <c r="CO39" s="201"/>
      <c r="CP39" s="201"/>
      <c r="CQ39" s="201"/>
      <c r="CR39" s="201"/>
      <c r="CS39" s="201"/>
      <c r="CT39" s="201"/>
      <c r="CU39" s="201"/>
      <c r="CV39" s="201"/>
      <c r="CW39" s="201"/>
      <c r="CX39" s="201"/>
      <c r="CY39" s="201"/>
      <c r="CZ39" s="201"/>
      <c r="DA39" s="201"/>
      <c r="DB39" s="201"/>
      <c r="DC39" s="201"/>
      <c r="DD39" s="201"/>
      <c r="DE39" s="201"/>
      <c r="DF39" s="201"/>
      <c r="DG39" s="201"/>
      <c r="DH39" s="201"/>
      <c r="DI39" s="201"/>
      <c r="DJ39" s="201"/>
      <c r="DK39" s="201"/>
      <c r="DL39" s="201"/>
      <c r="DM39" s="201"/>
      <c r="DN39" s="201"/>
      <c r="DO39" s="201"/>
      <c r="DP39" s="201"/>
      <c r="DQ39" s="201"/>
      <c r="DR39" s="201"/>
      <c r="DS39" s="201"/>
      <c r="DT39" s="201"/>
      <c r="DU39" s="201"/>
      <c r="DV39" s="201"/>
      <c r="DW39" s="201"/>
    </row>
    <row r="40" spans="1:127" s="304" customFormat="1" ht="24.95" customHeight="1">
      <c r="A40" s="350"/>
      <c r="B40" s="350"/>
      <c r="C40" s="351"/>
      <c r="D40" s="351"/>
      <c r="E40" s="351"/>
      <c r="F40" s="351"/>
      <c r="G40" s="351"/>
      <c r="H40" s="351"/>
      <c r="I40" s="337"/>
      <c r="J40" s="352"/>
      <c r="K40" s="352"/>
      <c r="L40" s="353"/>
      <c r="M40" s="354"/>
      <c r="N40" s="354"/>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L40" s="201"/>
      <c r="BM40" s="201"/>
      <c r="BN40" s="201"/>
      <c r="BO40" s="201"/>
      <c r="BP40" s="201"/>
      <c r="BQ40" s="201"/>
      <c r="BR40" s="201"/>
      <c r="BS40" s="201"/>
      <c r="BT40" s="201"/>
      <c r="BU40" s="201"/>
      <c r="BV40" s="201"/>
      <c r="BW40" s="201"/>
      <c r="BX40" s="201"/>
      <c r="BY40" s="201"/>
      <c r="BZ40" s="201"/>
      <c r="CA40" s="201"/>
      <c r="CB40" s="201"/>
      <c r="CC40" s="201"/>
      <c r="CD40" s="201"/>
      <c r="CE40" s="201"/>
      <c r="CF40" s="201"/>
      <c r="CG40" s="201"/>
      <c r="CH40" s="201"/>
      <c r="CI40" s="201"/>
      <c r="CJ40" s="201"/>
      <c r="CK40" s="201"/>
      <c r="CL40" s="201"/>
      <c r="CM40" s="201"/>
      <c r="CN40" s="201"/>
      <c r="CO40" s="201"/>
      <c r="CP40" s="201"/>
      <c r="CQ40" s="201"/>
      <c r="CR40" s="201"/>
      <c r="CS40" s="201"/>
      <c r="CT40" s="201"/>
      <c r="CU40" s="201"/>
      <c r="CV40" s="201"/>
      <c r="CW40" s="201"/>
      <c r="CX40" s="201"/>
      <c r="CY40" s="201"/>
      <c r="CZ40" s="201"/>
      <c r="DA40" s="201"/>
      <c r="DB40" s="201"/>
      <c r="DC40" s="201"/>
      <c r="DD40" s="201"/>
      <c r="DE40" s="201"/>
      <c r="DF40" s="201"/>
      <c r="DG40" s="201"/>
      <c r="DH40" s="201"/>
      <c r="DI40" s="201"/>
      <c r="DJ40" s="201"/>
      <c r="DK40" s="201"/>
      <c r="DL40" s="201"/>
      <c r="DM40" s="201"/>
      <c r="DN40" s="201"/>
      <c r="DO40" s="201"/>
      <c r="DP40" s="201"/>
      <c r="DQ40" s="201"/>
      <c r="DR40" s="201"/>
      <c r="DS40" s="201"/>
      <c r="DT40" s="201"/>
      <c r="DU40" s="201"/>
      <c r="DV40" s="201"/>
      <c r="DW40" s="201"/>
    </row>
    <row r="41" spans="1:127" s="304" customFormat="1" ht="24.95" customHeight="1">
      <c r="A41" s="350"/>
      <c r="B41" s="350"/>
      <c r="C41" s="350"/>
      <c r="D41" s="350"/>
      <c r="E41" s="350"/>
      <c r="F41" s="350"/>
      <c r="G41" s="350"/>
      <c r="H41" s="350"/>
      <c r="I41" s="350"/>
      <c r="J41" s="350"/>
      <c r="K41" s="350"/>
      <c r="L41" s="350"/>
      <c r="M41" s="350"/>
      <c r="N41" s="350"/>
      <c r="Q41" s="201"/>
      <c r="R41" s="201"/>
      <c r="S41" s="201"/>
      <c r="T41" s="201"/>
      <c r="U41" s="201"/>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c r="BE41" s="201"/>
      <c r="BF41" s="201"/>
      <c r="BG41" s="201"/>
      <c r="BH41" s="201"/>
      <c r="BI41" s="201"/>
      <c r="BJ41" s="201"/>
      <c r="BK41" s="201"/>
      <c r="BL41" s="201"/>
      <c r="BM41" s="201"/>
      <c r="BN41" s="201"/>
      <c r="BO41" s="201"/>
      <c r="BP41" s="201"/>
      <c r="BQ41" s="201"/>
      <c r="BR41" s="201"/>
      <c r="BS41" s="201"/>
      <c r="BT41" s="201"/>
      <c r="BU41" s="201"/>
      <c r="BV41" s="201"/>
      <c r="BW41" s="201"/>
      <c r="BX41" s="201"/>
      <c r="BY41" s="201"/>
      <c r="BZ41" s="201"/>
      <c r="CA41" s="201"/>
      <c r="CB41" s="201"/>
      <c r="CC41" s="201"/>
      <c r="CD41" s="201"/>
      <c r="CE41" s="201"/>
      <c r="CF41" s="201"/>
      <c r="CG41" s="201"/>
      <c r="CH41" s="201"/>
      <c r="CI41" s="201"/>
      <c r="CJ41" s="201"/>
      <c r="CK41" s="201"/>
      <c r="CL41" s="201"/>
      <c r="CM41" s="201"/>
      <c r="CN41" s="201"/>
      <c r="CO41" s="201"/>
      <c r="CP41" s="201"/>
      <c r="CQ41" s="201"/>
      <c r="CR41" s="201"/>
      <c r="CS41" s="201"/>
      <c r="CT41" s="201"/>
      <c r="CU41" s="201"/>
      <c r="CV41" s="201"/>
      <c r="CW41" s="201"/>
      <c r="CX41" s="201"/>
      <c r="CY41" s="201"/>
      <c r="CZ41" s="201"/>
      <c r="DA41" s="201"/>
      <c r="DB41" s="201"/>
      <c r="DC41" s="201"/>
      <c r="DD41" s="201"/>
      <c r="DE41" s="201"/>
      <c r="DF41" s="201"/>
      <c r="DG41" s="201"/>
      <c r="DH41" s="201"/>
      <c r="DI41" s="201"/>
      <c r="DJ41" s="201"/>
      <c r="DK41" s="201"/>
      <c r="DL41" s="201"/>
      <c r="DM41" s="201"/>
      <c r="DN41" s="201"/>
      <c r="DO41" s="201"/>
      <c r="DP41" s="201"/>
      <c r="DQ41" s="201"/>
      <c r="DR41" s="201"/>
      <c r="DS41" s="201"/>
      <c r="DT41" s="201"/>
      <c r="DU41" s="201"/>
      <c r="DV41" s="201"/>
      <c r="DW41" s="201"/>
    </row>
    <row r="42" spans="1:127" s="304" customFormat="1" ht="24.95" customHeight="1">
      <c r="A42" s="350"/>
      <c r="B42" s="350"/>
      <c r="C42" s="350"/>
      <c r="D42" s="350"/>
      <c r="E42" s="350"/>
      <c r="F42" s="350"/>
      <c r="G42" s="350"/>
      <c r="H42" s="351"/>
      <c r="I42" s="350"/>
      <c r="J42" s="350"/>
      <c r="K42" s="350"/>
      <c r="L42" s="350"/>
      <c r="M42" s="357"/>
      <c r="N42" s="357"/>
      <c r="O42" s="358"/>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201"/>
      <c r="BW42" s="201"/>
      <c r="BX42" s="201"/>
      <c r="BY42" s="201"/>
      <c r="BZ42" s="201"/>
      <c r="CA42" s="201"/>
      <c r="CB42" s="201"/>
      <c r="CC42" s="201"/>
      <c r="CD42" s="201"/>
      <c r="CE42" s="201"/>
      <c r="CF42" s="201"/>
      <c r="CG42" s="201"/>
      <c r="CH42" s="201"/>
      <c r="CI42" s="201"/>
      <c r="CJ42" s="201"/>
      <c r="CK42" s="201"/>
      <c r="CL42" s="201"/>
      <c r="CM42" s="201"/>
      <c r="CN42" s="201"/>
      <c r="CO42" s="201"/>
      <c r="CP42" s="201"/>
      <c r="CQ42" s="201"/>
      <c r="CR42" s="201"/>
      <c r="CS42" s="201"/>
      <c r="CT42" s="201"/>
      <c r="CU42" s="201"/>
      <c r="CV42" s="201"/>
      <c r="CW42" s="201"/>
      <c r="CX42" s="201"/>
      <c r="CY42" s="201"/>
      <c r="CZ42" s="201"/>
      <c r="DA42" s="201"/>
      <c r="DB42" s="201"/>
      <c r="DC42" s="201"/>
      <c r="DD42" s="201"/>
      <c r="DE42" s="201"/>
      <c r="DF42" s="201"/>
      <c r="DG42" s="201"/>
      <c r="DH42" s="201"/>
      <c r="DI42" s="201"/>
      <c r="DJ42" s="201"/>
      <c r="DK42" s="201"/>
      <c r="DL42" s="201"/>
      <c r="DM42" s="201"/>
      <c r="DN42" s="201"/>
      <c r="DO42" s="201"/>
      <c r="DP42" s="201"/>
      <c r="DQ42" s="201"/>
      <c r="DR42" s="201"/>
      <c r="DS42" s="201"/>
      <c r="DT42" s="201"/>
      <c r="DU42" s="201"/>
      <c r="DV42" s="201"/>
      <c r="DW42" s="201"/>
    </row>
    <row r="43" spans="1:127" s="304" customFormat="1" ht="24.95" customHeight="1">
      <c r="A43" s="350"/>
      <c r="B43" s="350"/>
      <c r="C43" s="351"/>
      <c r="D43" s="350"/>
      <c r="E43" s="2892"/>
      <c r="F43" s="2892"/>
      <c r="G43" s="2892"/>
      <c r="H43" s="317"/>
      <c r="I43" s="318"/>
      <c r="J43" s="350"/>
      <c r="K43" s="350"/>
      <c r="L43" s="353"/>
      <c r="M43" s="354"/>
      <c r="N43" s="354"/>
      <c r="Q43" s="201"/>
      <c r="R43" s="201"/>
      <c r="S43" s="201"/>
      <c r="T43" s="201"/>
      <c r="U43" s="201"/>
      <c r="V43" s="201"/>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c r="BE43" s="201"/>
      <c r="BF43" s="201"/>
      <c r="BG43" s="201"/>
      <c r="BH43" s="201"/>
      <c r="BI43" s="201"/>
      <c r="BJ43" s="201"/>
      <c r="BK43" s="201"/>
      <c r="BL43" s="201"/>
      <c r="BM43" s="201"/>
      <c r="BN43" s="201"/>
      <c r="BO43" s="201"/>
      <c r="BP43" s="201"/>
      <c r="BQ43" s="201"/>
      <c r="BR43" s="201"/>
      <c r="BS43" s="201"/>
      <c r="BT43" s="201"/>
      <c r="BU43" s="201"/>
      <c r="BV43" s="201"/>
      <c r="BW43" s="201"/>
      <c r="BX43" s="201"/>
      <c r="BY43" s="201"/>
      <c r="BZ43" s="201"/>
      <c r="CA43" s="201"/>
      <c r="CB43" s="201"/>
      <c r="CC43" s="201"/>
      <c r="CD43" s="201"/>
      <c r="CE43" s="201"/>
      <c r="CF43" s="201"/>
      <c r="CG43" s="201"/>
      <c r="CH43" s="201"/>
      <c r="CI43" s="201"/>
      <c r="CJ43" s="201"/>
      <c r="CK43" s="201"/>
      <c r="CL43" s="201"/>
      <c r="CM43" s="201"/>
      <c r="CN43" s="201"/>
      <c r="CO43" s="201"/>
      <c r="CP43" s="201"/>
      <c r="CQ43" s="201"/>
      <c r="CR43" s="201"/>
      <c r="CS43" s="201"/>
      <c r="CT43" s="201"/>
      <c r="CU43" s="201"/>
      <c r="CV43" s="201"/>
      <c r="CW43" s="201"/>
      <c r="CX43" s="201"/>
      <c r="CY43" s="201"/>
      <c r="CZ43" s="201"/>
      <c r="DA43" s="201"/>
      <c r="DB43" s="201"/>
      <c r="DC43" s="201"/>
      <c r="DD43" s="201"/>
      <c r="DE43" s="201"/>
      <c r="DF43" s="201"/>
      <c r="DG43" s="201"/>
      <c r="DH43" s="201"/>
      <c r="DI43" s="201"/>
      <c r="DJ43" s="201"/>
      <c r="DK43" s="201"/>
      <c r="DL43" s="201"/>
      <c r="DM43" s="201"/>
      <c r="DN43" s="201"/>
      <c r="DO43" s="201"/>
      <c r="DP43" s="201"/>
      <c r="DQ43" s="201"/>
      <c r="DR43" s="201"/>
      <c r="DS43" s="201"/>
      <c r="DT43" s="201"/>
      <c r="DU43" s="201"/>
      <c r="DV43" s="201"/>
      <c r="DW43" s="201"/>
    </row>
    <row r="44" spans="1:127" ht="24.95" customHeight="1">
      <c r="A44" s="350"/>
      <c r="B44" s="350"/>
      <c r="C44" s="350"/>
      <c r="D44" s="350"/>
      <c r="E44" s="350"/>
      <c r="F44" s="350"/>
      <c r="G44" s="350"/>
      <c r="H44" s="350"/>
      <c r="I44" s="350"/>
      <c r="J44" s="350"/>
      <c r="K44" s="350"/>
      <c r="L44" s="350"/>
      <c r="M44" s="350"/>
      <c r="N44" s="350"/>
      <c r="O44" s="304"/>
      <c r="P44" s="304"/>
    </row>
    <row r="45" spans="1:127" ht="24.95" customHeight="1">
      <c r="A45" s="350"/>
      <c r="B45" s="350"/>
      <c r="C45" s="350"/>
      <c r="D45" s="350"/>
      <c r="E45" s="350"/>
      <c r="F45" s="350"/>
      <c r="G45" s="350"/>
      <c r="H45" s="350"/>
      <c r="I45" s="350"/>
      <c r="J45" s="350"/>
      <c r="K45" s="350"/>
      <c r="L45" s="350"/>
      <c r="M45" s="350"/>
      <c r="N45" s="350"/>
      <c r="O45" s="304"/>
      <c r="P45" s="304"/>
    </row>
    <row r="46" spans="1:127">
      <c r="A46" s="304"/>
      <c r="B46" s="304"/>
      <c r="C46" s="304"/>
      <c r="D46" s="304"/>
      <c r="E46" s="304"/>
      <c r="F46" s="304"/>
      <c r="G46" s="304"/>
      <c r="H46" s="304"/>
      <c r="I46" s="304"/>
      <c r="J46" s="304"/>
      <c r="K46" s="304"/>
      <c r="L46" s="304"/>
      <c r="M46" s="304"/>
      <c r="N46" s="304"/>
      <c r="O46" s="304"/>
      <c r="P46" s="304"/>
    </row>
  </sheetData>
  <mergeCells count="87">
    <mergeCell ref="M15:N15"/>
    <mergeCell ref="J1:N6"/>
    <mergeCell ref="D2:F2"/>
    <mergeCell ref="D3:F3"/>
    <mergeCell ref="B5:H6"/>
    <mergeCell ref="I5:I6"/>
    <mergeCell ref="B9:H10"/>
    <mergeCell ref="B11:D12"/>
    <mergeCell ref="E11:H12"/>
    <mergeCell ref="C15:H15"/>
    <mergeCell ref="I15:J15"/>
    <mergeCell ref="K15:L15"/>
    <mergeCell ref="B16:H16"/>
    <mergeCell ref="I16:J16"/>
    <mergeCell ref="K16:L16"/>
    <mergeCell ref="M16:N16"/>
    <mergeCell ref="B17:H17"/>
    <mergeCell ref="I17:J17"/>
    <mergeCell ref="K17:L17"/>
    <mergeCell ref="M17:N17"/>
    <mergeCell ref="B18:H18"/>
    <mergeCell ref="I18:J18"/>
    <mergeCell ref="K18:L18"/>
    <mergeCell ref="M18:N18"/>
    <mergeCell ref="B19:H19"/>
    <mergeCell ref="I19:J19"/>
    <mergeCell ref="K19:L19"/>
    <mergeCell ref="M19:N19"/>
    <mergeCell ref="B20:H20"/>
    <mergeCell ref="I20:J20"/>
    <mergeCell ref="K20:L20"/>
    <mergeCell ref="M20:N20"/>
    <mergeCell ref="B21:H21"/>
    <mergeCell ref="I21:J21"/>
    <mergeCell ref="K21:L21"/>
    <mergeCell ref="M21:N21"/>
    <mergeCell ref="B22:H22"/>
    <mergeCell ref="I22:J22"/>
    <mergeCell ref="K22:L22"/>
    <mergeCell ref="M22:N22"/>
    <mergeCell ref="B23:H23"/>
    <mergeCell ref="I23:J23"/>
    <mergeCell ref="K23:L23"/>
    <mergeCell ref="M23:N23"/>
    <mergeCell ref="B24:H24"/>
    <mergeCell ref="I24:J24"/>
    <mergeCell ref="K24:L24"/>
    <mergeCell ref="M24:N24"/>
    <mergeCell ref="B25:H25"/>
    <mergeCell ref="I25:J25"/>
    <mergeCell ref="K25:L25"/>
    <mergeCell ref="M25:N25"/>
    <mergeCell ref="B26:H26"/>
    <mergeCell ref="I26:J26"/>
    <mergeCell ref="K26:L26"/>
    <mergeCell ref="M26:N26"/>
    <mergeCell ref="B27:H27"/>
    <mergeCell ref="I27:J27"/>
    <mergeCell ref="K27:L27"/>
    <mergeCell ref="M27:N27"/>
    <mergeCell ref="B28:H28"/>
    <mergeCell ref="I28:J28"/>
    <mergeCell ref="K28:L28"/>
    <mergeCell ref="M28:N28"/>
    <mergeCell ref="B29:H29"/>
    <mergeCell ref="I29:J29"/>
    <mergeCell ref="K29:L29"/>
    <mergeCell ref="M29:N29"/>
    <mergeCell ref="B30:H30"/>
    <mergeCell ref="I30:J30"/>
    <mergeCell ref="K30:L30"/>
    <mergeCell ref="M30:N30"/>
    <mergeCell ref="B31:H31"/>
    <mergeCell ref="I31:J31"/>
    <mergeCell ref="K31:L31"/>
    <mergeCell ref="M31:N31"/>
    <mergeCell ref="B32:H32"/>
    <mergeCell ref="I32:J32"/>
    <mergeCell ref="K32:L32"/>
    <mergeCell ref="M32:N32"/>
    <mergeCell ref="J34:K34"/>
    <mergeCell ref="M34:N34"/>
    <mergeCell ref="J35:K35"/>
    <mergeCell ref="M35:N35"/>
    <mergeCell ref="J36:K36"/>
    <mergeCell ref="M36:N36"/>
    <mergeCell ref="E43:G43"/>
  </mergeCells>
  <phoneticPr fontId="27"/>
  <printOptions horizontalCentered="1"/>
  <pageMargins left="0.70866141732283472" right="0.70866141732283472" top="0.74803149606299213" bottom="0.74803149606299213" header="0.31496062992125984" footer="0.31496062992125984"/>
  <pageSetup paperSize="9" scale="62" orientation="portrait" horizontalDpi="1200" verticalDpi="1200"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1488F-4265-4DB9-BBD4-B58C7D3696D9}">
  <sheetPr codeName="Sheet54">
    <pageSetUpPr fitToPage="1"/>
  </sheetPr>
  <dimension ref="A1:DW46"/>
  <sheetViews>
    <sheetView zoomScaleNormal="100" zoomScaleSheetLayoutView="100" zoomScalePageLayoutView="50" workbookViewId="0">
      <selection activeCell="S9" sqref="S9"/>
    </sheetView>
  </sheetViews>
  <sheetFormatPr defaultRowHeight="18.75"/>
  <cols>
    <col min="1" max="1" width="4.1640625" style="201" customWidth="1"/>
    <col min="2" max="2" width="7" style="201" bestFit="1" customWidth="1"/>
    <col min="3" max="3" width="10.1640625" style="201" customWidth="1"/>
    <col min="4" max="4" width="7.1640625" style="201" customWidth="1"/>
    <col min="5" max="5" width="16.1640625" style="201" customWidth="1"/>
    <col min="6" max="6" width="7.1640625" style="201" customWidth="1"/>
    <col min="7" max="9" width="10.1640625" style="201" customWidth="1"/>
    <col min="10" max="10" width="13.5" style="201" customWidth="1"/>
    <col min="11" max="11" width="10.1640625" style="201" customWidth="1"/>
    <col min="12" max="12" width="13.5" style="201" customWidth="1"/>
    <col min="13" max="13" width="15.5" style="201" customWidth="1"/>
    <col min="14" max="14" width="10.1640625" style="201" customWidth="1"/>
    <col min="15" max="16" width="2.6640625" style="201" customWidth="1"/>
    <col min="17" max="16384" width="9.33203125" style="201"/>
  </cols>
  <sheetData>
    <row r="1" spans="1:127" s="304" customFormat="1" ht="8.1" customHeight="1">
      <c r="B1" s="305"/>
      <c r="C1" s="305"/>
      <c r="D1" s="305"/>
      <c r="E1" s="305"/>
      <c r="J1" s="2903" t="s">
        <v>470</v>
      </c>
      <c r="K1" s="2903"/>
      <c r="L1" s="2903"/>
      <c r="M1" s="2903"/>
      <c r="N1" s="2903"/>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c r="BE1" s="201"/>
      <c r="BF1" s="201"/>
      <c r="BG1" s="201"/>
      <c r="BH1" s="201"/>
      <c r="BI1" s="201"/>
      <c r="BJ1" s="201"/>
      <c r="BK1" s="201"/>
      <c r="BL1" s="201"/>
      <c r="BM1" s="201"/>
      <c r="BN1" s="201"/>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201"/>
      <c r="CN1" s="201"/>
      <c r="CO1" s="201"/>
      <c r="CP1" s="201"/>
      <c r="CQ1" s="201"/>
      <c r="CR1" s="201"/>
      <c r="CS1" s="201"/>
      <c r="CT1" s="201"/>
      <c r="CU1" s="201"/>
      <c r="CV1" s="201"/>
      <c r="CW1" s="201"/>
      <c r="CX1" s="201"/>
      <c r="CY1" s="201"/>
      <c r="CZ1" s="201"/>
      <c r="DA1" s="201"/>
      <c r="DB1" s="201"/>
      <c r="DC1" s="201"/>
      <c r="DD1" s="201"/>
      <c r="DE1" s="201"/>
      <c r="DF1" s="201"/>
      <c r="DG1" s="201"/>
      <c r="DH1" s="201"/>
      <c r="DI1" s="201"/>
      <c r="DJ1" s="201"/>
      <c r="DK1" s="201"/>
      <c r="DL1" s="201"/>
      <c r="DM1" s="201"/>
      <c r="DN1" s="201"/>
      <c r="DO1" s="201"/>
      <c r="DP1" s="201"/>
      <c r="DQ1" s="201"/>
      <c r="DR1" s="201"/>
      <c r="DS1" s="201"/>
      <c r="DT1" s="201"/>
      <c r="DU1" s="201"/>
      <c r="DV1" s="201"/>
      <c r="DW1" s="201"/>
    </row>
    <row r="2" spans="1:127" ht="18.75" customHeight="1">
      <c r="A2" s="304"/>
      <c r="B2" s="304"/>
      <c r="C2" s="306" t="s">
        <v>471</v>
      </c>
      <c r="D2" s="2884" t="s">
        <v>441</v>
      </c>
      <c r="E2" s="2884"/>
      <c r="F2" s="2884"/>
      <c r="G2" s="308"/>
      <c r="H2" s="308"/>
      <c r="I2" s="308"/>
      <c r="J2" s="2903"/>
      <c r="K2" s="2903"/>
      <c r="L2" s="2903"/>
      <c r="M2" s="2903"/>
      <c r="N2" s="2903"/>
      <c r="O2" s="304"/>
      <c r="P2" s="304"/>
    </row>
    <row r="3" spans="1:127" ht="18.75" customHeight="1">
      <c r="A3" s="304"/>
      <c r="B3" s="304"/>
      <c r="C3" s="306" t="s">
        <v>438</v>
      </c>
      <c r="D3" s="2885">
        <v>44551</v>
      </c>
      <c r="E3" s="2885"/>
      <c r="F3" s="2885"/>
      <c r="G3" s="308"/>
      <c r="H3" s="308"/>
      <c r="I3" s="308"/>
      <c r="J3" s="2903"/>
      <c r="K3" s="2903"/>
      <c r="L3" s="2903"/>
      <c r="M3" s="2903"/>
      <c r="N3" s="2903"/>
      <c r="O3" s="304"/>
      <c r="P3" s="304"/>
    </row>
    <row r="4" spans="1:127" ht="8.1" customHeight="1">
      <c r="A4" s="304"/>
      <c r="B4" s="309"/>
      <c r="C4" s="309"/>
      <c r="D4" s="309"/>
      <c r="E4" s="309"/>
      <c r="F4" s="309"/>
      <c r="G4" s="309"/>
      <c r="H4" s="309"/>
      <c r="I4" s="309"/>
      <c r="J4" s="2903"/>
      <c r="K4" s="2903"/>
      <c r="L4" s="2903"/>
      <c r="M4" s="2903"/>
      <c r="N4" s="2903"/>
      <c r="O4" s="304"/>
      <c r="P4" s="304"/>
    </row>
    <row r="5" spans="1:127" ht="20.25" customHeight="1">
      <c r="A5" s="304"/>
      <c r="B5" s="2904" t="s">
        <v>442</v>
      </c>
      <c r="C5" s="2904"/>
      <c r="D5" s="2904"/>
      <c r="E5" s="2904"/>
      <c r="F5" s="2904"/>
      <c r="G5" s="2904"/>
      <c r="H5" s="2904"/>
      <c r="I5" s="2888" t="s">
        <v>412</v>
      </c>
      <c r="J5" s="2903"/>
      <c r="K5" s="2903"/>
      <c r="L5" s="2903"/>
      <c r="M5" s="2903"/>
      <c r="N5" s="2903"/>
      <c r="O5" s="304"/>
      <c r="P5" s="304"/>
    </row>
    <row r="6" spans="1:127" ht="21" customHeight="1" thickBot="1">
      <c r="A6" s="304"/>
      <c r="B6" s="2905"/>
      <c r="C6" s="2905"/>
      <c r="D6" s="2905"/>
      <c r="E6" s="2905"/>
      <c r="F6" s="2905"/>
      <c r="G6" s="2905"/>
      <c r="H6" s="2905"/>
      <c r="I6" s="2888"/>
      <c r="J6" s="2903"/>
      <c r="K6" s="2903"/>
      <c r="L6" s="2903"/>
      <c r="M6" s="2903"/>
      <c r="N6" s="2903"/>
      <c r="O6" s="304"/>
      <c r="P6" s="304"/>
    </row>
    <row r="7" spans="1:127" ht="24.95" customHeight="1">
      <c r="A7" s="304"/>
      <c r="B7" s="315" t="s">
        <v>443</v>
      </c>
      <c r="C7" s="316"/>
      <c r="D7" s="317" t="s">
        <v>444</v>
      </c>
      <c r="E7" s="318"/>
      <c r="F7" s="319"/>
      <c r="G7" s="319"/>
      <c r="H7" s="319"/>
      <c r="I7" s="320"/>
      <c r="J7" s="321"/>
      <c r="K7" s="321"/>
      <c r="L7" s="321"/>
      <c r="M7" s="321"/>
      <c r="N7" s="321"/>
      <c r="O7" s="304"/>
      <c r="P7" s="304"/>
    </row>
    <row r="8" spans="1:127" ht="24.95" customHeight="1">
      <c r="A8" s="304"/>
      <c r="B8" s="322"/>
      <c r="C8" s="322"/>
      <c r="D8" s="322" t="s">
        <v>445</v>
      </c>
      <c r="E8" s="318"/>
      <c r="F8" s="319"/>
      <c r="G8" s="319"/>
      <c r="H8" s="319"/>
      <c r="I8" s="320"/>
      <c r="J8" s="313"/>
      <c r="K8" s="314"/>
      <c r="L8" s="304"/>
      <c r="M8" s="304"/>
      <c r="N8" s="304"/>
      <c r="O8" s="304"/>
      <c r="P8" s="304"/>
    </row>
    <row r="9" spans="1:127" ht="24.75" customHeight="1">
      <c r="A9" s="304"/>
      <c r="B9" s="2906" t="s">
        <v>439</v>
      </c>
      <c r="C9" s="2906"/>
      <c r="D9" s="2906"/>
      <c r="E9" s="2906"/>
      <c r="F9" s="2906"/>
      <c r="G9" s="2906"/>
      <c r="H9" s="2906"/>
      <c r="I9" s="304"/>
      <c r="J9" s="322"/>
      <c r="K9" s="314"/>
      <c r="L9" s="304"/>
      <c r="M9" s="304"/>
      <c r="N9" s="304"/>
      <c r="O9" s="304"/>
      <c r="P9" s="304"/>
    </row>
    <row r="10" spans="1:127" ht="18.75" customHeight="1">
      <c r="A10" s="304"/>
      <c r="B10" s="2906"/>
      <c r="C10" s="2906"/>
      <c r="D10" s="2906"/>
      <c r="E10" s="2906"/>
      <c r="F10" s="2906"/>
      <c r="G10" s="2906"/>
      <c r="H10" s="2906"/>
      <c r="I10" s="304"/>
      <c r="J10" s="322"/>
      <c r="K10" s="314"/>
      <c r="L10" s="304"/>
      <c r="M10" s="304"/>
      <c r="N10" s="304"/>
      <c r="O10" s="304"/>
      <c r="P10" s="304"/>
    </row>
    <row r="11" spans="1:127" ht="19.5">
      <c r="A11" s="304"/>
      <c r="B11" s="2877" t="s">
        <v>465</v>
      </c>
      <c r="C11" s="2877"/>
      <c r="D11" s="2877"/>
      <c r="E11" s="2879">
        <f>M36</f>
        <v>407957393</v>
      </c>
      <c r="F11" s="2879"/>
      <c r="G11" s="2879"/>
      <c r="H11" s="2879"/>
      <c r="I11" s="304"/>
      <c r="J11" s="328"/>
      <c r="K11" s="314"/>
      <c r="L11" s="304"/>
      <c r="M11" s="304"/>
      <c r="N11" s="304"/>
      <c r="O11" s="304"/>
      <c r="P11" s="304"/>
    </row>
    <row r="12" spans="1:127" ht="19.5" thickBot="1">
      <c r="A12" s="304"/>
      <c r="B12" s="2878"/>
      <c r="C12" s="2878"/>
      <c r="D12" s="2878"/>
      <c r="E12" s="2880"/>
      <c r="F12" s="2880"/>
      <c r="G12" s="2880"/>
      <c r="H12" s="2880"/>
      <c r="I12" s="304"/>
      <c r="J12" s="329"/>
      <c r="K12" s="304"/>
      <c r="L12" s="304"/>
      <c r="M12" s="304"/>
      <c r="N12" s="304"/>
      <c r="O12" s="304"/>
      <c r="P12" s="304"/>
    </row>
    <row r="13" spans="1:127" ht="12.95" customHeight="1" thickTop="1">
      <c r="A13" s="304"/>
      <c r="B13" s="2910"/>
      <c r="C13" s="2911"/>
      <c r="D13" s="2911"/>
      <c r="E13" s="2911"/>
      <c r="F13" s="330"/>
      <c r="G13" s="330"/>
      <c r="H13" s="330"/>
      <c r="I13" s="304"/>
      <c r="J13" s="304"/>
      <c r="K13" s="304"/>
      <c r="L13" s="304"/>
      <c r="M13" s="304"/>
      <c r="N13" s="304"/>
      <c r="O13" s="304"/>
      <c r="P13" s="304"/>
    </row>
    <row r="14" spans="1:127" ht="12.95" customHeight="1" thickBot="1">
      <c r="A14" s="304"/>
      <c r="B14" s="2912"/>
      <c r="C14" s="2912"/>
      <c r="D14" s="2912"/>
      <c r="E14" s="2912"/>
      <c r="F14" s="304"/>
      <c r="G14" s="304"/>
      <c r="H14" s="304"/>
      <c r="I14" s="304"/>
      <c r="J14" s="304"/>
      <c r="K14" s="304"/>
      <c r="L14" s="304"/>
      <c r="M14" s="304"/>
      <c r="N14" s="304"/>
      <c r="O14" s="304"/>
      <c r="P14" s="304"/>
    </row>
    <row r="15" spans="1:127" s="304" customFormat="1" ht="8.1" customHeight="1">
      <c r="B15" s="331"/>
      <c r="C15" s="2881"/>
      <c r="D15" s="2881"/>
      <c r="E15" s="2881"/>
      <c r="F15" s="2881"/>
      <c r="G15" s="2881"/>
      <c r="H15" s="2881"/>
      <c r="I15" s="2871"/>
      <c r="J15" s="2871"/>
      <c r="K15" s="2871"/>
      <c r="L15" s="2871"/>
      <c r="M15" s="2871"/>
      <c r="N15" s="2871"/>
      <c r="Q15" s="201"/>
      <c r="R15" s="201"/>
      <c r="S15" s="201"/>
      <c r="T15" s="201"/>
      <c r="U15" s="201"/>
      <c r="V15" s="201"/>
      <c r="W15" s="201"/>
      <c r="X15" s="201"/>
      <c r="Y15" s="201"/>
      <c r="Z15" s="201"/>
      <c r="AA15" s="201"/>
      <c r="AB15" s="201"/>
      <c r="AC15" s="201"/>
      <c r="AD15" s="201"/>
      <c r="AE15" s="201"/>
      <c r="AF15" s="201"/>
      <c r="AG15" s="201"/>
      <c r="AH15" s="201"/>
      <c r="AI15" s="201"/>
      <c r="AJ15" s="201"/>
      <c r="AK15" s="201"/>
      <c r="AL15" s="201"/>
      <c r="AM15" s="201"/>
      <c r="AN15" s="201"/>
      <c r="AO15" s="201"/>
      <c r="AP15" s="201"/>
      <c r="AQ15" s="201"/>
      <c r="AR15" s="201"/>
      <c r="AS15" s="201"/>
      <c r="AT15" s="201"/>
      <c r="AU15" s="201"/>
      <c r="AV15" s="201"/>
      <c r="AW15" s="201"/>
      <c r="AX15" s="201"/>
      <c r="AY15" s="201"/>
      <c r="AZ15" s="201"/>
      <c r="BA15" s="201"/>
      <c r="BB15" s="201"/>
      <c r="BC15" s="201"/>
      <c r="BD15" s="201"/>
      <c r="BE15" s="201"/>
      <c r="BF15" s="201"/>
      <c r="BG15" s="201"/>
      <c r="BH15" s="201"/>
      <c r="BI15" s="201"/>
      <c r="BJ15" s="201"/>
      <c r="BK15" s="201"/>
      <c r="BL15" s="201"/>
      <c r="BM15" s="201"/>
      <c r="BN15" s="201"/>
      <c r="BO15" s="201"/>
      <c r="BP15" s="201"/>
      <c r="BQ15" s="201"/>
      <c r="BR15" s="201"/>
      <c r="BS15" s="201"/>
      <c r="BT15" s="201"/>
      <c r="BU15" s="201"/>
      <c r="BV15" s="201"/>
      <c r="BW15" s="201"/>
      <c r="BX15" s="201"/>
      <c r="BY15" s="201"/>
      <c r="BZ15" s="201"/>
      <c r="CA15" s="201"/>
      <c r="CB15" s="201"/>
      <c r="CC15" s="201"/>
      <c r="CD15" s="201"/>
      <c r="CE15" s="201"/>
      <c r="CF15" s="201"/>
      <c r="CG15" s="201"/>
      <c r="CH15" s="201"/>
      <c r="CI15" s="201"/>
      <c r="CJ15" s="201"/>
      <c r="CK15" s="201"/>
      <c r="CL15" s="201"/>
      <c r="CM15" s="201"/>
      <c r="CN15" s="201"/>
      <c r="CO15" s="201"/>
      <c r="CP15" s="201"/>
      <c r="CQ15" s="201"/>
      <c r="CR15" s="201"/>
      <c r="CS15" s="201"/>
      <c r="CT15" s="201"/>
      <c r="CU15" s="201"/>
      <c r="CV15" s="201"/>
      <c r="CW15" s="201"/>
      <c r="CX15" s="201"/>
      <c r="CY15" s="201"/>
      <c r="CZ15" s="201"/>
      <c r="DA15" s="201"/>
      <c r="DB15" s="201"/>
      <c r="DC15" s="201"/>
      <c r="DD15" s="201"/>
      <c r="DE15" s="201"/>
      <c r="DF15" s="201"/>
      <c r="DG15" s="201"/>
      <c r="DH15" s="201"/>
      <c r="DI15" s="201"/>
      <c r="DJ15" s="201"/>
      <c r="DK15" s="201"/>
      <c r="DL15" s="201"/>
      <c r="DM15" s="201"/>
      <c r="DN15" s="201"/>
      <c r="DO15" s="201"/>
      <c r="DP15" s="201"/>
      <c r="DQ15" s="201"/>
      <c r="DR15" s="201"/>
      <c r="DS15" s="201"/>
      <c r="DT15" s="201"/>
      <c r="DU15" s="201"/>
      <c r="DV15" s="201"/>
      <c r="DW15" s="201"/>
    </row>
    <row r="16" spans="1:127" s="304" customFormat="1" ht="30.95" customHeight="1">
      <c r="B16" s="2875" t="s">
        <v>446</v>
      </c>
      <c r="C16" s="2875"/>
      <c r="D16" s="2875"/>
      <c r="E16" s="2875"/>
      <c r="F16" s="2875"/>
      <c r="G16" s="2875"/>
      <c r="H16" s="2875"/>
      <c r="I16" s="2875" t="s">
        <v>421</v>
      </c>
      <c r="J16" s="2875"/>
      <c r="K16" s="2875" t="s">
        <v>422</v>
      </c>
      <c r="L16" s="2875"/>
      <c r="M16" s="2875" t="s">
        <v>423</v>
      </c>
      <c r="N16" s="2875"/>
      <c r="Q16" s="201"/>
      <c r="R16" s="201"/>
      <c r="S16" s="201"/>
      <c r="T16" s="201"/>
      <c r="U16" s="201"/>
      <c r="V16" s="201"/>
      <c r="W16" s="201"/>
      <c r="X16" s="201"/>
      <c r="Y16" s="201"/>
      <c r="Z16" s="201"/>
      <c r="AA16" s="201"/>
      <c r="AB16" s="201"/>
      <c r="AC16" s="201"/>
      <c r="AD16" s="201"/>
      <c r="AE16" s="201"/>
      <c r="AF16" s="201"/>
      <c r="AG16" s="201"/>
      <c r="AH16" s="201"/>
      <c r="AI16" s="201"/>
      <c r="AJ16" s="201"/>
      <c r="AK16" s="201"/>
      <c r="AL16" s="201"/>
      <c r="AM16" s="201"/>
      <c r="AN16" s="201"/>
      <c r="AO16" s="201"/>
      <c r="AP16" s="201"/>
      <c r="AQ16" s="201"/>
      <c r="AR16" s="201"/>
      <c r="AS16" s="201"/>
      <c r="AT16" s="201"/>
      <c r="AU16" s="201"/>
      <c r="AV16" s="201"/>
      <c r="AW16" s="201"/>
      <c r="AX16" s="201"/>
      <c r="AY16" s="201"/>
      <c r="AZ16" s="201"/>
      <c r="BA16" s="201"/>
      <c r="BB16" s="201"/>
      <c r="BC16" s="201"/>
      <c r="BD16" s="201"/>
      <c r="BE16" s="201"/>
      <c r="BF16" s="201"/>
      <c r="BG16" s="201"/>
      <c r="BH16" s="201"/>
      <c r="BI16" s="201"/>
      <c r="BJ16" s="201"/>
      <c r="BK16" s="201"/>
      <c r="BL16" s="201"/>
      <c r="BM16" s="201"/>
      <c r="BN16" s="201"/>
      <c r="BO16" s="201"/>
      <c r="BP16" s="201"/>
      <c r="BQ16" s="201"/>
      <c r="BR16" s="201"/>
      <c r="BS16" s="201"/>
      <c r="BT16" s="201"/>
      <c r="BU16" s="201"/>
      <c r="BV16" s="201"/>
      <c r="BW16" s="201"/>
      <c r="BX16" s="201"/>
      <c r="BY16" s="201"/>
      <c r="BZ16" s="201"/>
      <c r="CA16" s="201"/>
      <c r="CB16" s="201"/>
      <c r="CC16" s="201"/>
      <c r="CD16" s="201"/>
      <c r="CE16" s="201"/>
      <c r="CF16" s="201"/>
      <c r="CG16" s="201"/>
      <c r="CH16" s="201"/>
      <c r="CI16" s="201"/>
      <c r="CJ16" s="201"/>
      <c r="CK16" s="201"/>
      <c r="CL16" s="201"/>
      <c r="CM16" s="201"/>
      <c r="CN16" s="201"/>
      <c r="CO16" s="201"/>
      <c r="CP16" s="201"/>
      <c r="CQ16" s="201"/>
      <c r="CR16" s="201"/>
      <c r="CS16" s="201"/>
      <c r="CT16" s="201"/>
      <c r="CU16" s="201"/>
      <c r="CV16" s="201"/>
      <c r="CW16" s="201"/>
      <c r="CX16" s="201"/>
      <c r="CY16" s="201"/>
      <c r="CZ16" s="201"/>
      <c r="DA16" s="201"/>
      <c r="DB16" s="201"/>
      <c r="DC16" s="201"/>
      <c r="DD16" s="201"/>
      <c r="DE16" s="201"/>
      <c r="DF16" s="201"/>
      <c r="DG16" s="201"/>
      <c r="DH16" s="201"/>
      <c r="DI16" s="201"/>
      <c r="DJ16" s="201"/>
      <c r="DK16" s="201"/>
      <c r="DL16" s="201"/>
      <c r="DM16" s="201"/>
      <c r="DN16" s="201"/>
      <c r="DO16" s="201"/>
      <c r="DP16" s="201"/>
      <c r="DQ16" s="201"/>
      <c r="DR16" s="201"/>
      <c r="DS16" s="201"/>
      <c r="DT16" s="201"/>
      <c r="DU16" s="201"/>
      <c r="DV16" s="201"/>
      <c r="DW16" s="201"/>
    </row>
    <row r="17" spans="2:127" s="304" customFormat="1" ht="30.95" customHeight="1">
      <c r="B17" s="2902" t="s">
        <v>1042</v>
      </c>
      <c r="C17" s="2902"/>
      <c r="D17" s="2902"/>
      <c r="E17" s="2902"/>
      <c r="F17" s="2902"/>
      <c r="G17" s="2902"/>
      <c r="H17" s="2902"/>
      <c r="I17" s="2860">
        <v>12345678</v>
      </c>
      <c r="J17" s="2860"/>
      <c r="K17" s="2860">
        <v>10</v>
      </c>
      <c r="L17" s="2860"/>
      <c r="M17" s="2860">
        <f>I17*K17</f>
        <v>123456780</v>
      </c>
      <c r="N17" s="2860"/>
      <c r="Q17" s="201"/>
      <c r="R17" s="201"/>
      <c r="S17" s="201"/>
      <c r="T17" s="201"/>
      <c r="U17" s="201"/>
      <c r="V17" s="201"/>
      <c r="W17" s="201"/>
      <c r="X17" s="201"/>
      <c r="Y17" s="201"/>
      <c r="Z17" s="201"/>
      <c r="AA17" s="201"/>
      <c r="AB17" s="201"/>
      <c r="AC17" s="201"/>
      <c r="AD17" s="201"/>
      <c r="AE17" s="201"/>
      <c r="AF17" s="201"/>
      <c r="AG17" s="201"/>
      <c r="AH17" s="201"/>
      <c r="AI17" s="201"/>
      <c r="AJ17" s="201"/>
      <c r="AK17" s="201"/>
      <c r="AL17" s="201"/>
      <c r="AM17" s="201"/>
      <c r="AN17" s="201"/>
      <c r="AO17" s="201"/>
      <c r="AP17" s="201"/>
      <c r="AQ17" s="201"/>
      <c r="AR17" s="201"/>
      <c r="AS17" s="201"/>
      <c r="AT17" s="201"/>
      <c r="AU17" s="201"/>
      <c r="AV17" s="201"/>
      <c r="AW17" s="201"/>
      <c r="AX17" s="201"/>
      <c r="AY17" s="201"/>
      <c r="AZ17" s="201"/>
      <c r="BA17" s="201"/>
      <c r="BB17" s="201"/>
      <c r="BC17" s="201"/>
      <c r="BD17" s="201"/>
      <c r="BE17" s="201"/>
      <c r="BF17" s="201"/>
      <c r="BG17" s="201"/>
      <c r="BH17" s="201"/>
      <c r="BI17" s="201"/>
      <c r="BJ17" s="201"/>
      <c r="BK17" s="201"/>
      <c r="BL17" s="201"/>
      <c r="BM17" s="201"/>
      <c r="BN17" s="201"/>
      <c r="BO17" s="201"/>
      <c r="BP17" s="201"/>
      <c r="BQ17" s="201"/>
      <c r="BR17" s="201"/>
      <c r="BS17" s="201"/>
      <c r="BT17" s="201"/>
      <c r="BU17" s="201"/>
      <c r="BV17" s="201"/>
      <c r="BW17" s="201"/>
      <c r="BX17" s="201"/>
      <c r="BY17" s="201"/>
      <c r="BZ17" s="201"/>
      <c r="CA17" s="201"/>
      <c r="CB17" s="201"/>
      <c r="CC17" s="201"/>
      <c r="CD17" s="201"/>
      <c r="CE17" s="201"/>
      <c r="CF17" s="201"/>
      <c r="CG17" s="201"/>
      <c r="CH17" s="201"/>
      <c r="CI17" s="201"/>
      <c r="CJ17" s="201"/>
      <c r="CK17" s="201"/>
      <c r="CL17" s="201"/>
      <c r="CM17" s="201"/>
      <c r="CN17" s="201"/>
      <c r="CO17" s="201"/>
      <c r="CP17" s="201"/>
      <c r="CQ17" s="201"/>
      <c r="CR17" s="201"/>
      <c r="CS17" s="201"/>
      <c r="CT17" s="201"/>
      <c r="CU17" s="201"/>
      <c r="CV17" s="201"/>
      <c r="CW17" s="201"/>
      <c r="CX17" s="201"/>
      <c r="CY17" s="201"/>
      <c r="CZ17" s="201"/>
      <c r="DA17" s="201"/>
      <c r="DB17" s="201"/>
      <c r="DC17" s="201"/>
      <c r="DD17" s="201"/>
      <c r="DE17" s="201"/>
      <c r="DF17" s="201"/>
      <c r="DG17" s="201"/>
      <c r="DH17" s="201"/>
      <c r="DI17" s="201"/>
      <c r="DJ17" s="201"/>
      <c r="DK17" s="201"/>
      <c r="DL17" s="201"/>
      <c r="DM17" s="201"/>
      <c r="DN17" s="201"/>
      <c r="DO17" s="201"/>
      <c r="DP17" s="201"/>
      <c r="DQ17" s="201"/>
      <c r="DR17" s="201"/>
      <c r="DS17" s="201"/>
      <c r="DT17" s="201"/>
      <c r="DU17" s="201"/>
      <c r="DV17" s="201"/>
      <c r="DW17" s="201"/>
    </row>
    <row r="18" spans="2:127" s="304" customFormat="1" ht="30.95" customHeight="1">
      <c r="B18" s="2897" t="s">
        <v>1043</v>
      </c>
      <c r="C18" s="2898"/>
      <c r="D18" s="2898"/>
      <c r="E18" s="2898"/>
      <c r="F18" s="2898"/>
      <c r="G18" s="2898"/>
      <c r="H18" s="2899"/>
      <c r="I18" s="2860">
        <v>2</v>
      </c>
      <c r="J18" s="2860"/>
      <c r="K18" s="2860">
        <v>123456789</v>
      </c>
      <c r="L18" s="2860"/>
      <c r="M18" s="2860">
        <f>I18*K18</f>
        <v>246913578</v>
      </c>
      <c r="N18" s="2860"/>
      <c r="Q18" s="201"/>
      <c r="R18" s="201"/>
      <c r="S18" s="201"/>
      <c r="T18" s="201"/>
      <c r="U18" s="201"/>
      <c r="V18" s="201"/>
      <c r="W18" s="201"/>
      <c r="X18" s="201"/>
      <c r="Y18" s="201"/>
      <c r="Z18" s="201"/>
      <c r="AA18" s="201"/>
      <c r="AB18" s="201"/>
      <c r="AC18" s="201"/>
      <c r="AD18" s="201"/>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L18" s="201"/>
      <c r="BM18" s="201"/>
      <c r="BN18" s="201"/>
      <c r="BO18" s="201"/>
      <c r="BP18" s="201"/>
      <c r="BQ18" s="201"/>
      <c r="BR18" s="201"/>
      <c r="BS18" s="201"/>
      <c r="BT18" s="201"/>
      <c r="BU18" s="201"/>
      <c r="BV18" s="201"/>
      <c r="BW18" s="201"/>
      <c r="BX18" s="201"/>
      <c r="BY18" s="201"/>
      <c r="BZ18" s="201"/>
      <c r="CA18" s="201"/>
      <c r="CB18" s="201"/>
      <c r="CC18" s="201"/>
      <c r="CD18" s="201"/>
      <c r="CE18" s="201"/>
      <c r="CF18" s="201"/>
      <c r="CG18" s="201"/>
      <c r="CH18" s="201"/>
      <c r="CI18" s="201"/>
      <c r="CJ18" s="201"/>
      <c r="CK18" s="201"/>
      <c r="CL18" s="201"/>
      <c r="CM18" s="201"/>
      <c r="CN18" s="201"/>
      <c r="CO18" s="201"/>
      <c r="CP18" s="201"/>
      <c r="CQ18" s="201"/>
      <c r="CR18" s="201"/>
      <c r="CS18" s="201"/>
      <c r="CT18" s="201"/>
      <c r="CU18" s="201"/>
      <c r="CV18" s="201"/>
      <c r="CW18" s="201"/>
      <c r="CX18" s="201"/>
      <c r="CY18" s="201"/>
      <c r="CZ18" s="201"/>
      <c r="DA18" s="201"/>
      <c r="DB18" s="201"/>
      <c r="DC18" s="201"/>
      <c r="DD18" s="201"/>
      <c r="DE18" s="201"/>
      <c r="DF18" s="201"/>
      <c r="DG18" s="201"/>
      <c r="DH18" s="201"/>
      <c r="DI18" s="201"/>
      <c r="DJ18" s="201"/>
      <c r="DK18" s="201"/>
      <c r="DL18" s="201"/>
      <c r="DM18" s="201"/>
      <c r="DN18" s="201"/>
      <c r="DO18" s="201"/>
      <c r="DP18" s="201"/>
      <c r="DQ18" s="201"/>
      <c r="DR18" s="201"/>
      <c r="DS18" s="201"/>
      <c r="DT18" s="201"/>
      <c r="DU18" s="201"/>
      <c r="DV18" s="201"/>
      <c r="DW18" s="201"/>
    </row>
    <row r="19" spans="2:127" s="304" customFormat="1" ht="30.95" customHeight="1">
      <c r="B19" s="2897" t="s">
        <v>1044</v>
      </c>
      <c r="C19" s="2898"/>
      <c r="D19" s="2898"/>
      <c r="E19" s="2898"/>
      <c r="F19" s="2898"/>
      <c r="G19" s="2898"/>
      <c r="H19" s="2899"/>
      <c r="I19" s="2860">
        <v>3</v>
      </c>
      <c r="J19" s="2860"/>
      <c r="K19" s="2860">
        <v>30000</v>
      </c>
      <c r="L19" s="2860"/>
      <c r="M19" s="2860">
        <f t="shared" ref="M19:M22" si="0">I19*K19</f>
        <v>90000</v>
      </c>
      <c r="N19" s="2860"/>
      <c r="Q19" s="201"/>
      <c r="R19" s="201"/>
      <c r="S19" s="201"/>
      <c r="T19" s="201"/>
      <c r="U19" s="201"/>
      <c r="V19" s="201"/>
      <c r="W19" s="201"/>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1"/>
      <c r="BS19" s="201"/>
      <c r="BT19" s="201"/>
      <c r="BU19" s="201"/>
      <c r="BV19" s="201"/>
      <c r="BW19" s="201"/>
      <c r="BX19" s="201"/>
      <c r="BY19" s="201"/>
      <c r="BZ19" s="201"/>
      <c r="CA19" s="201"/>
      <c r="CB19" s="201"/>
      <c r="CC19" s="201"/>
      <c r="CD19" s="201"/>
      <c r="CE19" s="201"/>
      <c r="CF19" s="201"/>
      <c r="CG19" s="201"/>
      <c r="CH19" s="201"/>
      <c r="CI19" s="201"/>
      <c r="CJ19" s="201"/>
      <c r="CK19" s="201"/>
      <c r="CL19" s="201"/>
      <c r="CM19" s="201"/>
      <c r="CN19" s="201"/>
      <c r="CO19" s="201"/>
      <c r="CP19" s="201"/>
      <c r="CQ19" s="201"/>
      <c r="CR19" s="201"/>
      <c r="CS19" s="201"/>
      <c r="CT19" s="201"/>
      <c r="CU19" s="201"/>
      <c r="CV19" s="201"/>
      <c r="CW19" s="201"/>
      <c r="CX19" s="201"/>
      <c r="CY19" s="201"/>
      <c r="CZ19" s="201"/>
      <c r="DA19" s="201"/>
      <c r="DB19" s="201"/>
      <c r="DC19" s="201"/>
      <c r="DD19" s="201"/>
      <c r="DE19" s="201"/>
      <c r="DF19" s="201"/>
      <c r="DG19" s="201"/>
      <c r="DH19" s="201"/>
      <c r="DI19" s="201"/>
      <c r="DJ19" s="201"/>
      <c r="DK19" s="201"/>
      <c r="DL19" s="201"/>
      <c r="DM19" s="201"/>
      <c r="DN19" s="201"/>
      <c r="DO19" s="201"/>
      <c r="DP19" s="201"/>
      <c r="DQ19" s="201"/>
      <c r="DR19" s="201"/>
      <c r="DS19" s="201"/>
      <c r="DT19" s="201"/>
      <c r="DU19" s="201"/>
      <c r="DV19" s="201"/>
      <c r="DW19" s="201"/>
    </row>
    <row r="20" spans="2:127" s="304" customFormat="1" ht="30.95" customHeight="1">
      <c r="B20" s="2897" t="s">
        <v>1045</v>
      </c>
      <c r="C20" s="2898"/>
      <c r="D20" s="2898"/>
      <c r="E20" s="2898"/>
      <c r="F20" s="2898"/>
      <c r="G20" s="2898"/>
      <c r="H20" s="2899"/>
      <c r="I20" s="2860">
        <v>40</v>
      </c>
      <c r="J20" s="2860"/>
      <c r="K20" s="2860">
        <v>4000</v>
      </c>
      <c r="L20" s="2860"/>
      <c r="M20" s="2860">
        <f t="shared" si="0"/>
        <v>160000</v>
      </c>
      <c r="N20" s="2860"/>
      <c r="Q20" s="201"/>
      <c r="R20" s="201"/>
      <c r="S20" s="201"/>
      <c r="T20" s="201"/>
      <c r="U20" s="201"/>
      <c r="V20" s="201"/>
      <c r="W20" s="201"/>
      <c r="X20" s="201"/>
      <c r="Y20" s="201"/>
      <c r="Z20" s="201"/>
      <c r="AA20" s="201"/>
      <c r="AB20" s="201"/>
      <c r="AC20" s="201"/>
      <c r="AD20" s="201"/>
      <c r="AE20" s="201"/>
      <c r="AF20" s="201"/>
      <c r="AG20" s="201"/>
      <c r="AH20" s="201"/>
      <c r="AI20" s="201"/>
      <c r="AJ20" s="201"/>
      <c r="AK20" s="201"/>
      <c r="AL20" s="201"/>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1"/>
      <c r="BK20" s="201"/>
      <c r="BL20" s="201"/>
      <c r="BM20" s="201"/>
      <c r="BN20" s="201"/>
      <c r="BO20" s="201"/>
      <c r="BP20" s="201"/>
      <c r="BQ20" s="201"/>
      <c r="BR20" s="201"/>
      <c r="BS20" s="201"/>
      <c r="BT20" s="201"/>
      <c r="BU20" s="201"/>
      <c r="BV20" s="201"/>
      <c r="BW20" s="201"/>
      <c r="BX20" s="201"/>
      <c r="BY20" s="201"/>
      <c r="BZ20" s="201"/>
      <c r="CA20" s="201"/>
      <c r="CB20" s="201"/>
      <c r="CC20" s="201"/>
      <c r="CD20" s="201"/>
      <c r="CE20" s="201"/>
      <c r="CF20" s="201"/>
      <c r="CG20" s="201"/>
      <c r="CH20" s="201"/>
      <c r="CI20" s="201"/>
      <c r="CJ20" s="201"/>
      <c r="CK20" s="201"/>
      <c r="CL20" s="201"/>
      <c r="CM20" s="201"/>
      <c r="CN20" s="201"/>
      <c r="CO20" s="201"/>
      <c r="CP20" s="201"/>
      <c r="CQ20" s="201"/>
      <c r="CR20" s="201"/>
      <c r="CS20" s="201"/>
      <c r="CT20" s="201"/>
      <c r="CU20" s="201"/>
      <c r="CV20" s="201"/>
      <c r="CW20" s="201"/>
      <c r="CX20" s="201"/>
      <c r="CY20" s="201"/>
      <c r="CZ20" s="201"/>
      <c r="DA20" s="201"/>
      <c r="DB20" s="201"/>
      <c r="DC20" s="201"/>
      <c r="DD20" s="201"/>
      <c r="DE20" s="201"/>
      <c r="DF20" s="201"/>
      <c r="DG20" s="201"/>
      <c r="DH20" s="201"/>
      <c r="DI20" s="201"/>
      <c r="DJ20" s="201"/>
      <c r="DK20" s="201"/>
      <c r="DL20" s="201"/>
      <c r="DM20" s="201"/>
      <c r="DN20" s="201"/>
      <c r="DO20" s="201"/>
      <c r="DP20" s="201"/>
      <c r="DQ20" s="201"/>
      <c r="DR20" s="201"/>
      <c r="DS20" s="201"/>
      <c r="DT20" s="201"/>
      <c r="DU20" s="201"/>
      <c r="DV20" s="201"/>
      <c r="DW20" s="201"/>
    </row>
    <row r="21" spans="2:127" s="304" customFormat="1" ht="30.95" customHeight="1">
      <c r="B21" s="2897" t="s">
        <v>1046</v>
      </c>
      <c r="C21" s="2898"/>
      <c r="D21" s="2898"/>
      <c r="E21" s="2898"/>
      <c r="F21" s="2898"/>
      <c r="G21" s="2898"/>
      <c r="H21" s="2899"/>
      <c r="I21" s="2860">
        <v>50</v>
      </c>
      <c r="J21" s="2860"/>
      <c r="K21" s="2860">
        <v>5000</v>
      </c>
      <c r="L21" s="2860"/>
      <c r="M21" s="2860">
        <f t="shared" si="0"/>
        <v>250000</v>
      </c>
      <c r="N21" s="2860"/>
      <c r="Q21" s="201"/>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1"/>
      <c r="BK21" s="201"/>
      <c r="BL21" s="201"/>
      <c r="BM21" s="201"/>
      <c r="BN21" s="201"/>
      <c r="BO21" s="201"/>
      <c r="BP21" s="201"/>
      <c r="BQ21" s="201"/>
      <c r="BR21" s="201"/>
      <c r="BS21" s="201"/>
      <c r="BT21" s="201"/>
      <c r="BU21" s="201"/>
      <c r="BV21" s="201"/>
      <c r="BW21" s="201"/>
      <c r="BX21" s="201"/>
      <c r="BY21" s="201"/>
      <c r="BZ21" s="201"/>
      <c r="CA21" s="201"/>
      <c r="CB21" s="201"/>
      <c r="CC21" s="201"/>
      <c r="CD21" s="201"/>
      <c r="CE21" s="201"/>
      <c r="CF21" s="201"/>
      <c r="CG21" s="201"/>
      <c r="CH21" s="201"/>
      <c r="CI21" s="201"/>
      <c r="CJ21" s="201"/>
      <c r="CK21" s="201"/>
      <c r="CL21" s="201"/>
      <c r="CM21" s="201"/>
      <c r="CN21" s="201"/>
      <c r="CO21" s="201"/>
      <c r="CP21" s="201"/>
      <c r="CQ21" s="201"/>
      <c r="CR21" s="201"/>
      <c r="CS21" s="201"/>
      <c r="CT21" s="201"/>
      <c r="CU21" s="201"/>
      <c r="CV21" s="201"/>
      <c r="CW21" s="201"/>
      <c r="CX21" s="201"/>
      <c r="CY21" s="201"/>
      <c r="CZ21" s="201"/>
      <c r="DA21" s="201"/>
      <c r="DB21" s="201"/>
      <c r="DC21" s="201"/>
      <c r="DD21" s="201"/>
      <c r="DE21" s="201"/>
      <c r="DF21" s="201"/>
      <c r="DG21" s="201"/>
      <c r="DH21" s="201"/>
      <c r="DI21" s="201"/>
      <c r="DJ21" s="201"/>
      <c r="DK21" s="201"/>
      <c r="DL21" s="201"/>
      <c r="DM21" s="201"/>
      <c r="DN21" s="201"/>
      <c r="DO21" s="201"/>
      <c r="DP21" s="201"/>
      <c r="DQ21" s="201"/>
      <c r="DR21" s="201"/>
      <c r="DS21" s="201"/>
      <c r="DT21" s="201"/>
      <c r="DU21" s="201"/>
      <c r="DV21" s="201"/>
      <c r="DW21" s="201"/>
    </row>
    <row r="22" spans="2:127" s="304" customFormat="1" ht="30.95" customHeight="1">
      <c r="B22" s="2897" t="s">
        <v>620</v>
      </c>
      <c r="C22" s="2898"/>
      <c r="D22" s="2898"/>
      <c r="E22" s="2898"/>
      <c r="F22" s="2898"/>
      <c r="G22" s="2898"/>
      <c r="H22" s="2899"/>
      <c r="I22" s="2860">
        <v>0</v>
      </c>
      <c r="J22" s="2860"/>
      <c r="K22" s="2860">
        <v>0</v>
      </c>
      <c r="L22" s="2860"/>
      <c r="M22" s="2860">
        <f t="shared" si="0"/>
        <v>0</v>
      </c>
      <c r="N22" s="2860"/>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c r="BL22" s="201"/>
      <c r="BM22" s="201"/>
      <c r="BN22" s="201"/>
      <c r="BO22" s="201"/>
      <c r="BP22" s="201"/>
      <c r="BQ22" s="201"/>
      <c r="BR22" s="201"/>
      <c r="BS22" s="201"/>
      <c r="BT22" s="201"/>
      <c r="BU22" s="201"/>
      <c r="BV22" s="201"/>
      <c r="BW22" s="201"/>
      <c r="BX22" s="201"/>
      <c r="BY22" s="201"/>
      <c r="BZ22" s="201"/>
      <c r="CA22" s="201"/>
      <c r="CB22" s="201"/>
      <c r="CC22" s="201"/>
      <c r="CD22" s="201"/>
      <c r="CE22" s="201"/>
      <c r="CF22" s="201"/>
      <c r="CG22" s="201"/>
      <c r="CH22" s="201"/>
      <c r="CI22" s="201"/>
      <c r="CJ22" s="201"/>
      <c r="CK22" s="201"/>
      <c r="CL22" s="201"/>
      <c r="CM22" s="201"/>
      <c r="CN22" s="201"/>
      <c r="CO22" s="201"/>
      <c r="CP22" s="201"/>
      <c r="CQ22" s="201"/>
      <c r="CR22" s="201"/>
      <c r="CS22" s="201"/>
      <c r="CT22" s="201"/>
      <c r="CU22" s="201"/>
      <c r="CV22" s="201"/>
      <c r="CW22" s="201"/>
      <c r="CX22" s="201"/>
      <c r="CY22" s="201"/>
      <c r="CZ22" s="201"/>
      <c r="DA22" s="201"/>
      <c r="DB22" s="201"/>
      <c r="DC22" s="201"/>
      <c r="DD22" s="201"/>
      <c r="DE22" s="201"/>
      <c r="DF22" s="201"/>
      <c r="DG22" s="201"/>
      <c r="DH22" s="201"/>
      <c r="DI22" s="201"/>
      <c r="DJ22" s="201"/>
      <c r="DK22" s="201"/>
      <c r="DL22" s="201"/>
      <c r="DM22" s="201"/>
      <c r="DN22" s="201"/>
      <c r="DO22" s="201"/>
      <c r="DP22" s="201"/>
      <c r="DQ22" s="201"/>
      <c r="DR22" s="201"/>
      <c r="DS22" s="201"/>
      <c r="DT22" s="201"/>
      <c r="DU22" s="201"/>
      <c r="DV22" s="201"/>
      <c r="DW22" s="201"/>
    </row>
    <row r="23" spans="2:127" s="304" customFormat="1" ht="30.95" customHeight="1">
      <c r="B23" s="2897" t="s">
        <v>620</v>
      </c>
      <c r="C23" s="2898"/>
      <c r="D23" s="2898"/>
      <c r="E23" s="2898"/>
      <c r="F23" s="2898"/>
      <c r="G23" s="2898"/>
      <c r="H23" s="2899"/>
      <c r="I23" s="2860">
        <v>0</v>
      </c>
      <c r="J23" s="2860"/>
      <c r="K23" s="2860">
        <v>0</v>
      </c>
      <c r="L23" s="2860"/>
      <c r="M23" s="2860">
        <f>I23*K23</f>
        <v>0</v>
      </c>
      <c r="N23" s="2860"/>
      <c r="Q23" s="201"/>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L23" s="201"/>
      <c r="BM23" s="201"/>
      <c r="BN23" s="201"/>
      <c r="BO23" s="201"/>
      <c r="BP23" s="201"/>
      <c r="BQ23" s="201"/>
      <c r="BR23" s="201"/>
      <c r="BS23" s="201"/>
      <c r="BT23" s="201"/>
      <c r="BU23" s="201"/>
      <c r="BV23" s="201"/>
      <c r="BW23" s="201"/>
      <c r="BX23" s="201"/>
      <c r="BY23" s="201"/>
      <c r="BZ23" s="201"/>
      <c r="CA23" s="201"/>
      <c r="CB23" s="201"/>
      <c r="CC23" s="201"/>
      <c r="CD23" s="201"/>
      <c r="CE23" s="201"/>
      <c r="CF23" s="201"/>
      <c r="CG23" s="201"/>
      <c r="CH23" s="201"/>
      <c r="CI23" s="201"/>
      <c r="CJ23" s="201"/>
      <c r="CK23" s="201"/>
      <c r="CL23" s="201"/>
      <c r="CM23" s="201"/>
      <c r="CN23" s="201"/>
      <c r="CO23" s="201"/>
      <c r="CP23" s="201"/>
      <c r="CQ23" s="201"/>
      <c r="CR23" s="201"/>
      <c r="CS23" s="201"/>
      <c r="CT23" s="201"/>
      <c r="CU23" s="201"/>
      <c r="CV23" s="201"/>
      <c r="CW23" s="201"/>
      <c r="CX23" s="201"/>
      <c r="CY23" s="201"/>
      <c r="CZ23" s="201"/>
      <c r="DA23" s="201"/>
      <c r="DB23" s="201"/>
      <c r="DC23" s="201"/>
      <c r="DD23" s="201"/>
      <c r="DE23" s="201"/>
      <c r="DF23" s="201"/>
      <c r="DG23" s="201"/>
      <c r="DH23" s="201"/>
      <c r="DI23" s="201"/>
      <c r="DJ23" s="201"/>
      <c r="DK23" s="201"/>
      <c r="DL23" s="201"/>
      <c r="DM23" s="201"/>
      <c r="DN23" s="201"/>
      <c r="DO23" s="201"/>
      <c r="DP23" s="201"/>
      <c r="DQ23" s="201"/>
      <c r="DR23" s="201"/>
      <c r="DS23" s="201"/>
      <c r="DT23" s="201"/>
      <c r="DU23" s="201"/>
      <c r="DV23" s="201"/>
      <c r="DW23" s="201"/>
    </row>
    <row r="24" spans="2:127" s="304" customFormat="1" ht="30.95" customHeight="1">
      <c r="B24" s="2897" t="s">
        <v>620</v>
      </c>
      <c r="C24" s="2898"/>
      <c r="D24" s="2898"/>
      <c r="E24" s="2898"/>
      <c r="F24" s="2898"/>
      <c r="G24" s="2898"/>
      <c r="H24" s="2899"/>
      <c r="I24" s="2860">
        <v>0</v>
      </c>
      <c r="J24" s="2860"/>
      <c r="K24" s="2860">
        <v>0</v>
      </c>
      <c r="L24" s="2860"/>
      <c r="M24" s="2860">
        <f>I24*K24</f>
        <v>0</v>
      </c>
      <c r="N24" s="2860"/>
      <c r="Q24" s="201"/>
      <c r="R24" s="201"/>
      <c r="S24" s="201"/>
      <c r="T24" s="201"/>
      <c r="U24" s="201"/>
      <c r="V24" s="201"/>
      <c r="W24" s="201"/>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1"/>
      <c r="BK24" s="201"/>
      <c r="BL24" s="201"/>
      <c r="BM24" s="201"/>
      <c r="BN24" s="201"/>
      <c r="BO24" s="201"/>
      <c r="BP24" s="201"/>
      <c r="BQ24" s="201"/>
      <c r="BR24" s="201"/>
      <c r="BS24" s="201"/>
      <c r="BT24" s="201"/>
      <c r="BU24" s="201"/>
      <c r="BV24" s="201"/>
      <c r="BW24" s="201"/>
      <c r="BX24" s="201"/>
      <c r="BY24" s="201"/>
      <c r="BZ24" s="201"/>
      <c r="CA24" s="201"/>
      <c r="CB24" s="201"/>
      <c r="CC24" s="201"/>
      <c r="CD24" s="201"/>
      <c r="CE24" s="201"/>
      <c r="CF24" s="201"/>
      <c r="CG24" s="201"/>
      <c r="CH24" s="201"/>
      <c r="CI24" s="201"/>
      <c r="CJ24" s="201"/>
      <c r="CK24" s="201"/>
      <c r="CL24" s="201"/>
      <c r="CM24" s="201"/>
      <c r="CN24" s="201"/>
      <c r="CO24" s="201"/>
      <c r="CP24" s="201"/>
      <c r="CQ24" s="201"/>
      <c r="CR24" s="201"/>
      <c r="CS24" s="201"/>
      <c r="CT24" s="201"/>
      <c r="CU24" s="201"/>
      <c r="CV24" s="201"/>
      <c r="CW24" s="201"/>
      <c r="CX24" s="201"/>
      <c r="CY24" s="201"/>
      <c r="CZ24" s="201"/>
      <c r="DA24" s="201"/>
      <c r="DB24" s="201"/>
      <c r="DC24" s="201"/>
      <c r="DD24" s="201"/>
      <c r="DE24" s="201"/>
      <c r="DF24" s="201"/>
      <c r="DG24" s="201"/>
      <c r="DH24" s="201"/>
      <c r="DI24" s="201"/>
      <c r="DJ24" s="201"/>
      <c r="DK24" s="201"/>
      <c r="DL24" s="201"/>
      <c r="DM24" s="201"/>
      <c r="DN24" s="201"/>
      <c r="DO24" s="201"/>
      <c r="DP24" s="201"/>
      <c r="DQ24" s="201"/>
      <c r="DR24" s="201"/>
      <c r="DS24" s="201"/>
      <c r="DT24" s="201"/>
      <c r="DU24" s="201"/>
      <c r="DV24" s="201"/>
      <c r="DW24" s="201"/>
    </row>
    <row r="25" spans="2:127" s="304" customFormat="1" ht="30.95" customHeight="1">
      <c r="B25" s="2897" t="s">
        <v>620</v>
      </c>
      <c r="C25" s="2898"/>
      <c r="D25" s="2898"/>
      <c r="E25" s="2898"/>
      <c r="F25" s="2898"/>
      <c r="G25" s="2898"/>
      <c r="H25" s="2899"/>
      <c r="I25" s="2860">
        <v>0</v>
      </c>
      <c r="J25" s="2860"/>
      <c r="K25" s="2860">
        <v>0</v>
      </c>
      <c r="L25" s="2860"/>
      <c r="M25" s="2860">
        <f t="shared" ref="M25:M32" si="1">I25*K25</f>
        <v>0</v>
      </c>
      <c r="N25" s="2860"/>
      <c r="Q25" s="201"/>
      <c r="R25" s="201"/>
      <c r="S25" s="201"/>
      <c r="T25" s="201"/>
      <c r="U25" s="201"/>
      <c r="V25" s="201"/>
      <c r="W25" s="201"/>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1"/>
      <c r="BK25" s="201"/>
      <c r="BL25" s="201"/>
      <c r="BM25" s="201"/>
      <c r="BN25" s="201"/>
      <c r="BO25" s="201"/>
      <c r="BP25" s="201"/>
      <c r="BQ25" s="201"/>
      <c r="BR25" s="201"/>
      <c r="BS25" s="201"/>
      <c r="BT25" s="201"/>
      <c r="BU25" s="201"/>
      <c r="BV25" s="201"/>
      <c r="BW25" s="201"/>
      <c r="BX25" s="201"/>
      <c r="BY25" s="201"/>
      <c r="BZ25" s="201"/>
      <c r="CA25" s="201"/>
      <c r="CB25" s="201"/>
      <c r="CC25" s="201"/>
      <c r="CD25" s="201"/>
      <c r="CE25" s="201"/>
      <c r="CF25" s="201"/>
      <c r="CG25" s="201"/>
      <c r="CH25" s="201"/>
      <c r="CI25" s="201"/>
      <c r="CJ25" s="201"/>
      <c r="CK25" s="201"/>
      <c r="CL25" s="201"/>
      <c r="CM25" s="201"/>
      <c r="CN25" s="201"/>
      <c r="CO25" s="201"/>
      <c r="CP25" s="201"/>
      <c r="CQ25" s="201"/>
      <c r="CR25" s="201"/>
      <c r="CS25" s="201"/>
      <c r="CT25" s="201"/>
      <c r="CU25" s="201"/>
      <c r="CV25" s="201"/>
      <c r="CW25" s="201"/>
      <c r="CX25" s="201"/>
      <c r="CY25" s="201"/>
      <c r="CZ25" s="201"/>
      <c r="DA25" s="201"/>
      <c r="DB25" s="201"/>
      <c r="DC25" s="201"/>
      <c r="DD25" s="201"/>
      <c r="DE25" s="201"/>
      <c r="DF25" s="201"/>
      <c r="DG25" s="201"/>
      <c r="DH25" s="201"/>
      <c r="DI25" s="201"/>
      <c r="DJ25" s="201"/>
      <c r="DK25" s="201"/>
      <c r="DL25" s="201"/>
      <c r="DM25" s="201"/>
      <c r="DN25" s="201"/>
      <c r="DO25" s="201"/>
      <c r="DP25" s="201"/>
      <c r="DQ25" s="201"/>
      <c r="DR25" s="201"/>
      <c r="DS25" s="201"/>
      <c r="DT25" s="201"/>
      <c r="DU25" s="201"/>
      <c r="DV25" s="201"/>
      <c r="DW25" s="201"/>
    </row>
    <row r="26" spans="2:127" s="304" customFormat="1" ht="30.95" customHeight="1">
      <c r="B26" s="2897" t="s">
        <v>620</v>
      </c>
      <c r="C26" s="2898"/>
      <c r="D26" s="2898"/>
      <c r="E26" s="2898"/>
      <c r="F26" s="2898"/>
      <c r="G26" s="2898"/>
      <c r="H26" s="2899"/>
      <c r="I26" s="2860">
        <v>0</v>
      </c>
      <c r="J26" s="2860"/>
      <c r="K26" s="2860">
        <v>0</v>
      </c>
      <c r="L26" s="2860"/>
      <c r="M26" s="2860">
        <f t="shared" si="1"/>
        <v>0</v>
      </c>
      <c r="N26" s="2860"/>
      <c r="Q26" s="201"/>
      <c r="R26" s="201"/>
      <c r="S26" s="201"/>
      <c r="T26" s="201"/>
      <c r="U26" s="201"/>
      <c r="V26" s="201"/>
      <c r="W26" s="201"/>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1"/>
      <c r="BK26" s="201"/>
      <c r="BL26" s="201"/>
      <c r="BM26" s="201"/>
      <c r="BN26" s="201"/>
      <c r="BO26" s="201"/>
      <c r="BP26" s="201"/>
      <c r="BQ26" s="201"/>
      <c r="BR26" s="201"/>
      <c r="BS26" s="201"/>
      <c r="BT26" s="201"/>
      <c r="BU26" s="201"/>
      <c r="BV26" s="201"/>
      <c r="BW26" s="201"/>
      <c r="BX26" s="201"/>
      <c r="BY26" s="201"/>
      <c r="BZ26" s="201"/>
      <c r="CA26" s="201"/>
      <c r="CB26" s="201"/>
      <c r="CC26" s="201"/>
      <c r="CD26" s="201"/>
      <c r="CE26" s="201"/>
      <c r="CF26" s="201"/>
      <c r="CG26" s="201"/>
      <c r="CH26" s="201"/>
      <c r="CI26" s="201"/>
      <c r="CJ26" s="201"/>
      <c r="CK26" s="201"/>
      <c r="CL26" s="201"/>
      <c r="CM26" s="201"/>
      <c r="CN26" s="201"/>
      <c r="CO26" s="201"/>
      <c r="CP26" s="201"/>
      <c r="CQ26" s="201"/>
      <c r="CR26" s="201"/>
      <c r="CS26" s="201"/>
      <c r="CT26" s="201"/>
      <c r="CU26" s="201"/>
      <c r="CV26" s="201"/>
      <c r="CW26" s="201"/>
      <c r="CX26" s="201"/>
      <c r="CY26" s="201"/>
      <c r="CZ26" s="201"/>
      <c r="DA26" s="201"/>
      <c r="DB26" s="201"/>
      <c r="DC26" s="201"/>
      <c r="DD26" s="201"/>
      <c r="DE26" s="201"/>
      <c r="DF26" s="201"/>
      <c r="DG26" s="201"/>
      <c r="DH26" s="201"/>
      <c r="DI26" s="201"/>
      <c r="DJ26" s="201"/>
      <c r="DK26" s="201"/>
      <c r="DL26" s="201"/>
      <c r="DM26" s="201"/>
      <c r="DN26" s="201"/>
      <c r="DO26" s="201"/>
      <c r="DP26" s="201"/>
      <c r="DQ26" s="201"/>
      <c r="DR26" s="201"/>
      <c r="DS26" s="201"/>
      <c r="DT26" s="201"/>
      <c r="DU26" s="201"/>
      <c r="DV26" s="201"/>
      <c r="DW26" s="201"/>
    </row>
    <row r="27" spans="2:127" s="304" customFormat="1" ht="30.95" customHeight="1">
      <c r="B27" s="2897" t="s">
        <v>620</v>
      </c>
      <c r="C27" s="2898"/>
      <c r="D27" s="2898"/>
      <c r="E27" s="2898"/>
      <c r="F27" s="2898"/>
      <c r="G27" s="2898"/>
      <c r="H27" s="2899"/>
      <c r="I27" s="2860">
        <v>0</v>
      </c>
      <c r="J27" s="2860"/>
      <c r="K27" s="2860">
        <v>0</v>
      </c>
      <c r="L27" s="2860"/>
      <c r="M27" s="2860">
        <f t="shared" si="1"/>
        <v>0</v>
      </c>
      <c r="N27" s="2860"/>
      <c r="Q27" s="201"/>
      <c r="R27" s="201"/>
      <c r="S27" s="201"/>
      <c r="T27" s="201"/>
      <c r="U27" s="201"/>
      <c r="V27" s="201"/>
      <c r="W27" s="201"/>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1"/>
      <c r="BK27" s="201"/>
      <c r="BL27" s="201"/>
      <c r="BM27" s="201"/>
      <c r="BN27" s="201"/>
      <c r="BO27" s="201"/>
      <c r="BP27" s="201"/>
      <c r="BQ27" s="201"/>
      <c r="BR27" s="201"/>
      <c r="BS27" s="201"/>
      <c r="BT27" s="201"/>
      <c r="BU27" s="201"/>
      <c r="BV27" s="201"/>
      <c r="BW27" s="201"/>
      <c r="BX27" s="201"/>
      <c r="BY27" s="201"/>
      <c r="BZ27" s="201"/>
      <c r="CA27" s="201"/>
      <c r="CB27" s="201"/>
      <c r="CC27" s="201"/>
      <c r="CD27" s="201"/>
      <c r="CE27" s="201"/>
      <c r="CF27" s="201"/>
      <c r="CG27" s="201"/>
      <c r="CH27" s="201"/>
      <c r="CI27" s="201"/>
      <c r="CJ27" s="201"/>
      <c r="CK27" s="201"/>
      <c r="CL27" s="201"/>
      <c r="CM27" s="201"/>
      <c r="CN27" s="201"/>
      <c r="CO27" s="201"/>
      <c r="CP27" s="201"/>
      <c r="CQ27" s="201"/>
      <c r="CR27" s="201"/>
      <c r="CS27" s="201"/>
      <c r="CT27" s="201"/>
      <c r="CU27" s="201"/>
      <c r="CV27" s="201"/>
      <c r="CW27" s="201"/>
      <c r="CX27" s="201"/>
      <c r="CY27" s="201"/>
      <c r="CZ27" s="201"/>
      <c r="DA27" s="201"/>
      <c r="DB27" s="201"/>
      <c r="DC27" s="201"/>
      <c r="DD27" s="201"/>
      <c r="DE27" s="201"/>
      <c r="DF27" s="201"/>
      <c r="DG27" s="201"/>
      <c r="DH27" s="201"/>
      <c r="DI27" s="201"/>
      <c r="DJ27" s="201"/>
      <c r="DK27" s="201"/>
      <c r="DL27" s="201"/>
      <c r="DM27" s="201"/>
      <c r="DN27" s="201"/>
      <c r="DO27" s="201"/>
      <c r="DP27" s="201"/>
      <c r="DQ27" s="201"/>
      <c r="DR27" s="201"/>
      <c r="DS27" s="201"/>
      <c r="DT27" s="201"/>
      <c r="DU27" s="201"/>
      <c r="DV27" s="201"/>
      <c r="DW27" s="201"/>
    </row>
    <row r="28" spans="2:127" s="304" customFormat="1" ht="30.95" customHeight="1">
      <c r="B28" s="2897" t="s">
        <v>620</v>
      </c>
      <c r="C28" s="2898"/>
      <c r="D28" s="2898"/>
      <c r="E28" s="2898"/>
      <c r="F28" s="2898"/>
      <c r="G28" s="2898"/>
      <c r="H28" s="2899"/>
      <c r="I28" s="2860">
        <v>0</v>
      </c>
      <c r="J28" s="2860"/>
      <c r="K28" s="2860">
        <v>0</v>
      </c>
      <c r="L28" s="2860"/>
      <c r="M28" s="2860">
        <f t="shared" si="1"/>
        <v>0</v>
      </c>
      <c r="N28" s="2860"/>
      <c r="Q28" s="201"/>
      <c r="R28" s="201"/>
      <c r="S28" s="201"/>
      <c r="T28" s="201"/>
      <c r="U28" s="201"/>
      <c r="V28" s="201"/>
      <c r="W28" s="201"/>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1"/>
      <c r="BK28" s="201"/>
      <c r="BL28" s="201"/>
      <c r="BM28" s="201"/>
      <c r="BN28" s="201"/>
      <c r="BO28" s="201"/>
      <c r="BP28" s="201"/>
      <c r="BQ28" s="201"/>
      <c r="BR28" s="201"/>
      <c r="BS28" s="201"/>
      <c r="BT28" s="201"/>
      <c r="BU28" s="201"/>
      <c r="BV28" s="201"/>
      <c r="BW28" s="201"/>
      <c r="BX28" s="201"/>
      <c r="BY28" s="201"/>
      <c r="BZ28" s="201"/>
      <c r="CA28" s="201"/>
      <c r="CB28" s="201"/>
      <c r="CC28" s="201"/>
      <c r="CD28" s="201"/>
      <c r="CE28" s="201"/>
      <c r="CF28" s="201"/>
      <c r="CG28" s="201"/>
      <c r="CH28" s="201"/>
      <c r="CI28" s="201"/>
      <c r="CJ28" s="201"/>
      <c r="CK28" s="201"/>
      <c r="CL28" s="201"/>
      <c r="CM28" s="201"/>
      <c r="CN28" s="201"/>
      <c r="CO28" s="201"/>
      <c r="CP28" s="201"/>
      <c r="CQ28" s="201"/>
      <c r="CR28" s="201"/>
      <c r="CS28" s="201"/>
      <c r="CT28" s="201"/>
      <c r="CU28" s="201"/>
      <c r="CV28" s="201"/>
      <c r="CW28" s="201"/>
      <c r="CX28" s="201"/>
      <c r="CY28" s="201"/>
      <c r="CZ28" s="201"/>
      <c r="DA28" s="201"/>
      <c r="DB28" s="201"/>
      <c r="DC28" s="201"/>
      <c r="DD28" s="201"/>
      <c r="DE28" s="201"/>
      <c r="DF28" s="201"/>
      <c r="DG28" s="201"/>
      <c r="DH28" s="201"/>
      <c r="DI28" s="201"/>
      <c r="DJ28" s="201"/>
      <c r="DK28" s="201"/>
      <c r="DL28" s="201"/>
      <c r="DM28" s="201"/>
      <c r="DN28" s="201"/>
      <c r="DO28" s="201"/>
      <c r="DP28" s="201"/>
      <c r="DQ28" s="201"/>
      <c r="DR28" s="201"/>
      <c r="DS28" s="201"/>
      <c r="DT28" s="201"/>
      <c r="DU28" s="201"/>
      <c r="DV28" s="201"/>
      <c r="DW28" s="201"/>
    </row>
    <row r="29" spans="2:127" s="304" customFormat="1" ht="30.95" customHeight="1">
      <c r="B29" s="2897" t="s">
        <v>620</v>
      </c>
      <c r="C29" s="2898"/>
      <c r="D29" s="2898"/>
      <c r="E29" s="2898"/>
      <c r="F29" s="2898"/>
      <c r="G29" s="2898"/>
      <c r="H29" s="2899"/>
      <c r="I29" s="2860">
        <v>0</v>
      </c>
      <c r="J29" s="2860"/>
      <c r="K29" s="2860">
        <v>0</v>
      </c>
      <c r="L29" s="2860"/>
      <c r="M29" s="2860">
        <f t="shared" si="1"/>
        <v>0</v>
      </c>
      <c r="N29" s="2860"/>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c r="BM29" s="201"/>
      <c r="BN29" s="201"/>
      <c r="BO29" s="201"/>
      <c r="BP29" s="201"/>
      <c r="BQ29" s="201"/>
      <c r="BR29" s="201"/>
      <c r="BS29" s="201"/>
      <c r="BT29" s="201"/>
      <c r="BU29" s="201"/>
      <c r="BV29" s="201"/>
      <c r="BW29" s="201"/>
      <c r="BX29" s="201"/>
      <c r="BY29" s="201"/>
      <c r="BZ29" s="201"/>
      <c r="CA29" s="201"/>
      <c r="CB29" s="201"/>
      <c r="CC29" s="201"/>
      <c r="CD29" s="201"/>
      <c r="CE29" s="201"/>
      <c r="CF29" s="201"/>
      <c r="CG29" s="201"/>
      <c r="CH29" s="201"/>
      <c r="CI29" s="201"/>
      <c r="CJ29" s="201"/>
      <c r="CK29" s="201"/>
      <c r="CL29" s="201"/>
      <c r="CM29" s="201"/>
      <c r="CN29" s="201"/>
      <c r="CO29" s="201"/>
      <c r="CP29" s="201"/>
      <c r="CQ29" s="201"/>
      <c r="CR29" s="201"/>
      <c r="CS29" s="201"/>
      <c r="CT29" s="201"/>
      <c r="CU29" s="201"/>
      <c r="CV29" s="201"/>
      <c r="CW29" s="201"/>
      <c r="CX29" s="201"/>
      <c r="CY29" s="201"/>
      <c r="CZ29" s="201"/>
      <c r="DA29" s="201"/>
      <c r="DB29" s="201"/>
      <c r="DC29" s="201"/>
      <c r="DD29" s="201"/>
      <c r="DE29" s="201"/>
      <c r="DF29" s="201"/>
      <c r="DG29" s="201"/>
      <c r="DH29" s="201"/>
      <c r="DI29" s="201"/>
      <c r="DJ29" s="201"/>
      <c r="DK29" s="201"/>
      <c r="DL29" s="201"/>
      <c r="DM29" s="201"/>
      <c r="DN29" s="201"/>
      <c r="DO29" s="201"/>
      <c r="DP29" s="201"/>
      <c r="DQ29" s="201"/>
      <c r="DR29" s="201"/>
      <c r="DS29" s="201"/>
      <c r="DT29" s="201"/>
      <c r="DU29" s="201"/>
      <c r="DV29" s="201"/>
      <c r="DW29" s="201"/>
    </row>
    <row r="30" spans="2:127" s="304" customFormat="1" ht="30.95" customHeight="1">
      <c r="B30" s="2897" t="s">
        <v>620</v>
      </c>
      <c r="C30" s="2898"/>
      <c r="D30" s="2898"/>
      <c r="E30" s="2898"/>
      <c r="F30" s="2898"/>
      <c r="G30" s="2898"/>
      <c r="H30" s="2899"/>
      <c r="I30" s="2860">
        <v>0</v>
      </c>
      <c r="J30" s="2860"/>
      <c r="K30" s="2860">
        <v>0</v>
      </c>
      <c r="L30" s="2860"/>
      <c r="M30" s="2860">
        <f t="shared" si="1"/>
        <v>0</v>
      </c>
      <c r="N30" s="2860"/>
      <c r="Q30" s="201"/>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c r="BM30" s="201"/>
      <c r="BN30" s="201"/>
      <c r="BO30" s="201"/>
      <c r="BP30" s="201"/>
      <c r="BQ30" s="201"/>
      <c r="BR30" s="201"/>
      <c r="BS30" s="201"/>
      <c r="BT30" s="201"/>
      <c r="BU30" s="201"/>
      <c r="BV30" s="201"/>
      <c r="BW30" s="201"/>
      <c r="BX30" s="201"/>
      <c r="BY30" s="201"/>
      <c r="BZ30" s="201"/>
      <c r="CA30" s="201"/>
      <c r="CB30" s="201"/>
      <c r="CC30" s="201"/>
      <c r="CD30" s="201"/>
      <c r="CE30" s="201"/>
      <c r="CF30" s="201"/>
      <c r="CG30" s="201"/>
      <c r="CH30" s="201"/>
      <c r="CI30" s="201"/>
      <c r="CJ30" s="201"/>
      <c r="CK30" s="201"/>
      <c r="CL30" s="201"/>
      <c r="CM30" s="201"/>
      <c r="CN30" s="201"/>
      <c r="CO30" s="201"/>
      <c r="CP30" s="201"/>
      <c r="CQ30" s="201"/>
      <c r="CR30" s="201"/>
      <c r="CS30" s="201"/>
      <c r="CT30" s="201"/>
      <c r="CU30" s="201"/>
      <c r="CV30" s="201"/>
      <c r="CW30" s="201"/>
      <c r="CX30" s="201"/>
      <c r="CY30" s="201"/>
      <c r="CZ30" s="201"/>
      <c r="DA30" s="201"/>
      <c r="DB30" s="201"/>
      <c r="DC30" s="201"/>
      <c r="DD30" s="201"/>
      <c r="DE30" s="201"/>
      <c r="DF30" s="201"/>
      <c r="DG30" s="201"/>
      <c r="DH30" s="201"/>
      <c r="DI30" s="201"/>
      <c r="DJ30" s="201"/>
      <c r="DK30" s="201"/>
      <c r="DL30" s="201"/>
      <c r="DM30" s="201"/>
      <c r="DN30" s="201"/>
      <c r="DO30" s="201"/>
      <c r="DP30" s="201"/>
      <c r="DQ30" s="201"/>
      <c r="DR30" s="201"/>
      <c r="DS30" s="201"/>
      <c r="DT30" s="201"/>
      <c r="DU30" s="201"/>
      <c r="DV30" s="201"/>
      <c r="DW30" s="201"/>
    </row>
    <row r="31" spans="2:127" s="304" customFormat="1" ht="30.95" customHeight="1">
      <c r="B31" s="2897" t="s">
        <v>620</v>
      </c>
      <c r="C31" s="2898"/>
      <c r="D31" s="2898"/>
      <c r="E31" s="2898"/>
      <c r="F31" s="2898"/>
      <c r="G31" s="2898"/>
      <c r="H31" s="2899"/>
      <c r="I31" s="2860">
        <v>0</v>
      </c>
      <c r="J31" s="2860"/>
      <c r="K31" s="2860">
        <v>0</v>
      </c>
      <c r="L31" s="2860"/>
      <c r="M31" s="2860">
        <f t="shared" si="1"/>
        <v>0</v>
      </c>
      <c r="N31" s="2860"/>
      <c r="Q31" s="201"/>
      <c r="R31" s="201"/>
      <c r="S31" s="201"/>
      <c r="T31" s="201"/>
      <c r="U31" s="201"/>
      <c r="V31" s="201"/>
      <c r="W31" s="201"/>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c r="BM31" s="201"/>
      <c r="BN31" s="201"/>
      <c r="BO31" s="201"/>
      <c r="BP31" s="201"/>
      <c r="BQ31" s="201"/>
      <c r="BR31" s="201"/>
      <c r="BS31" s="201"/>
      <c r="BT31" s="201"/>
      <c r="BU31" s="201"/>
      <c r="BV31" s="201"/>
      <c r="BW31" s="201"/>
      <c r="BX31" s="201"/>
      <c r="BY31" s="201"/>
      <c r="BZ31" s="201"/>
      <c r="CA31" s="201"/>
      <c r="CB31" s="201"/>
      <c r="CC31" s="201"/>
      <c r="CD31" s="201"/>
      <c r="CE31" s="201"/>
      <c r="CF31" s="201"/>
      <c r="CG31" s="201"/>
      <c r="CH31" s="201"/>
      <c r="CI31" s="201"/>
      <c r="CJ31" s="201"/>
      <c r="CK31" s="201"/>
      <c r="CL31" s="201"/>
      <c r="CM31" s="201"/>
      <c r="CN31" s="201"/>
      <c r="CO31" s="201"/>
      <c r="CP31" s="201"/>
      <c r="CQ31" s="201"/>
      <c r="CR31" s="201"/>
      <c r="CS31" s="201"/>
      <c r="CT31" s="201"/>
      <c r="CU31" s="201"/>
      <c r="CV31" s="201"/>
      <c r="CW31" s="201"/>
      <c r="CX31" s="201"/>
      <c r="CY31" s="201"/>
      <c r="CZ31" s="201"/>
      <c r="DA31" s="201"/>
      <c r="DB31" s="201"/>
      <c r="DC31" s="201"/>
      <c r="DD31" s="201"/>
      <c r="DE31" s="201"/>
      <c r="DF31" s="201"/>
      <c r="DG31" s="201"/>
      <c r="DH31" s="201"/>
      <c r="DI31" s="201"/>
      <c r="DJ31" s="201"/>
      <c r="DK31" s="201"/>
      <c r="DL31" s="201"/>
      <c r="DM31" s="201"/>
      <c r="DN31" s="201"/>
      <c r="DO31" s="201"/>
      <c r="DP31" s="201"/>
      <c r="DQ31" s="201"/>
      <c r="DR31" s="201"/>
      <c r="DS31" s="201"/>
      <c r="DT31" s="201"/>
      <c r="DU31" s="201"/>
      <c r="DV31" s="201"/>
      <c r="DW31" s="201"/>
    </row>
    <row r="32" spans="2:127" s="304" customFormat="1" ht="30.95" customHeight="1" thickBot="1">
      <c r="B32" s="2907" t="s">
        <v>620</v>
      </c>
      <c r="C32" s="2908"/>
      <c r="D32" s="2908"/>
      <c r="E32" s="2908"/>
      <c r="F32" s="2908"/>
      <c r="G32" s="2908"/>
      <c r="H32" s="2909"/>
      <c r="I32" s="2894">
        <v>0</v>
      </c>
      <c r="J32" s="2894"/>
      <c r="K32" s="2894">
        <v>0</v>
      </c>
      <c r="L32" s="2894"/>
      <c r="M32" s="2894">
        <f t="shared" si="1"/>
        <v>0</v>
      </c>
      <c r="N32" s="2894"/>
      <c r="Q32" s="201"/>
      <c r="R32" s="201"/>
      <c r="S32" s="201"/>
      <c r="T32" s="201"/>
      <c r="U32" s="201"/>
      <c r="V32" s="201"/>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1"/>
      <c r="BK32" s="201"/>
      <c r="BL32" s="201"/>
      <c r="BM32" s="201"/>
      <c r="BN32" s="201"/>
      <c r="BO32" s="201"/>
      <c r="BP32" s="201"/>
      <c r="BQ32" s="201"/>
      <c r="BR32" s="201"/>
      <c r="BS32" s="201"/>
      <c r="BT32" s="201"/>
      <c r="BU32" s="201"/>
      <c r="BV32" s="201"/>
      <c r="BW32" s="201"/>
      <c r="BX32" s="201"/>
      <c r="BY32" s="201"/>
      <c r="BZ32" s="201"/>
      <c r="CA32" s="201"/>
      <c r="CB32" s="201"/>
      <c r="CC32" s="201"/>
      <c r="CD32" s="201"/>
      <c r="CE32" s="201"/>
      <c r="CF32" s="201"/>
      <c r="CG32" s="201"/>
      <c r="CH32" s="201"/>
      <c r="CI32" s="201"/>
      <c r="CJ32" s="201"/>
      <c r="CK32" s="201"/>
      <c r="CL32" s="201"/>
      <c r="CM32" s="201"/>
      <c r="CN32" s="201"/>
      <c r="CO32" s="201"/>
      <c r="CP32" s="201"/>
      <c r="CQ32" s="201"/>
      <c r="CR32" s="201"/>
      <c r="CS32" s="201"/>
      <c r="CT32" s="201"/>
      <c r="CU32" s="201"/>
      <c r="CV32" s="201"/>
      <c r="CW32" s="201"/>
      <c r="CX32" s="201"/>
      <c r="CY32" s="201"/>
      <c r="CZ32" s="201"/>
      <c r="DA32" s="201"/>
      <c r="DB32" s="201"/>
      <c r="DC32" s="201"/>
      <c r="DD32" s="201"/>
      <c r="DE32" s="201"/>
      <c r="DF32" s="201"/>
      <c r="DG32" s="201"/>
      <c r="DH32" s="201"/>
      <c r="DI32" s="201"/>
      <c r="DJ32" s="201"/>
      <c r="DK32" s="201"/>
      <c r="DL32" s="201"/>
      <c r="DM32" s="201"/>
      <c r="DN32" s="201"/>
      <c r="DO32" s="201"/>
      <c r="DP32" s="201"/>
      <c r="DQ32" s="201"/>
      <c r="DR32" s="201"/>
      <c r="DS32" s="201"/>
      <c r="DT32" s="201"/>
      <c r="DU32" s="201"/>
      <c r="DV32" s="201"/>
      <c r="DW32" s="201"/>
    </row>
    <row r="33" spans="1:127" s="304" customFormat="1" ht="3.95" customHeight="1">
      <c r="B33" s="336"/>
      <c r="C33" s="336"/>
      <c r="D33" s="336"/>
      <c r="E33" s="336"/>
      <c r="F33" s="336"/>
      <c r="G33" s="336"/>
      <c r="H33" s="336"/>
      <c r="I33" s="337"/>
      <c r="J33" s="318"/>
      <c r="K33" s="337"/>
      <c r="L33" s="337"/>
      <c r="M33" s="338"/>
      <c r="N33" s="338"/>
      <c r="Q33" s="201"/>
      <c r="R33" s="201"/>
      <c r="S33" s="201"/>
      <c r="T33" s="201"/>
      <c r="U33" s="201"/>
      <c r="V33" s="201"/>
      <c r="W33" s="201"/>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c r="BD33" s="201"/>
      <c r="BE33" s="201"/>
      <c r="BF33" s="201"/>
      <c r="BG33" s="201"/>
      <c r="BH33" s="201"/>
      <c r="BI33" s="201"/>
      <c r="BJ33" s="201"/>
      <c r="BK33" s="201"/>
      <c r="BL33" s="201"/>
      <c r="BM33" s="201"/>
      <c r="BN33" s="201"/>
      <c r="BO33" s="201"/>
      <c r="BP33" s="201"/>
      <c r="BQ33" s="201"/>
      <c r="BR33" s="201"/>
      <c r="BS33" s="201"/>
      <c r="BT33" s="201"/>
      <c r="BU33" s="201"/>
      <c r="BV33" s="201"/>
      <c r="BW33" s="201"/>
      <c r="BX33" s="201"/>
      <c r="BY33" s="201"/>
      <c r="BZ33" s="201"/>
      <c r="CA33" s="201"/>
      <c r="CB33" s="201"/>
      <c r="CC33" s="201"/>
      <c r="CD33" s="201"/>
      <c r="CE33" s="201"/>
      <c r="CF33" s="201"/>
      <c r="CG33" s="201"/>
      <c r="CH33" s="201"/>
      <c r="CI33" s="201"/>
      <c r="CJ33" s="201"/>
      <c r="CK33" s="201"/>
      <c r="CL33" s="201"/>
      <c r="CM33" s="201"/>
      <c r="CN33" s="201"/>
      <c r="CO33" s="201"/>
      <c r="CP33" s="201"/>
      <c r="CQ33" s="201"/>
      <c r="CR33" s="201"/>
      <c r="CS33" s="201"/>
      <c r="CT33" s="201"/>
      <c r="CU33" s="201"/>
      <c r="CV33" s="201"/>
      <c r="CW33" s="201"/>
      <c r="CX33" s="201"/>
      <c r="CY33" s="201"/>
      <c r="CZ33" s="201"/>
      <c r="DA33" s="201"/>
      <c r="DB33" s="201"/>
      <c r="DC33" s="201"/>
      <c r="DD33" s="201"/>
      <c r="DE33" s="201"/>
      <c r="DF33" s="201"/>
      <c r="DG33" s="201"/>
      <c r="DH33" s="201"/>
      <c r="DI33" s="201"/>
      <c r="DJ33" s="201"/>
      <c r="DK33" s="201"/>
      <c r="DL33" s="201"/>
      <c r="DM33" s="201"/>
      <c r="DN33" s="201"/>
      <c r="DO33" s="201"/>
      <c r="DP33" s="201"/>
      <c r="DQ33" s="201"/>
      <c r="DR33" s="201"/>
      <c r="DS33" s="201"/>
      <c r="DT33" s="201"/>
      <c r="DU33" s="201"/>
      <c r="DV33" s="201"/>
      <c r="DW33" s="201"/>
    </row>
    <row r="34" spans="1:127" s="304" customFormat="1" ht="32.1" customHeight="1">
      <c r="B34" s="339"/>
      <c r="C34" s="339"/>
      <c r="D34" s="339"/>
      <c r="E34" s="339"/>
      <c r="F34" s="339"/>
      <c r="G34" s="339"/>
      <c r="H34" s="339"/>
      <c r="I34" s="337"/>
      <c r="J34" s="2851" t="s">
        <v>431</v>
      </c>
      <c r="K34" s="2851"/>
      <c r="L34" s="340" t="s">
        <v>447</v>
      </c>
      <c r="M34" s="2852">
        <f>SUM(M17:N32)</f>
        <v>370870358</v>
      </c>
      <c r="N34" s="2852"/>
      <c r="Q34" s="201"/>
      <c r="R34" s="201"/>
      <c r="S34" s="201"/>
      <c r="T34" s="201"/>
      <c r="U34" s="201"/>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c r="BE34" s="201"/>
      <c r="BF34" s="201"/>
      <c r="BG34" s="201"/>
      <c r="BH34" s="201"/>
      <c r="BI34" s="201"/>
      <c r="BJ34" s="201"/>
      <c r="BK34" s="201"/>
      <c r="BL34" s="201"/>
      <c r="BM34" s="201"/>
      <c r="BN34" s="201"/>
      <c r="BO34" s="201"/>
      <c r="BP34" s="201"/>
      <c r="BQ34" s="201"/>
      <c r="BR34" s="201"/>
      <c r="BS34" s="201"/>
      <c r="BT34" s="201"/>
      <c r="BU34" s="201"/>
      <c r="BV34" s="201"/>
      <c r="BW34" s="201"/>
      <c r="BX34" s="201"/>
      <c r="BY34" s="201"/>
      <c r="BZ34" s="201"/>
      <c r="CA34" s="201"/>
      <c r="CB34" s="201"/>
      <c r="CC34" s="201"/>
      <c r="CD34" s="201"/>
      <c r="CE34" s="201"/>
      <c r="CF34" s="201"/>
      <c r="CG34" s="201"/>
      <c r="CH34" s="201"/>
      <c r="CI34" s="201"/>
      <c r="CJ34" s="201"/>
      <c r="CK34" s="201"/>
      <c r="CL34" s="201"/>
      <c r="CM34" s="201"/>
      <c r="CN34" s="201"/>
      <c r="CO34" s="201"/>
      <c r="CP34" s="201"/>
      <c r="CQ34" s="201"/>
      <c r="CR34" s="201"/>
      <c r="CS34" s="201"/>
      <c r="CT34" s="201"/>
      <c r="CU34" s="201"/>
      <c r="CV34" s="201"/>
      <c r="CW34" s="201"/>
      <c r="CX34" s="201"/>
      <c r="CY34" s="201"/>
      <c r="CZ34" s="201"/>
      <c r="DA34" s="201"/>
      <c r="DB34" s="201"/>
      <c r="DC34" s="201"/>
      <c r="DD34" s="201"/>
      <c r="DE34" s="201"/>
      <c r="DF34" s="201"/>
      <c r="DG34" s="201"/>
      <c r="DH34" s="201"/>
      <c r="DI34" s="201"/>
      <c r="DJ34" s="201"/>
      <c r="DK34" s="201"/>
      <c r="DL34" s="201"/>
      <c r="DM34" s="201"/>
      <c r="DN34" s="201"/>
      <c r="DO34" s="201"/>
      <c r="DP34" s="201"/>
      <c r="DQ34" s="201"/>
      <c r="DR34" s="201"/>
      <c r="DS34" s="201"/>
      <c r="DT34" s="201"/>
      <c r="DU34" s="201"/>
      <c r="DV34" s="201"/>
      <c r="DW34" s="201"/>
    </row>
    <row r="35" spans="1:127" s="304" customFormat="1" ht="32.1" customHeight="1">
      <c r="B35" s="339"/>
      <c r="C35" s="339"/>
      <c r="D35" s="339"/>
      <c r="E35" s="339"/>
      <c r="F35" s="339"/>
      <c r="G35" s="339"/>
      <c r="H35" s="339"/>
      <c r="I35" s="337"/>
      <c r="J35" s="2891" t="s">
        <v>448</v>
      </c>
      <c r="K35" s="2891"/>
      <c r="L35" s="343">
        <v>10</v>
      </c>
      <c r="M35" s="2852">
        <f>INT(M34*L35/100)</f>
        <v>37087035</v>
      </c>
      <c r="N35" s="2852"/>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c r="BE35" s="201"/>
      <c r="BF35" s="201"/>
      <c r="BG35" s="201"/>
      <c r="BH35" s="201"/>
      <c r="BI35" s="201"/>
      <c r="BJ35" s="201"/>
      <c r="BK35" s="201"/>
      <c r="BL35" s="201"/>
      <c r="BM35" s="201"/>
      <c r="BN35" s="201"/>
      <c r="BO35" s="201"/>
      <c r="BP35" s="201"/>
      <c r="BQ35" s="201"/>
      <c r="BR35" s="201"/>
      <c r="BS35" s="201"/>
      <c r="BT35" s="201"/>
      <c r="BU35" s="201"/>
      <c r="BV35" s="201"/>
      <c r="BW35" s="201"/>
      <c r="BX35" s="201"/>
      <c r="BY35" s="201"/>
      <c r="BZ35" s="201"/>
      <c r="CA35" s="201"/>
      <c r="CB35" s="201"/>
      <c r="CC35" s="201"/>
      <c r="CD35" s="201"/>
      <c r="CE35" s="201"/>
      <c r="CF35" s="201"/>
      <c r="CG35" s="201"/>
      <c r="CH35" s="201"/>
      <c r="CI35" s="201"/>
      <c r="CJ35" s="201"/>
      <c r="CK35" s="201"/>
      <c r="CL35" s="201"/>
      <c r="CM35" s="201"/>
      <c r="CN35" s="201"/>
      <c r="CO35" s="201"/>
      <c r="CP35" s="201"/>
      <c r="CQ35" s="201"/>
      <c r="CR35" s="201"/>
      <c r="CS35" s="201"/>
      <c r="CT35" s="201"/>
      <c r="CU35" s="201"/>
      <c r="CV35" s="201"/>
      <c r="CW35" s="201"/>
      <c r="CX35" s="201"/>
      <c r="CY35" s="201"/>
      <c r="CZ35" s="201"/>
      <c r="DA35" s="201"/>
      <c r="DB35" s="201"/>
      <c r="DC35" s="201"/>
      <c r="DD35" s="201"/>
      <c r="DE35" s="201"/>
      <c r="DF35" s="201"/>
      <c r="DG35" s="201"/>
      <c r="DH35" s="201"/>
      <c r="DI35" s="201"/>
      <c r="DJ35" s="201"/>
      <c r="DK35" s="201"/>
      <c r="DL35" s="201"/>
      <c r="DM35" s="201"/>
      <c r="DN35" s="201"/>
      <c r="DO35" s="201"/>
      <c r="DP35" s="201"/>
      <c r="DQ35" s="201"/>
      <c r="DR35" s="201"/>
      <c r="DS35" s="201"/>
      <c r="DT35" s="201"/>
      <c r="DU35" s="201"/>
      <c r="DV35" s="201"/>
      <c r="DW35" s="201"/>
    </row>
    <row r="36" spans="1:127" s="304" customFormat="1" ht="31.5" customHeight="1" thickBot="1">
      <c r="B36" s="339"/>
      <c r="C36" s="339"/>
      <c r="D36" s="339"/>
      <c r="E36" s="339"/>
      <c r="F36" s="339"/>
      <c r="G36" s="339"/>
      <c r="H36" s="339"/>
      <c r="I36" s="356"/>
      <c r="J36" s="2855" t="s">
        <v>433</v>
      </c>
      <c r="K36" s="2855"/>
      <c r="L36" s="342" t="s">
        <v>434</v>
      </c>
      <c r="M36" s="2856">
        <f>M34+M35</f>
        <v>407957393</v>
      </c>
      <c r="N36" s="2856"/>
      <c r="Q36" s="201"/>
      <c r="R36" s="201"/>
      <c r="S36" s="201"/>
      <c r="T36" s="201"/>
      <c r="U36" s="201"/>
      <c r="V36" s="201"/>
      <c r="W36" s="201"/>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c r="BD36" s="201"/>
      <c r="BE36" s="201"/>
      <c r="BF36" s="201"/>
      <c r="BG36" s="201"/>
      <c r="BH36" s="201"/>
      <c r="BI36" s="201"/>
      <c r="BJ36" s="201"/>
      <c r="BK36" s="201"/>
      <c r="BL36" s="201"/>
      <c r="BM36" s="201"/>
      <c r="BN36" s="201"/>
      <c r="BO36" s="201"/>
      <c r="BP36" s="201"/>
      <c r="BQ36" s="201"/>
      <c r="BR36" s="201"/>
      <c r="BS36" s="201"/>
      <c r="BT36" s="201"/>
      <c r="BU36" s="201"/>
      <c r="BV36" s="201"/>
      <c r="BW36" s="201"/>
      <c r="BX36" s="201"/>
      <c r="BY36" s="201"/>
      <c r="BZ36" s="201"/>
      <c r="CA36" s="201"/>
      <c r="CB36" s="201"/>
      <c r="CC36" s="201"/>
      <c r="CD36" s="201"/>
      <c r="CE36" s="201"/>
      <c r="CF36" s="201"/>
      <c r="CG36" s="201"/>
      <c r="CH36" s="201"/>
      <c r="CI36" s="201"/>
      <c r="CJ36" s="201"/>
      <c r="CK36" s="201"/>
      <c r="CL36" s="201"/>
      <c r="CM36" s="201"/>
      <c r="CN36" s="201"/>
      <c r="CO36" s="201"/>
      <c r="CP36" s="201"/>
      <c r="CQ36" s="201"/>
      <c r="CR36" s="201"/>
      <c r="CS36" s="201"/>
      <c r="CT36" s="201"/>
      <c r="CU36" s="201"/>
      <c r="CV36" s="201"/>
      <c r="CW36" s="201"/>
      <c r="CX36" s="201"/>
      <c r="CY36" s="201"/>
      <c r="CZ36" s="201"/>
      <c r="DA36" s="201"/>
      <c r="DB36" s="201"/>
      <c r="DC36" s="201"/>
      <c r="DD36" s="201"/>
      <c r="DE36" s="201"/>
      <c r="DF36" s="201"/>
      <c r="DG36" s="201"/>
      <c r="DH36" s="201"/>
      <c r="DI36" s="201"/>
      <c r="DJ36" s="201"/>
      <c r="DK36" s="201"/>
      <c r="DL36" s="201"/>
      <c r="DM36" s="201"/>
      <c r="DN36" s="201"/>
      <c r="DO36" s="201"/>
      <c r="DP36" s="201"/>
      <c r="DQ36" s="201"/>
      <c r="DR36" s="201"/>
      <c r="DS36" s="201"/>
      <c r="DT36" s="201"/>
      <c r="DU36" s="201"/>
      <c r="DV36" s="201"/>
      <c r="DW36" s="201"/>
    </row>
    <row r="37" spans="1:127" s="304" customFormat="1" ht="15.95" customHeight="1" thickTop="1">
      <c r="B37" s="344"/>
      <c r="C37" s="344"/>
      <c r="D37" s="344"/>
      <c r="E37" s="344"/>
      <c r="F37" s="344"/>
      <c r="G37" s="344"/>
      <c r="H37" s="344"/>
      <c r="I37" s="345"/>
      <c r="J37" s="346"/>
      <c r="K37" s="346"/>
      <c r="L37" s="347"/>
      <c r="M37" s="348"/>
      <c r="N37" s="348"/>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c r="BE37" s="201"/>
      <c r="BF37" s="201"/>
      <c r="BG37" s="201"/>
      <c r="BH37" s="201"/>
      <c r="BI37" s="201"/>
      <c r="BJ37" s="201"/>
      <c r="BK37" s="201"/>
      <c r="BL37" s="201"/>
      <c r="BM37" s="201"/>
      <c r="BN37" s="201"/>
      <c r="BO37" s="201"/>
      <c r="BP37" s="201"/>
      <c r="BQ37" s="201"/>
      <c r="BR37" s="201"/>
      <c r="BS37" s="201"/>
      <c r="BT37" s="201"/>
      <c r="BU37" s="201"/>
      <c r="BV37" s="201"/>
      <c r="BW37" s="201"/>
      <c r="BX37" s="201"/>
      <c r="BY37" s="201"/>
      <c r="BZ37" s="201"/>
      <c r="CA37" s="201"/>
      <c r="CB37" s="201"/>
      <c r="CC37" s="201"/>
      <c r="CD37" s="201"/>
      <c r="CE37" s="201"/>
      <c r="CF37" s="201"/>
      <c r="CG37" s="201"/>
      <c r="CH37" s="201"/>
      <c r="CI37" s="201"/>
      <c r="CJ37" s="201"/>
      <c r="CK37" s="201"/>
      <c r="CL37" s="201"/>
      <c r="CM37" s="201"/>
      <c r="CN37" s="201"/>
      <c r="CO37" s="201"/>
      <c r="CP37" s="201"/>
      <c r="CQ37" s="201"/>
      <c r="CR37" s="201"/>
      <c r="CS37" s="201"/>
      <c r="CT37" s="201"/>
      <c r="CU37" s="201"/>
      <c r="CV37" s="201"/>
      <c r="CW37" s="201"/>
      <c r="CX37" s="201"/>
      <c r="CY37" s="201"/>
      <c r="CZ37" s="201"/>
      <c r="DA37" s="201"/>
      <c r="DB37" s="201"/>
      <c r="DC37" s="201"/>
      <c r="DD37" s="201"/>
      <c r="DE37" s="201"/>
      <c r="DF37" s="201"/>
      <c r="DG37" s="201"/>
      <c r="DH37" s="201"/>
      <c r="DI37" s="201"/>
      <c r="DJ37" s="201"/>
      <c r="DK37" s="201"/>
      <c r="DL37" s="201"/>
      <c r="DM37" s="201"/>
      <c r="DN37" s="201"/>
      <c r="DO37" s="201"/>
      <c r="DP37" s="201"/>
      <c r="DQ37" s="201"/>
      <c r="DR37" s="201"/>
      <c r="DS37" s="201"/>
      <c r="DT37" s="201"/>
      <c r="DU37" s="201"/>
      <c r="DV37" s="201"/>
      <c r="DW37" s="201"/>
    </row>
    <row r="38" spans="1:127" s="304" customFormat="1" ht="24.95" customHeight="1">
      <c r="D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c r="BD38" s="201"/>
      <c r="BE38" s="201"/>
      <c r="BF38" s="201"/>
      <c r="BG38" s="201"/>
      <c r="BH38" s="201"/>
      <c r="BI38" s="201"/>
      <c r="BJ38" s="201"/>
      <c r="BK38" s="201"/>
      <c r="BL38" s="201"/>
      <c r="BM38" s="201"/>
      <c r="BN38" s="201"/>
      <c r="BO38" s="201"/>
      <c r="BP38" s="201"/>
      <c r="BQ38" s="201"/>
      <c r="BR38" s="201"/>
      <c r="BS38" s="201"/>
      <c r="BT38" s="201"/>
      <c r="BU38" s="201"/>
      <c r="BV38" s="201"/>
      <c r="BW38" s="201"/>
      <c r="BX38" s="201"/>
      <c r="BY38" s="201"/>
      <c r="BZ38" s="201"/>
      <c r="CA38" s="201"/>
      <c r="CB38" s="201"/>
      <c r="CC38" s="201"/>
      <c r="CD38" s="201"/>
      <c r="CE38" s="201"/>
      <c r="CF38" s="201"/>
      <c r="CG38" s="201"/>
      <c r="CH38" s="201"/>
      <c r="CI38" s="201"/>
      <c r="CJ38" s="201"/>
      <c r="CK38" s="201"/>
      <c r="CL38" s="201"/>
      <c r="CM38" s="201"/>
      <c r="CN38" s="201"/>
      <c r="CO38" s="201"/>
      <c r="CP38" s="201"/>
      <c r="CQ38" s="201"/>
      <c r="CR38" s="201"/>
      <c r="CS38" s="201"/>
      <c r="CT38" s="201"/>
      <c r="CU38" s="201"/>
      <c r="CV38" s="201"/>
      <c r="CW38" s="201"/>
      <c r="CX38" s="201"/>
      <c r="CY38" s="201"/>
      <c r="CZ38" s="201"/>
      <c r="DA38" s="201"/>
      <c r="DB38" s="201"/>
      <c r="DC38" s="201"/>
      <c r="DD38" s="201"/>
      <c r="DE38" s="201"/>
      <c r="DF38" s="201"/>
      <c r="DG38" s="201"/>
      <c r="DH38" s="201"/>
      <c r="DI38" s="201"/>
      <c r="DJ38" s="201"/>
      <c r="DK38" s="201"/>
      <c r="DL38" s="201"/>
      <c r="DM38" s="201"/>
      <c r="DN38" s="201"/>
      <c r="DO38" s="201"/>
      <c r="DP38" s="201"/>
      <c r="DQ38" s="201"/>
      <c r="DR38" s="201"/>
      <c r="DS38" s="201"/>
      <c r="DT38" s="201"/>
      <c r="DU38" s="201"/>
      <c r="DV38" s="201"/>
      <c r="DW38" s="201"/>
    </row>
    <row r="39" spans="1:127" s="304" customFormat="1" ht="24.95" customHeight="1">
      <c r="A39" s="322"/>
      <c r="B39" s="349" t="s">
        <v>435</v>
      </c>
      <c r="C39" s="322"/>
      <c r="D39" s="350"/>
      <c r="E39" s="350"/>
      <c r="F39" s="350"/>
      <c r="G39" s="350"/>
      <c r="H39" s="350"/>
      <c r="I39" s="350"/>
      <c r="J39" s="350"/>
      <c r="K39" s="350"/>
      <c r="L39" s="350"/>
      <c r="M39" s="350"/>
      <c r="N39" s="350"/>
      <c r="Q39" s="201"/>
      <c r="R39" s="201"/>
      <c r="S39" s="201"/>
      <c r="T39" s="201"/>
      <c r="U39" s="201"/>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c r="BE39" s="201"/>
      <c r="BF39" s="201"/>
      <c r="BG39" s="201"/>
      <c r="BH39" s="201"/>
      <c r="BI39" s="201"/>
      <c r="BJ39" s="201"/>
      <c r="BK39" s="201"/>
      <c r="BL39" s="201"/>
      <c r="BM39" s="201"/>
      <c r="BN39" s="201"/>
      <c r="BO39" s="201"/>
      <c r="BP39" s="201"/>
      <c r="BQ39" s="201"/>
      <c r="BR39" s="201"/>
      <c r="BS39" s="201"/>
      <c r="BT39" s="201"/>
      <c r="BU39" s="201"/>
      <c r="BV39" s="201"/>
      <c r="BW39" s="201"/>
      <c r="BX39" s="201"/>
      <c r="BY39" s="201"/>
      <c r="BZ39" s="201"/>
      <c r="CA39" s="201"/>
      <c r="CB39" s="201"/>
      <c r="CC39" s="201"/>
      <c r="CD39" s="201"/>
      <c r="CE39" s="201"/>
      <c r="CF39" s="201"/>
      <c r="CG39" s="201"/>
      <c r="CH39" s="201"/>
      <c r="CI39" s="201"/>
      <c r="CJ39" s="201"/>
      <c r="CK39" s="201"/>
      <c r="CL39" s="201"/>
      <c r="CM39" s="201"/>
      <c r="CN39" s="201"/>
      <c r="CO39" s="201"/>
      <c r="CP39" s="201"/>
      <c r="CQ39" s="201"/>
      <c r="CR39" s="201"/>
      <c r="CS39" s="201"/>
      <c r="CT39" s="201"/>
      <c r="CU39" s="201"/>
      <c r="CV39" s="201"/>
      <c r="CW39" s="201"/>
      <c r="CX39" s="201"/>
      <c r="CY39" s="201"/>
      <c r="CZ39" s="201"/>
      <c r="DA39" s="201"/>
      <c r="DB39" s="201"/>
      <c r="DC39" s="201"/>
      <c r="DD39" s="201"/>
      <c r="DE39" s="201"/>
      <c r="DF39" s="201"/>
      <c r="DG39" s="201"/>
      <c r="DH39" s="201"/>
      <c r="DI39" s="201"/>
      <c r="DJ39" s="201"/>
      <c r="DK39" s="201"/>
      <c r="DL39" s="201"/>
      <c r="DM39" s="201"/>
      <c r="DN39" s="201"/>
      <c r="DO39" s="201"/>
      <c r="DP39" s="201"/>
      <c r="DQ39" s="201"/>
      <c r="DR39" s="201"/>
      <c r="DS39" s="201"/>
      <c r="DT39" s="201"/>
      <c r="DU39" s="201"/>
      <c r="DV39" s="201"/>
      <c r="DW39" s="201"/>
    </row>
    <row r="40" spans="1:127" s="304" customFormat="1" ht="24.95" customHeight="1">
      <c r="A40" s="350"/>
      <c r="B40" s="350"/>
      <c r="C40" s="351"/>
      <c r="D40" s="351"/>
      <c r="E40" s="351"/>
      <c r="F40" s="351"/>
      <c r="G40" s="351"/>
      <c r="H40" s="351"/>
      <c r="I40" s="337"/>
      <c r="J40" s="352"/>
      <c r="K40" s="352"/>
      <c r="L40" s="353"/>
      <c r="M40" s="354"/>
      <c r="N40" s="354"/>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L40" s="201"/>
      <c r="BM40" s="201"/>
      <c r="BN40" s="201"/>
      <c r="BO40" s="201"/>
      <c r="BP40" s="201"/>
      <c r="BQ40" s="201"/>
      <c r="BR40" s="201"/>
      <c r="BS40" s="201"/>
      <c r="BT40" s="201"/>
      <c r="BU40" s="201"/>
      <c r="BV40" s="201"/>
      <c r="BW40" s="201"/>
      <c r="BX40" s="201"/>
      <c r="BY40" s="201"/>
      <c r="BZ40" s="201"/>
      <c r="CA40" s="201"/>
      <c r="CB40" s="201"/>
      <c r="CC40" s="201"/>
      <c r="CD40" s="201"/>
      <c r="CE40" s="201"/>
      <c r="CF40" s="201"/>
      <c r="CG40" s="201"/>
      <c r="CH40" s="201"/>
      <c r="CI40" s="201"/>
      <c r="CJ40" s="201"/>
      <c r="CK40" s="201"/>
      <c r="CL40" s="201"/>
      <c r="CM40" s="201"/>
      <c r="CN40" s="201"/>
      <c r="CO40" s="201"/>
      <c r="CP40" s="201"/>
      <c r="CQ40" s="201"/>
      <c r="CR40" s="201"/>
      <c r="CS40" s="201"/>
      <c r="CT40" s="201"/>
      <c r="CU40" s="201"/>
      <c r="CV40" s="201"/>
      <c r="CW40" s="201"/>
      <c r="CX40" s="201"/>
      <c r="CY40" s="201"/>
      <c r="CZ40" s="201"/>
      <c r="DA40" s="201"/>
      <c r="DB40" s="201"/>
      <c r="DC40" s="201"/>
      <c r="DD40" s="201"/>
      <c r="DE40" s="201"/>
      <c r="DF40" s="201"/>
      <c r="DG40" s="201"/>
      <c r="DH40" s="201"/>
      <c r="DI40" s="201"/>
      <c r="DJ40" s="201"/>
      <c r="DK40" s="201"/>
      <c r="DL40" s="201"/>
      <c r="DM40" s="201"/>
      <c r="DN40" s="201"/>
      <c r="DO40" s="201"/>
      <c r="DP40" s="201"/>
      <c r="DQ40" s="201"/>
      <c r="DR40" s="201"/>
      <c r="DS40" s="201"/>
      <c r="DT40" s="201"/>
      <c r="DU40" s="201"/>
      <c r="DV40" s="201"/>
      <c r="DW40" s="201"/>
    </row>
    <row r="41" spans="1:127" s="304" customFormat="1" ht="24.95" customHeight="1">
      <c r="A41" s="350"/>
      <c r="B41" s="350"/>
      <c r="C41" s="350"/>
      <c r="D41" s="350"/>
      <c r="E41" s="350"/>
      <c r="F41" s="350"/>
      <c r="G41" s="350"/>
      <c r="H41" s="350"/>
      <c r="I41" s="350"/>
      <c r="J41" s="350"/>
      <c r="K41" s="350"/>
      <c r="L41" s="350"/>
      <c r="M41" s="350"/>
      <c r="N41" s="350"/>
      <c r="Q41" s="201"/>
      <c r="R41" s="201"/>
      <c r="S41" s="201"/>
      <c r="T41" s="201"/>
      <c r="U41" s="201"/>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c r="BE41" s="201"/>
      <c r="BF41" s="201"/>
      <c r="BG41" s="201"/>
      <c r="BH41" s="201"/>
      <c r="BI41" s="201"/>
      <c r="BJ41" s="201"/>
      <c r="BK41" s="201"/>
      <c r="BL41" s="201"/>
      <c r="BM41" s="201"/>
      <c r="BN41" s="201"/>
      <c r="BO41" s="201"/>
      <c r="BP41" s="201"/>
      <c r="BQ41" s="201"/>
      <c r="BR41" s="201"/>
      <c r="BS41" s="201"/>
      <c r="BT41" s="201"/>
      <c r="BU41" s="201"/>
      <c r="BV41" s="201"/>
      <c r="BW41" s="201"/>
      <c r="BX41" s="201"/>
      <c r="BY41" s="201"/>
      <c r="BZ41" s="201"/>
      <c r="CA41" s="201"/>
      <c r="CB41" s="201"/>
      <c r="CC41" s="201"/>
      <c r="CD41" s="201"/>
      <c r="CE41" s="201"/>
      <c r="CF41" s="201"/>
      <c r="CG41" s="201"/>
      <c r="CH41" s="201"/>
      <c r="CI41" s="201"/>
      <c r="CJ41" s="201"/>
      <c r="CK41" s="201"/>
      <c r="CL41" s="201"/>
      <c r="CM41" s="201"/>
      <c r="CN41" s="201"/>
      <c r="CO41" s="201"/>
      <c r="CP41" s="201"/>
      <c r="CQ41" s="201"/>
      <c r="CR41" s="201"/>
      <c r="CS41" s="201"/>
      <c r="CT41" s="201"/>
      <c r="CU41" s="201"/>
      <c r="CV41" s="201"/>
      <c r="CW41" s="201"/>
      <c r="CX41" s="201"/>
      <c r="CY41" s="201"/>
      <c r="CZ41" s="201"/>
      <c r="DA41" s="201"/>
      <c r="DB41" s="201"/>
      <c r="DC41" s="201"/>
      <c r="DD41" s="201"/>
      <c r="DE41" s="201"/>
      <c r="DF41" s="201"/>
      <c r="DG41" s="201"/>
      <c r="DH41" s="201"/>
      <c r="DI41" s="201"/>
      <c r="DJ41" s="201"/>
      <c r="DK41" s="201"/>
      <c r="DL41" s="201"/>
      <c r="DM41" s="201"/>
      <c r="DN41" s="201"/>
      <c r="DO41" s="201"/>
      <c r="DP41" s="201"/>
      <c r="DQ41" s="201"/>
      <c r="DR41" s="201"/>
      <c r="DS41" s="201"/>
      <c r="DT41" s="201"/>
      <c r="DU41" s="201"/>
      <c r="DV41" s="201"/>
      <c r="DW41" s="201"/>
    </row>
    <row r="42" spans="1:127" s="304" customFormat="1" ht="24.95" customHeight="1">
      <c r="A42" s="350"/>
      <c r="B42" s="350"/>
      <c r="C42" s="350"/>
      <c r="D42" s="350"/>
      <c r="E42" s="350"/>
      <c r="F42" s="350"/>
      <c r="G42" s="350"/>
      <c r="H42" s="351"/>
      <c r="I42" s="350"/>
      <c r="J42" s="350"/>
      <c r="K42" s="350"/>
      <c r="L42" s="350"/>
      <c r="M42" s="357"/>
      <c r="N42" s="357"/>
      <c r="O42" s="358"/>
      <c r="Q42" s="201"/>
      <c r="R42" s="201"/>
      <c r="S42" s="201"/>
      <c r="T42" s="201"/>
      <c r="U42" s="201"/>
      <c r="V42" s="201"/>
      <c r="W42" s="201"/>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c r="BE42" s="201"/>
      <c r="BF42" s="201"/>
      <c r="BG42" s="201"/>
      <c r="BH42" s="201"/>
      <c r="BI42" s="201"/>
      <c r="BJ42" s="201"/>
      <c r="BK42" s="201"/>
      <c r="BL42" s="201"/>
      <c r="BM42" s="201"/>
      <c r="BN42" s="201"/>
      <c r="BO42" s="201"/>
      <c r="BP42" s="201"/>
      <c r="BQ42" s="201"/>
      <c r="BR42" s="201"/>
      <c r="BS42" s="201"/>
      <c r="BT42" s="201"/>
      <c r="BU42" s="201"/>
      <c r="BV42" s="201"/>
      <c r="BW42" s="201"/>
      <c r="BX42" s="201"/>
      <c r="BY42" s="201"/>
      <c r="BZ42" s="201"/>
      <c r="CA42" s="201"/>
      <c r="CB42" s="201"/>
      <c r="CC42" s="201"/>
      <c r="CD42" s="201"/>
      <c r="CE42" s="201"/>
      <c r="CF42" s="201"/>
      <c r="CG42" s="201"/>
      <c r="CH42" s="201"/>
      <c r="CI42" s="201"/>
      <c r="CJ42" s="201"/>
      <c r="CK42" s="201"/>
      <c r="CL42" s="201"/>
      <c r="CM42" s="201"/>
      <c r="CN42" s="201"/>
      <c r="CO42" s="201"/>
      <c r="CP42" s="201"/>
      <c r="CQ42" s="201"/>
      <c r="CR42" s="201"/>
      <c r="CS42" s="201"/>
      <c r="CT42" s="201"/>
      <c r="CU42" s="201"/>
      <c r="CV42" s="201"/>
      <c r="CW42" s="201"/>
      <c r="CX42" s="201"/>
      <c r="CY42" s="201"/>
      <c r="CZ42" s="201"/>
      <c r="DA42" s="201"/>
      <c r="DB42" s="201"/>
      <c r="DC42" s="201"/>
      <c r="DD42" s="201"/>
      <c r="DE42" s="201"/>
      <c r="DF42" s="201"/>
      <c r="DG42" s="201"/>
      <c r="DH42" s="201"/>
      <c r="DI42" s="201"/>
      <c r="DJ42" s="201"/>
      <c r="DK42" s="201"/>
      <c r="DL42" s="201"/>
      <c r="DM42" s="201"/>
      <c r="DN42" s="201"/>
      <c r="DO42" s="201"/>
      <c r="DP42" s="201"/>
      <c r="DQ42" s="201"/>
      <c r="DR42" s="201"/>
      <c r="DS42" s="201"/>
      <c r="DT42" s="201"/>
      <c r="DU42" s="201"/>
      <c r="DV42" s="201"/>
      <c r="DW42" s="201"/>
    </row>
    <row r="43" spans="1:127" s="304" customFormat="1" ht="24.95" customHeight="1">
      <c r="A43" s="350"/>
      <c r="B43" s="350"/>
      <c r="C43" s="351"/>
      <c r="D43" s="350"/>
      <c r="E43" s="2892"/>
      <c r="F43" s="2892"/>
      <c r="G43" s="2892"/>
      <c r="H43" s="317"/>
      <c r="I43" s="318"/>
      <c r="J43" s="350"/>
      <c r="K43" s="350"/>
      <c r="L43" s="353"/>
      <c r="M43" s="354"/>
      <c r="N43" s="354"/>
      <c r="Q43" s="201"/>
      <c r="R43" s="201"/>
      <c r="S43" s="201"/>
      <c r="T43" s="201"/>
      <c r="U43" s="201"/>
      <c r="V43" s="201"/>
      <c r="W43" s="201"/>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c r="BE43" s="201"/>
      <c r="BF43" s="201"/>
      <c r="BG43" s="201"/>
      <c r="BH43" s="201"/>
      <c r="BI43" s="201"/>
      <c r="BJ43" s="201"/>
      <c r="BK43" s="201"/>
      <c r="BL43" s="201"/>
      <c r="BM43" s="201"/>
      <c r="BN43" s="201"/>
      <c r="BO43" s="201"/>
      <c r="BP43" s="201"/>
      <c r="BQ43" s="201"/>
      <c r="BR43" s="201"/>
      <c r="BS43" s="201"/>
      <c r="BT43" s="201"/>
      <c r="BU43" s="201"/>
      <c r="BV43" s="201"/>
      <c r="BW43" s="201"/>
      <c r="BX43" s="201"/>
      <c r="BY43" s="201"/>
      <c r="BZ43" s="201"/>
      <c r="CA43" s="201"/>
      <c r="CB43" s="201"/>
      <c r="CC43" s="201"/>
      <c r="CD43" s="201"/>
      <c r="CE43" s="201"/>
      <c r="CF43" s="201"/>
      <c r="CG43" s="201"/>
      <c r="CH43" s="201"/>
      <c r="CI43" s="201"/>
      <c r="CJ43" s="201"/>
      <c r="CK43" s="201"/>
      <c r="CL43" s="201"/>
      <c r="CM43" s="201"/>
      <c r="CN43" s="201"/>
      <c r="CO43" s="201"/>
      <c r="CP43" s="201"/>
      <c r="CQ43" s="201"/>
      <c r="CR43" s="201"/>
      <c r="CS43" s="201"/>
      <c r="CT43" s="201"/>
      <c r="CU43" s="201"/>
      <c r="CV43" s="201"/>
      <c r="CW43" s="201"/>
      <c r="CX43" s="201"/>
      <c r="CY43" s="201"/>
      <c r="CZ43" s="201"/>
      <c r="DA43" s="201"/>
      <c r="DB43" s="201"/>
      <c r="DC43" s="201"/>
      <c r="DD43" s="201"/>
      <c r="DE43" s="201"/>
      <c r="DF43" s="201"/>
      <c r="DG43" s="201"/>
      <c r="DH43" s="201"/>
      <c r="DI43" s="201"/>
      <c r="DJ43" s="201"/>
      <c r="DK43" s="201"/>
      <c r="DL43" s="201"/>
      <c r="DM43" s="201"/>
      <c r="DN43" s="201"/>
      <c r="DO43" s="201"/>
      <c r="DP43" s="201"/>
      <c r="DQ43" s="201"/>
      <c r="DR43" s="201"/>
      <c r="DS43" s="201"/>
      <c r="DT43" s="201"/>
      <c r="DU43" s="201"/>
      <c r="DV43" s="201"/>
      <c r="DW43" s="201"/>
    </row>
    <row r="44" spans="1:127" ht="24.95" customHeight="1">
      <c r="A44" s="350"/>
      <c r="B44" s="350"/>
      <c r="C44" s="350"/>
      <c r="D44" s="350"/>
      <c r="E44" s="350"/>
      <c r="F44" s="350"/>
      <c r="G44" s="350"/>
      <c r="H44" s="350"/>
      <c r="I44" s="350"/>
      <c r="J44" s="350"/>
      <c r="K44" s="350"/>
      <c r="L44" s="350"/>
      <c r="M44" s="350"/>
      <c r="N44" s="350"/>
      <c r="O44" s="304"/>
      <c r="P44" s="304"/>
    </row>
    <row r="45" spans="1:127" ht="24.95" customHeight="1">
      <c r="A45" s="350"/>
      <c r="B45" s="350"/>
      <c r="C45" s="350"/>
      <c r="D45" s="350"/>
      <c r="E45" s="350"/>
      <c r="F45" s="350"/>
      <c r="G45" s="350"/>
      <c r="H45" s="350"/>
      <c r="I45" s="350"/>
      <c r="J45" s="350"/>
      <c r="K45" s="350"/>
      <c r="L45" s="350"/>
      <c r="M45" s="350"/>
      <c r="N45" s="350"/>
      <c r="O45" s="304"/>
      <c r="P45" s="304"/>
    </row>
    <row r="46" spans="1:127">
      <c r="A46" s="304"/>
      <c r="B46" s="304"/>
      <c r="C46" s="304"/>
      <c r="D46" s="304"/>
      <c r="E46" s="304"/>
      <c r="F46" s="304"/>
      <c r="G46" s="304"/>
      <c r="H46" s="304"/>
      <c r="I46" s="304"/>
      <c r="J46" s="304"/>
      <c r="K46" s="304"/>
      <c r="L46" s="304"/>
      <c r="M46" s="304"/>
      <c r="N46" s="304"/>
      <c r="O46" s="304"/>
      <c r="P46" s="304"/>
    </row>
  </sheetData>
  <mergeCells count="88">
    <mergeCell ref="B9:H10"/>
    <mergeCell ref="J1:N6"/>
    <mergeCell ref="D2:F2"/>
    <mergeCell ref="D3:F3"/>
    <mergeCell ref="B5:H6"/>
    <mergeCell ref="I5:I6"/>
    <mergeCell ref="B17:H17"/>
    <mergeCell ref="I17:J17"/>
    <mergeCell ref="K17:L17"/>
    <mergeCell ref="M17:N17"/>
    <mergeCell ref="B11:D12"/>
    <mergeCell ref="E11:H12"/>
    <mergeCell ref="B13:E14"/>
    <mergeCell ref="C15:H15"/>
    <mergeCell ref="I15:J15"/>
    <mergeCell ref="K15:L15"/>
    <mergeCell ref="M15:N15"/>
    <mergeCell ref="B16:H16"/>
    <mergeCell ref="I16:J16"/>
    <mergeCell ref="K16:L16"/>
    <mergeCell ref="M16:N16"/>
    <mergeCell ref="B18:H18"/>
    <mergeCell ref="I18:J18"/>
    <mergeCell ref="K18:L18"/>
    <mergeCell ref="M18:N18"/>
    <mergeCell ref="B19:H19"/>
    <mergeCell ref="I19:J19"/>
    <mergeCell ref="K19:L19"/>
    <mergeCell ref="M19:N19"/>
    <mergeCell ref="B20:H20"/>
    <mergeCell ref="I20:J20"/>
    <mergeCell ref="K20:L20"/>
    <mergeCell ref="M20:N20"/>
    <mergeCell ref="B21:H21"/>
    <mergeCell ref="I21:J21"/>
    <mergeCell ref="K21:L21"/>
    <mergeCell ref="M21:N21"/>
    <mergeCell ref="B22:H22"/>
    <mergeCell ref="I22:J22"/>
    <mergeCell ref="K22:L22"/>
    <mergeCell ref="M22:N22"/>
    <mergeCell ref="B23:H23"/>
    <mergeCell ref="I23:J23"/>
    <mergeCell ref="K23:L23"/>
    <mergeCell ref="M23:N23"/>
    <mergeCell ref="B24:H24"/>
    <mergeCell ref="I24:J24"/>
    <mergeCell ref="K24:L24"/>
    <mergeCell ref="M24:N24"/>
    <mergeCell ref="B25:H25"/>
    <mergeCell ref="I25:J25"/>
    <mergeCell ref="K25:L25"/>
    <mergeCell ref="M25:N25"/>
    <mergeCell ref="B26:H26"/>
    <mergeCell ref="I26:J26"/>
    <mergeCell ref="K26:L26"/>
    <mergeCell ref="M26:N26"/>
    <mergeCell ref="B27:H27"/>
    <mergeCell ref="I27:J27"/>
    <mergeCell ref="K27:L27"/>
    <mergeCell ref="M27:N27"/>
    <mergeCell ref="B28:H28"/>
    <mergeCell ref="I28:J28"/>
    <mergeCell ref="K28:L28"/>
    <mergeCell ref="M28:N28"/>
    <mergeCell ref="B29:H29"/>
    <mergeCell ref="I29:J29"/>
    <mergeCell ref="K29:L29"/>
    <mergeCell ref="M29:N29"/>
    <mergeCell ref="B30:H30"/>
    <mergeCell ref="I30:J30"/>
    <mergeCell ref="K30:L30"/>
    <mergeCell ref="M30:N30"/>
    <mergeCell ref="B31:H31"/>
    <mergeCell ref="I31:J31"/>
    <mergeCell ref="K31:L31"/>
    <mergeCell ref="M31:N31"/>
    <mergeCell ref="B32:H32"/>
    <mergeCell ref="I32:J32"/>
    <mergeCell ref="K32:L32"/>
    <mergeCell ref="M32:N32"/>
    <mergeCell ref="J34:K34"/>
    <mergeCell ref="M34:N34"/>
    <mergeCell ref="J35:K35"/>
    <mergeCell ref="M35:N35"/>
    <mergeCell ref="J36:K36"/>
    <mergeCell ref="M36:N36"/>
    <mergeCell ref="E43:G43"/>
  </mergeCells>
  <phoneticPr fontId="27"/>
  <printOptions horizontalCentered="1"/>
  <pageMargins left="0.70866141732283472" right="0.70866141732283472" top="0.74803149606299213" bottom="0.74803149606299213" header="0.31496062992125984" footer="0.31496062992125984"/>
  <pageSetup paperSize="9" scale="62" orientation="portrait" horizontalDpi="1200" verticalDpi="1200"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7AFA-17E6-4241-A0A3-FD53AE17AB24}">
  <sheetPr codeName="Sheet55">
    <pageSetUpPr fitToPage="1"/>
  </sheetPr>
  <dimension ref="A1:T47"/>
  <sheetViews>
    <sheetView zoomScaleNormal="100" zoomScaleSheetLayoutView="100" zoomScalePageLayoutView="37" workbookViewId="0">
      <selection activeCell="V7" sqref="V7"/>
    </sheetView>
  </sheetViews>
  <sheetFormatPr defaultRowHeight="18.75"/>
  <cols>
    <col min="1" max="1" width="4.1640625" style="201" customWidth="1"/>
    <col min="2" max="2" width="10.1640625" style="201" customWidth="1"/>
    <col min="3" max="3" width="5.6640625" style="201" customWidth="1"/>
    <col min="4" max="5" width="7.1640625" style="201" customWidth="1"/>
    <col min="6" max="7" width="5.6640625" style="201" customWidth="1"/>
    <col min="8" max="8" width="13.1640625" style="201" customWidth="1"/>
    <col min="9" max="11" width="10.1640625" style="201" customWidth="1"/>
    <col min="12" max="12" width="6.83203125" style="201" customWidth="1"/>
    <col min="13" max="13" width="8.6640625" style="201" customWidth="1"/>
    <col min="14" max="14" width="7.1640625" style="201" customWidth="1"/>
    <col min="15" max="15" width="7.5" style="201" customWidth="1"/>
    <col min="16" max="16" width="18.5" style="201" customWidth="1"/>
    <col min="17" max="17" width="10.1640625" style="201" customWidth="1"/>
    <col min="18" max="19" width="2.6640625" style="201" customWidth="1"/>
    <col min="20" max="16384" width="9.33203125" style="201"/>
  </cols>
  <sheetData>
    <row r="1" spans="1:20" ht="18.75" customHeight="1">
      <c r="A1" s="304"/>
      <c r="B1" s="359"/>
      <c r="C1" s="2930" t="s">
        <v>472</v>
      </c>
      <c r="D1" s="2930"/>
      <c r="E1" s="2930"/>
      <c r="F1" s="2930"/>
      <c r="G1" s="2930"/>
      <c r="H1" s="2930"/>
      <c r="I1" s="2930"/>
      <c r="J1" s="2930"/>
      <c r="K1" s="2930"/>
      <c r="L1" s="2930"/>
      <c r="M1" s="2930"/>
      <c r="N1" s="2930"/>
      <c r="O1" s="2930"/>
      <c r="P1" s="2930"/>
      <c r="Q1" s="359"/>
      <c r="R1" s="304"/>
      <c r="S1" s="304"/>
    </row>
    <row r="2" spans="1:20" ht="19.5" customHeight="1">
      <c r="A2" s="304"/>
      <c r="B2" s="359"/>
      <c r="C2" s="2930"/>
      <c r="D2" s="2930"/>
      <c r="E2" s="2930"/>
      <c r="F2" s="2930"/>
      <c r="G2" s="2930"/>
      <c r="H2" s="2930"/>
      <c r="I2" s="2930"/>
      <c r="J2" s="2930"/>
      <c r="K2" s="2930"/>
      <c r="L2" s="2930"/>
      <c r="M2" s="2930"/>
      <c r="N2" s="2930"/>
      <c r="O2" s="2930"/>
      <c r="P2" s="2930"/>
      <c r="Q2" s="359"/>
      <c r="R2" s="304"/>
      <c r="S2" s="304"/>
    </row>
    <row r="3" spans="1:20" ht="8.1" customHeight="1">
      <c r="A3" s="304"/>
      <c r="B3" s="309"/>
      <c r="C3" s="309"/>
      <c r="D3" s="309"/>
      <c r="E3" s="309"/>
      <c r="F3" s="309"/>
      <c r="G3" s="309"/>
      <c r="H3" s="309"/>
      <c r="I3" s="309"/>
      <c r="J3" s="309"/>
      <c r="K3" s="309"/>
      <c r="L3" s="309"/>
      <c r="M3" s="309"/>
      <c r="N3" s="309"/>
      <c r="O3" s="309"/>
      <c r="P3" s="309"/>
      <c r="Q3" s="309"/>
      <c r="R3" s="304"/>
      <c r="S3" s="304"/>
    </row>
    <row r="4" spans="1:20" ht="19.5">
      <c r="A4" s="304"/>
      <c r="B4" s="304"/>
      <c r="C4" s="304"/>
      <c r="D4" s="304"/>
      <c r="E4" s="304"/>
      <c r="F4" s="304"/>
      <c r="G4" s="304"/>
      <c r="H4" s="304"/>
      <c r="I4" s="304"/>
      <c r="J4" s="304"/>
      <c r="K4" s="304"/>
      <c r="L4" s="304"/>
      <c r="M4" s="360"/>
      <c r="N4" s="360"/>
      <c r="O4" s="361" t="s">
        <v>473</v>
      </c>
      <c r="P4" s="2931" t="s">
        <v>441</v>
      </c>
      <c r="Q4" s="2931"/>
      <c r="R4" s="304"/>
      <c r="S4" s="304"/>
    </row>
    <row r="5" spans="1:20" ht="19.5">
      <c r="A5" s="304"/>
      <c r="B5" s="304"/>
      <c r="C5" s="304"/>
      <c r="D5" s="304"/>
      <c r="E5" s="304"/>
      <c r="F5" s="304"/>
      <c r="G5" s="304"/>
      <c r="H5" s="304"/>
      <c r="I5" s="304"/>
      <c r="J5" s="304"/>
      <c r="K5" s="304"/>
      <c r="L5" s="304"/>
      <c r="M5" s="360"/>
      <c r="N5" s="362"/>
      <c r="O5" s="363" t="s">
        <v>474</v>
      </c>
      <c r="P5" s="2932">
        <v>44551</v>
      </c>
      <c r="Q5" s="2932"/>
      <c r="R5" s="304"/>
      <c r="S5" s="304"/>
      <c r="T5" s="364"/>
    </row>
    <row r="6" spans="1:20" ht="18.75" customHeight="1">
      <c r="A6" s="304"/>
      <c r="B6" s="2933" t="s">
        <v>442</v>
      </c>
      <c r="C6" s="2933"/>
      <c r="D6" s="2933"/>
      <c r="E6" s="2933"/>
      <c r="F6" s="2933"/>
      <c r="G6" s="2933"/>
      <c r="H6" s="2933"/>
      <c r="I6" s="2933"/>
      <c r="J6" s="2888" t="s">
        <v>412</v>
      </c>
      <c r="K6" s="365"/>
      <c r="L6" s="304"/>
      <c r="M6" s="304"/>
      <c r="N6" s="304"/>
      <c r="O6" s="304"/>
      <c r="P6" s="304"/>
      <c r="Q6" s="304"/>
      <c r="R6" s="304"/>
      <c r="S6" s="304"/>
    </row>
    <row r="7" spans="1:20" ht="18.75" customHeight="1">
      <c r="A7" s="304"/>
      <c r="B7" s="2934"/>
      <c r="C7" s="2934"/>
      <c r="D7" s="2934"/>
      <c r="E7" s="2934"/>
      <c r="F7" s="2934"/>
      <c r="G7" s="2934"/>
      <c r="H7" s="2934"/>
      <c r="I7" s="2934"/>
      <c r="J7" s="2888"/>
      <c r="K7" s="320"/>
      <c r="L7" s="304"/>
      <c r="M7" s="304"/>
      <c r="N7" s="304"/>
      <c r="O7" s="304"/>
      <c r="P7" s="304"/>
      <c r="Q7" s="304"/>
      <c r="R7" s="304"/>
      <c r="S7" s="304"/>
    </row>
    <row r="8" spans="1:20" ht="18" customHeight="1">
      <c r="A8" s="304"/>
      <c r="B8" s="366" t="s">
        <v>475</v>
      </c>
      <c r="C8" s="307"/>
      <c r="D8" s="367"/>
      <c r="E8" s="367"/>
      <c r="F8" s="319"/>
      <c r="G8" s="319"/>
      <c r="H8" s="319"/>
      <c r="I8" s="319"/>
      <c r="J8" s="320"/>
      <c r="K8" s="320"/>
      <c r="L8" s="304"/>
      <c r="M8" s="304"/>
      <c r="N8" s="304"/>
      <c r="O8" s="304"/>
      <c r="P8" s="304"/>
      <c r="Q8" s="304"/>
      <c r="R8" s="304"/>
      <c r="S8" s="304"/>
    </row>
    <row r="9" spans="1:20" ht="18" customHeight="1">
      <c r="A9" s="304"/>
      <c r="B9" s="314"/>
      <c r="C9" s="368" t="s">
        <v>445</v>
      </c>
      <c r="D9" s="369"/>
      <c r="E9" s="369"/>
      <c r="F9" s="319"/>
      <c r="G9" s="319"/>
      <c r="H9" s="319"/>
      <c r="I9" s="319"/>
      <c r="J9" s="320"/>
      <c r="K9" s="320"/>
      <c r="L9" s="304"/>
      <c r="M9" s="304"/>
      <c r="N9" s="304"/>
      <c r="O9" s="304"/>
      <c r="P9" s="304"/>
      <c r="Q9" s="304"/>
      <c r="R9" s="304"/>
      <c r="S9" s="304"/>
    </row>
    <row r="10" spans="1:20" ht="18" customHeight="1">
      <c r="A10" s="304"/>
      <c r="B10" s="304"/>
      <c r="C10" s="369"/>
      <c r="D10" s="369"/>
      <c r="E10" s="369"/>
      <c r="F10" s="319"/>
      <c r="G10" s="319"/>
      <c r="H10" s="319"/>
      <c r="I10" s="319"/>
      <c r="J10" s="320"/>
      <c r="K10" s="320"/>
      <c r="L10" s="304"/>
      <c r="M10" s="304"/>
      <c r="N10" s="304"/>
      <c r="O10" s="304"/>
      <c r="P10" s="304"/>
      <c r="Q10" s="304"/>
      <c r="R10" s="304"/>
      <c r="S10" s="304"/>
    </row>
    <row r="11" spans="1:20" ht="9.9499999999999993" customHeight="1">
      <c r="A11" s="304"/>
      <c r="B11" s="304"/>
      <c r="C11" s="370"/>
      <c r="D11" s="371"/>
      <c r="E11" s="371"/>
      <c r="F11" s="371"/>
      <c r="G11" s="372"/>
      <c r="H11" s="2926">
        <f>G26</f>
        <v>407957393</v>
      </c>
      <c r="I11" s="2926"/>
      <c r="J11" s="2926"/>
      <c r="K11" s="2926"/>
      <c r="L11" s="2926"/>
      <c r="M11" s="2926"/>
      <c r="N11" s="2926"/>
      <c r="O11" s="373"/>
      <c r="P11" s="304"/>
      <c r="Q11" s="304"/>
      <c r="R11" s="304"/>
      <c r="S11" s="304"/>
    </row>
    <row r="12" spans="1:20" ht="18.600000000000001" customHeight="1">
      <c r="A12" s="304"/>
      <c r="B12" s="304"/>
      <c r="C12" s="2929" t="s">
        <v>476</v>
      </c>
      <c r="D12" s="2929"/>
      <c r="E12" s="2929"/>
      <c r="F12" s="2929"/>
      <c r="G12" s="2929"/>
      <c r="H12" s="2927"/>
      <c r="I12" s="2927"/>
      <c r="J12" s="2927"/>
      <c r="K12" s="2927"/>
      <c r="L12" s="2927"/>
      <c r="M12" s="2927"/>
      <c r="N12" s="2927"/>
      <c r="O12" s="373"/>
      <c r="P12" s="304"/>
      <c r="Q12" s="304"/>
      <c r="R12" s="304"/>
      <c r="S12" s="304"/>
    </row>
    <row r="13" spans="1:20" ht="18.600000000000001" customHeight="1">
      <c r="A13" s="304"/>
      <c r="B13" s="304"/>
      <c r="C13" s="2929"/>
      <c r="D13" s="2929"/>
      <c r="E13" s="2929"/>
      <c r="F13" s="2929"/>
      <c r="G13" s="2929"/>
      <c r="H13" s="2927"/>
      <c r="I13" s="2927"/>
      <c r="J13" s="2927"/>
      <c r="K13" s="2927"/>
      <c r="L13" s="2927"/>
      <c r="M13" s="2927"/>
      <c r="N13" s="2927"/>
      <c r="O13" s="373"/>
      <c r="P13" s="304"/>
      <c r="Q13" s="304"/>
      <c r="R13" s="304"/>
      <c r="S13" s="304"/>
    </row>
    <row r="14" spans="1:20" ht="9.9499999999999993" customHeight="1">
      <c r="A14" s="304"/>
      <c r="B14" s="374"/>
      <c r="C14" s="375"/>
      <c r="D14" s="375"/>
      <c r="E14" s="375"/>
      <c r="F14" s="375"/>
      <c r="G14" s="376"/>
      <c r="H14" s="2928"/>
      <c r="I14" s="2928"/>
      <c r="J14" s="2928"/>
      <c r="K14" s="2928"/>
      <c r="L14" s="2928"/>
      <c r="M14" s="2928"/>
      <c r="N14" s="2928"/>
      <c r="O14" s="373"/>
      <c r="P14" s="304"/>
      <c r="Q14" s="304"/>
      <c r="R14" s="304"/>
      <c r="S14" s="304"/>
    </row>
    <row r="15" spans="1:20" ht="8.1" customHeight="1">
      <c r="A15" s="304"/>
      <c r="B15" s="304"/>
      <c r="C15" s="304"/>
      <c r="D15" s="304"/>
      <c r="E15" s="304"/>
      <c r="F15" s="304"/>
      <c r="G15" s="304"/>
      <c r="H15" s="304"/>
      <c r="I15" s="304"/>
      <c r="J15" s="304"/>
      <c r="K15" s="304"/>
      <c r="L15" s="304"/>
      <c r="M15" s="304"/>
      <c r="N15" s="304"/>
      <c r="O15" s="304"/>
      <c r="P15" s="304"/>
      <c r="Q15" s="304"/>
      <c r="R15" s="304"/>
      <c r="S15" s="304"/>
    </row>
    <row r="16" spans="1:20" ht="15.95" customHeight="1">
      <c r="A16" s="304"/>
      <c r="B16" s="377"/>
      <c r="C16" s="377"/>
      <c r="D16" s="378"/>
      <c r="E16" s="378"/>
      <c r="F16" s="379"/>
      <c r="G16" s="379"/>
      <c r="H16" s="379"/>
      <c r="I16" s="379"/>
      <c r="J16" s="314"/>
      <c r="K16" s="314"/>
      <c r="L16" s="314"/>
      <c r="M16" s="314"/>
      <c r="N16" s="314"/>
      <c r="O16" s="304"/>
      <c r="P16" s="304"/>
      <c r="Q16" s="304"/>
      <c r="R16" s="304"/>
      <c r="S16" s="304"/>
    </row>
    <row r="17" spans="1:19" ht="15.95" customHeight="1">
      <c r="A17" s="304"/>
      <c r="B17" s="377"/>
      <c r="C17" s="377"/>
      <c r="D17" s="378" t="s">
        <v>477</v>
      </c>
      <c r="E17" s="380" t="s">
        <v>478</v>
      </c>
      <c r="F17" s="379"/>
      <c r="G17" s="379"/>
      <c r="H17" s="379"/>
      <c r="I17" s="379"/>
      <c r="J17" s="314"/>
      <c r="K17" s="314"/>
      <c r="L17" s="314"/>
      <c r="M17" s="314"/>
      <c r="N17" s="314"/>
      <c r="O17" s="304"/>
      <c r="P17" s="304"/>
      <c r="Q17" s="304"/>
      <c r="R17" s="304"/>
      <c r="S17" s="304"/>
    </row>
    <row r="18" spans="1:19" ht="3.95" customHeight="1">
      <c r="A18" s="304"/>
      <c r="B18" s="344"/>
      <c r="C18" s="344"/>
      <c r="D18" s="381"/>
      <c r="E18" s="381"/>
      <c r="F18" s="381"/>
      <c r="G18" s="381"/>
      <c r="H18" s="381"/>
      <c r="I18" s="381"/>
      <c r="J18" s="382"/>
      <c r="K18" s="382"/>
      <c r="L18" s="383"/>
      <c r="M18" s="382"/>
      <c r="N18" s="382"/>
      <c r="O18" s="345"/>
      <c r="P18" s="384"/>
      <c r="Q18" s="384"/>
      <c r="R18" s="304"/>
      <c r="S18" s="304"/>
    </row>
    <row r="19" spans="1:19" ht="24" customHeight="1">
      <c r="A19" s="304"/>
      <c r="B19" s="385"/>
      <c r="C19" s="385"/>
      <c r="D19" s="386" t="s">
        <v>479</v>
      </c>
      <c r="E19" s="385"/>
      <c r="F19" s="385"/>
      <c r="G19" s="385"/>
      <c r="H19" s="385"/>
      <c r="I19" s="385"/>
      <c r="J19" s="345"/>
      <c r="K19" s="345"/>
      <c r="L19" s="304"/>
      <c r="M19" s="304"/>
      <c r="N19" s="304"/>
      <c r="O19" s="304"/>
      <c r="P19" s="304"/>
      <c r="Q19" s="304"/>
      <c r="R19" s="304"/>
      <c r="S19" s="304"/>
    </row>
    <row r="20" spans="1:19" ht="3.95" customHeight="1">
      <c r="A20" s="304"/>
      <c r="B20" s="344"/>
      <c r="C20" s="344"/>
      <c r="D20" s="344"/>
      <c r="E20" s="344"/>
      <c r="F20" s="344"/>
      <c r="G20" s="344"/>
      <c r="H20" s="344"/>
      <c r="I20" s="344"/>
      <c r="J20" s="345"/>
      <c r="K20" s="345"/>
      <c r="L20" s="387"/>
      <c r="M20" s="345"/>
      <c r="N20" s="345"/>
      <c r="O20" s="345"/>
      <c r="P20" s="384"/>
      <c r="Q20" s="384"/>
      <c r="R20" s="304"/>
      <c r="S20" s="304"/>
    </row>
    <row r="21" spans="1:19" ht="3.95" customHeight="1">
      <c r="A21" s="304"/>
      <c r="B21" s="344"/>
      <c r="C21" s="344"/>
      <c r="D21" s="344"/>
      <c r="E21" s="344"/>
      <c r="F21" s="344"/>
      <c r="G21" s="344"/>
      <c r="H21" s="344"/>
      <c r="I21" s="344"/>
      <c r="J21" s="345"/>
      <c r="K21" s="345"/>
      <c r="L21" s="387"/>
      <c r="M21" s="345"/>
      <c r="N21" s="345"/>
      <c r="O21" s="345"/>
      <c r="P21" s="384"/>
      <c r="Q21" s="384"/>
      <c r="R21" s="304"/>
      <c r="S21" s="304"/>
    </row>
    <row r="22" spans="1:19" ht="24.95" customHeight="1">
      <c r="A22" s="304"/>
      <c r="B22" s="304"/>
      <c r="C22" s="304"/>
      <c r="D22" s="304"/>
      <c r="E22" s="304"/>
      <c r="F22" s="304"/>
      <c r="G22" s="304"/>
      <c r="H22" s="304"/>
      <c r="I22" s="304"/>
      <c r="J22" s="304"/>
      <c r="K22" s="304"/>
      <c r="L22" s="304"/>
      <c r="M22" s="304"/>
      <c r="N22" s="304"/>
      <c r="O22" s="304"/>
      <c r="P22" s="304"/>
      <c r="Q22" s="304"/>
      <c r="R22" s="304"/>
      <c r="S22" s="304"/>
    </row>
    <row r="23" spans="1:19" ht="18" customHeight="1">
      <c r="A23" s="304"/>
      <c r="B23" s="385"/>
      <c r="C23" s="304"/>
      <c r="D23" s="304"/>
      <c r="E23" s="304"/>
      <c r="F23" s="304"/>
      <c r="G23" s="2918"/>
      <c r="H23" s="2919"/>
      <c r="I23" s="385"/>
      <c r="J23" s="345"/>
      <c r="K23" s="323" t="s">
        <v>480</v>
      </c>
      <c r="L23" s="304"/>
      <c r="M23" s="304"/>
      <c r="N23" s="304"/>
      <c r="O23" s="304"/>
      <c r="P23" s="304"/>
      <c r="Q23" s="304"/>
      <c r="R23" s="304"/>
      <c r="S23" s="304"/>
    </row>
    <row r="24" spans="1:19" ht="18" customHeight="1">
      <c r="A24" s="304"/>
      <c r="B24" s="385"/>
      <c r="C24" s="2913" t="s">
        <v>431</v>
      </c>
      <c r="D24" s="2913"/>
      <c r="E24" s="2914" t="s">
        <v>447</v>
      </c>
      <c r="F24" s="2915"/>
      <c r="G24" s="2920">
        <v>370870358</v>
      </c>
      <c r="H24" s="2921"/>
      <c r="I24" s="2921"/>
      <c r="J24" s="345"/>
      <c r="K24" s="380" t="s">
        <v>443</v>
      </c>
      <c r="L24" s="304"/>
      <c r="M24" s="304"/>
      <c r="N24" s="304"/>
      <c r="O24" s="304"/>
      <c r="P24" s="304"/>
      <c r="Q24" s="304"/>
      <c r="R24" s="304"/>
      <c r="S24" s="304"/>
    </row>
    <row r="25" spans="1:19" ht="18" customHeight="1">
      <c r="A25" s="304"/>
      <c r="B25" s="385"/>
      <c r="C25" s="2922" t="s">
        <v>448</v>
      </c>
      <c r="D25" s="2923"/>
      <c r="E25" s="2924">
        <v>10</v>
      </c>
      <c r="F25" s="2925"/>
      <c r="G25" s="2916">
        <f>INT(G24*E25/100)</f>
        <v>37087035</v>
      </c>
      <c r="H25" s="2917"/>
      <c r="I25" s="2917"/>
      <c r="J25" s="345"/>
      <c r="K25" s="314" t="s">
        <v>481</v>
      </c>
      <c r="L25" s="304"/>
      <c r="M25" s="304"/>
      <c r="N25" s="304"/>
      <c r="O25" s="347"/>
      <c r="P25" s="348"/>
      <c r="Q25" s="304"/>
      <c r="R25" s="304"/>
      <c r="S25" s="304"/>
    </row>
    <row r="26" spans="1:19" ht="18" customHeight="1">
      <c r="A26" s="304"/>
      <c r="B26" s="344"/>
      <c r="C26" s="2913" t="s">
        <v>433</v>
      </c>
      <c r="D26" s="2913"/>
      <c r="E26" s="2914" t="s">
        <v>434</v>
      </c>
      <c r="F26" s="2915"/>
      <c r="G26" s="2916">
        <f>G24+G25</f>
        <v>407957393</v>
      </c>
      <c r="H26" s="2917"/>
      <c r="I26" s="2917"/>
      <c r="J26" s="345"/>
      <c r="K26" s="314" t="s">
        <v>482</v>
      </c>
      <c r="L26" s="304"/>
      <c r="M26" s="304"/>
      <c r="N26" s="304"/>
      <c r="O26" s="304"/>
      <c r="P26" s="357"/>
      <c r="Q26" s="348"/>
      <c r="R26" s="304"/>
      <c r="S26" s="304"/>
    </row>
    <row r="27" spans="1:19" ht="18" customHeight="1">
      <c r="A27" s="304"/>
      <c r="B27" s="304"/>
      <c r="C27" s="304"/>
      <c r="D27" s="304"/>
      <c r="E27" s="304"/>
      <c r="F27" s="304"/>
      <c r="G27" s="304"/>
      <c r="H27" s="304"/>
      <c r="I27" s="304"/>
      <c r="J27" s="304"/>
      <c r="K27" s="304"/>
      <c r="L27" s="304"/>
      <c r="M27" s="304"/>
      <c r="N27" s="304"/>
      <c r="O27" s="304"/>
      <c r="P27" s="304"/>
      <c r="Q27" s="304"/>
      <c r="R27" s="304"/>
      <c r="S27" s="304"/>
    </row>
    <row r="28" spans="1:19" ht="3" customHeight="1">
      <c r="A28" s="304"/>
      <c r="B28" s="304"/>
      <c r="C28" s="304"/>
      <c r="D28" s="304"/>
      <c r="E28" s="304"/>
      <c r="F28" s="304"/>
      <c r="G28" s="304"/>
      <c r="H28" s="304"/>
      <c r="I28" s="304"/>
      <c r="J28" s="304"/>
      <c r="K28" s="304"/>
      <c r="L28" s="304"/>
      <c r="M28" s="304"/>
      <c r="N28" s="304"/>
      <c r="O28" s="304"/>
      <c r="P28" s="304"/>
      <c r="Q28" s="304"/>
      <c r="R28" s="304"/>
      <c r="S28" s="304"/>
    </row>
    <row r="29" spans="1:19" ht="24.95" customHeight="1">
      <c r="Q29" s="388"/>
    </row>
    <row r="30" spans="1:19" ht="24.95" customHeight="1"/>
    <row r="31" spans="1:19" ht="24.95" customHeight="1"/>
    <row r="32" spans="1:19" ht="24.95" customHeight="1">
      <c r="Q32" s="389"/>
    </row>
    <row r="33" spans="1:19" ht="24.95" customHeight="1"/>
    <row r="34" spans="1:19" ht="24.95" customHeight="1">
      <c r="C34" s="390"/>
      <c r="D34" s="390"/>
      <c r="E34" s="390"/>
      <c r="L34" s="391"/>
    </row>
    <row r="35" spans="1:19" ht="24.95" customHeight="1">
      <c r="C35" s="390"/>
      <c r="D35" s="390"/>
      <c r="E35" s="390"/>
    </row>
    <row r="36" spans="1:19" ht="18" customHeight="1"/>
    <row r="37" spans="1:19" ht="21" customHeight="1"/>
    <row r="38" spans="1:19" ht="21" customHeight="1">
      <c r="I38" s="392"/>
    </row>
    <row r="39" spans="1:19" ht="21" customHeight="1"/>
    <row r="40" spans="1:19" ht="21" customHeight="1"/>
    <row r="41" spans="1:19" ht="21" customHeight="1">
      <c r="H41" s="393"/>
      <c r="I41" s="394"/>
      <c r="J41" s="394"/>
      <c r="K41" s="394"/>
      <c r="L41" s="394"/>
      <c r="M41" s="393"/>
      <c r="N41" s="393"/>
    </row>
    <row r="42" spans="1:19" ht="21" customHeight="1">
      <c r="H42" s="395"/>
    </row>
    <row r="43" spans="1:19" ht="24.95" customHeight="1"/>
    <row r="45" spans="1:19">
      <c r="A45" s="304"/>
      <c r="B45" s="304"/>
      <c r="C45" s="304"/>
      <c r="D45" s="304"/>
      <c r="E45" s="304"/>
      <c r="F45" s="304"/>
      <c r="G45" s="304"/>
      <c r="H45" s="304"/>
      <c r="I45" s="304"/>
      <c r="J45" s="304"/>
      <c r="K45" s="304"/>
      <c r="L45" s="304"/>
      <c r="M45" s="304"/>
      <c r="N45" s="304"/>
      <c r="O45" s="304"/>
      <c r="P45" s="304"/>
      <c r="Q45" s="304"/>
      <c r="R45" s="304"/>
      <c r="S45" s="304"/>
    </row>
    <row r="46" spans="1:19">
      <c r="A46" s="304"/>
      <c r="B46" s="304"/>
      <c r="C46" s="304"/>
      <c r="D46" s="304"/>
      <c r="E46" s="304"/>
      <c r="F46" s="304"/>
      <c r="G46" s="304"/>
      <c r="H46" s="304"/>
      <c r="I46" s="304"/>
      <c r="J46" s="304"/>
      <c r="K46" s="304"/>
      <c r="L46" s="304"/>
      <c r="M46" s="304"/>
      <c r="N46" s="304"/>
      <c r="O46" s="304"/>
      <c r="P46" s="304"/>
      <c r="Q46" s="304"/>
      <c r="R46" s="304"/>
      <c r="S46" s="304"/>
    </row>
    <row r="47" spans="1:19">
      <c r="A47" s="304"/>
      <c r="B47" s="304"/>
      <c r="C47" s="304"/>
      <c r="D47" s="304"/>
      <c r="E47" s="304"/>
      <c r="F47" s="304"/>
      <c r="G47" s="304"/>
      <c r="H47" s="304"/>
      <c r="I47" s="304"/>
      <c r="J47" s="304"/>
      <c r="K47" s="304"/>
      <c r="L47" s="304"/>
      <c r="M47" s="304"/>
      <c r="N47" s="304"/>
      <c r="O47" s="304"/>
      <c r="P47" s="304"/>
      <c r="Q47" s="304"/>
      <c r="R47" s="304"/>
      <c r="S47" s="304"/>
    </row>
  </sheetData>
  <mergeCells count="17">
    <mergeCell ref="H11:N14"/>
    <mergeCell ref="C12:G13"/>
    <mergeCell ref="C1:P2"/>
    <mergeCell ref="P4:Q4"/>
    <mergeCell ref="P5:Q5"/>
    <mergeCell ref="B6:I7"/>
    <mergeCell ref="J6:J7"/>
    <mergeCell ref="C26:D26"/>
    <mergeCell ref="E26:F26"/>
    <mergeCell ref="G26:I26"/>
    <mergeCell ref="G23:H23"/>
    <mergeCell ref="C24:D24"/>
    <mergeCell ref="E24:F24"/>
    <mergeCell ref="G24:I24"/>
    <mergeCell ref="C25:D25"/>
    <mergeCell ref="E25:F25"/>
    <mergeCell ref="G25:I25"/>
  </mergeCells>
  <phoneticPr fontId="27"/>
  <printOptions horizontalCentered="1"/>
  <pageMargins left="0.70866141732283472" right="0.70866141732283472" top="0.74803149606299213" bottom="0.74803149606299213" header="0.31496062992125984" footer="0.31496062992125984"/>
  <pageSetup paperSize="88" scale="57" orientation="landscape" horizontalDpi="1200" verticalDpi="1200"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77CF1-080C-4FBE-B0D3-5D0476D1AC66}">
  <sheetPr codeName="Sheet81">
    <pageSetUpPr fitToPage="1"/>
  </sheetPr>
  <dimension ref="A1:Z64"/>
  <sheetViews>
    <sheetView zoomScale="70" zoomScaleNormal="70" workbookViewId="0">
      <selection activeCell="T3" sqref="T3"/>
    </sheetView>
  </sheetViews>
  <sheetFormatPr defaultColWidth="16.1640625" defaultRowHeight="32.25"/>
  <cols>
    <col min="1" max="1" width="5.6640625" style="1360" customWidth="1"/>
    <col min="2" max="7" width="14.6640625" style="1392" customWidth="1"/>
    <col min="8" max="16" width="14.6640625" style="1360" customWidth="1"/>
    <col min="17" max="17" width="5.6640625" style="1360" customWidth="1"/>
    <col min="18" max="19" width="16.1640625" style="1360"/>
    <col min="20" max="21" width="16.1640625" style="1413"/>
    <col min="22" max="22" width="16.1640625" style="1372"/>
    <col min="23" max="23" width="16.1640625" style="1418"/>
    <col min="24" max="26" width="16.1640625" style="1372"/>
    <col min="27" max="16384" width="16.1640625" style="1360"/>
  </cols>
  <sheetData>
    <row r="1" spans="1:26" ht="24" customHeight="1">
      <c r="A1" s="1359"/>
      <c r="B1" s="1359"/>
      <c r="C1" s="1359"/>
      <c r="D1" s="1359"/>
      <c r="E1" s="1359"/>
      <c r="F1" s="1359"/>
      <c r="G1" s="1359"/>
      <c r="H1" s="1359"/>
      <c r="I1" s="1359"/>
      <c r="J1" s="1359"/>
      <c r="K1" s="1359"/>
      <c r="L1" s="1359"/>
      <c r="M1" s="1359"/>
      <c r="N1" s="1359"/>
      <c r="O1" s="1359"/>
      <c r="P1" s="1359"/>
      <c r="Q1" s="1359"/>
    </row>
    <row r="2" spans="1:26" ht="7.9" customHeight="1">
      <c r="A2" s="1361"/>
      <c r="B2" s="1362"/>
      <c r="C2" s="1362"/>
      <c r="D2" s="1362"/>
      <c r="E2" s="1362"/>
      <c r="F2" s="1362"/>
      <c r="G2" s="1362"/>
      <c r="H2" s="1362"/>
      <c r="I2" s="1362"/>
      <c r="J2" s="1362"/>
      <c r="K2" s="1362"/>
      <c r="L2" s="1362"/>
      <c r="M2" s="1362"/>
      <c r="N2" s="1362"/>
      <c r="O2" s="1362"/>
      <c r="P2" s="1363"/>
      <c r="Q2" s="1361"/>
    </row>
    <row r="3" spans="1:26" s="1366" customFormat="1" ht="76.150000000000006" customHeight="1">
      <c r="A3" s="1364"/>
      <c r="B3" s="2935" t="s">
        <v>1246</v>
      </c>
      <c r="C3" s="2935"/>
      <c r="D3" s="2935"/>
      <c r="E3" s="2935"/>
      <c r="F3" s="2935"/>
      <c r="G3" s="2935"/>
      <c r="H3" s="2935"/>
      <c r="I3" s="2935"/>
      <c r="J3" s="2935"/>
      <c r="K3" s="2935"/>
      <c r="L3" s="2935"/>
      <c r="M3" s="2935"/>
      <c r="N3" s="2935"/>
      <c r="O3" s="2935"/>
      <c r="P3" s="2935"/>
      <c r="Q3" s="1365"/>
      <c r="T3" s="1414"/>
      <c r="U3" s="1414"/>
      <c r="V3" s="1392"/>
      <c r="W3" s="1418"/>
      <c r="X3" s="1392"/>
      <c r="Y3" s="1392"/>
      <c r="Z3" s="1392"/>
    </row>
    <row r="4" spans="1:26" ht="24" customHeight="1">
      <c r="A4" s="1361"/>
      <c r="B4" s="2936" t="s">
        <v>1247</v>
      </c>
      <c r="C4" s="2936"/>
      <c r="D4" s="2936"/>
      <c r="E4" s="2936"/>
      <c r="F4" s="2936"/>
      <c r="G4" s="2936"/>
      <c r="H4" s="2936"/>
      <c r="I4" s="1367"/>
      <c r="J4" s="1367"/>
      <c r="K4" s="1367"/>
      <c r="L4" s="1367"/>
      <c r="M4" s="2937" t="s">
        <v>1248</v>
      </c>
      <c r="N4" s="2937"/>
      <c r="O4" s="2938">
        <v>45783</v>
      </c>
      <c r="P4" s="2937"/>
      <c r="Q4" s="1361"/>
    </row>
    <row r="5" spans="1:26" ht="24" customHeight="1">
      <c r="A5" s="1361"/>
      <c r="B5" s="2936"/>
      <c r="C5" s="2936"/>
      <c r="D5" s="2936"/>
      <c r="E5" s="2936"/>
      <c r="F5" s="2936"/>
      <c r="G5" s="2936"/>
      <c r="H5" s="2936"/>
      <c r="I5" s="1367"/>
      <c r="J5" s="1367"/>
      <c r="K5" s="1367"/>
      <c r="L5" s="1367"/>
      <c r="M5" s="2937" t="s">
        <v>1250</v>
      </c>
      <c r="N5" s="2937"/>
      <c r="O5" s="2937" t="s">
        <v>1249</v>
      </c>
      <c r="P5" s="2937"/>
      <c r="Q5" s="1361"/>
    </row>
    <row r="6" spans="1:26" ht="24" customHeight="1">
      <c r="A6" s="1361"/>
      <c r="B6" s="1369"/>
      <c r="C6" s="1369"/>
      <c r="D6" s="1369"/>
      <c r="E6" s="1369"/>
      <c r="F6" s="1369"/>
      <c r="G6" s="1369"/>
      <c r="H6" s="1369"/>
      <c r="I6" s="1367"/>
      <c r="J6" s="1367"/>
      <c r="K6" s="1367"/>
      <c r="L6" s="1367"/>
      <c r="M6" s="1368"/>
      <c r="N6" s="1368"/>
      <c r="O6" s="1368"/>
      <c r="P6" s="1368"/>
      <c r="Q6" s="1361"/>
    </row>
    <row r="7" spans="1:26" ht="24" customHeight="1">
      <c r="A7" s="1361"/>
      <c r="B7" s="1369"/>
      <c r="C7" s="1369"/>
      <c r="D7" s="1369"/>
      <c r="E7" s="1369"/>
      <c r="F7" s="1369"/>
      <c r="G7" s="1369"/>
      <c r="H7" s="1369"/>
      <c r="I7" s="1367"/>
      <c r="J7" s="1367"/>
      <c r="K7" s="1367"/>
      <c r="L7" s="1367"/>
      <c r="M7" s="1368"/>
      <c r="N7" s="1368"/>
      <c r="O7" s="1368"/>
      <c r="P7" s="1368"/>
      <c r="Q7" s="1361"/>
    </row>
    <row r="8" spans="1:26" s="1372" customFormat="1" ht="21" customHeight="1">
      <c r="A8" s="1361"/>
      <c r="B8" s="2939" t="s">
        <v>1251</v>
      </c>
      <c r="C8" s="2939"/>
      <c r="D8" s="2939"/>
      <c r="E8" s="2939"/>
      <c r="F8" s="2939"/>
      <c r="G8" s="2939"/>
      <c r="H8" s="2939"/>
      <c r="I8" s="1370"/>
      <c r="J8" s="2939" t="s">
        <v>1252</v>
      </c>
      <c r="K8" s="2939"/>
      <c r="L8" s="2939"/>
      <c r="M8" s="2939"/>
      <c r="N8" s="2939"/>
      <c r="O8" s="2939"/>
      <c r="P8" s="2939"/>
      <c r="Q8" s="1371"/>
      <c r="T8" s="1416" t="s">
        <v>1231</v>
      </c>
      <c r="U8" s="1416"/>
      <c r="V8" s="1419" t="s">
        <v>1310</v>
      </c>
      <c r="W8" s="1420"/>
      <c r="X8" s="1419" t="s">
        <v>1311</v>
      </c>
      <c r="Y8" s="1419"/>
    </row>
    <row r="9" spans="1:26" s="1372" customFormat="1" ht="21" customHeight="1">
      <c r="A9" s="1361"/>
      <c r="B9" s="2939" t="s">
        <v>1253</v>
      </c>
      <c r="C9" s="2939"/>
      <c r="D9" s="2939"/>
      <c r="E9" s="2939"/>
      <c r="F9" s="2939"/>
      <c r="G9" s="2939"/>
      <c r="H9" s="2939"/>
      <c r="I9" s="1370"/>
      <c r="J9" s="2939" t="s">
        <v>1254</v>
      </c>
      <c r="K9" s="2939"/>
      <c r="L9" s="2939"/>
      <c r="M9" s="2939"/>
      <c r="N9" s="2939"/>
      <c r="O9" s="2939"/>
      <c r="P9" s="2939"/>
      <c r="Q9" s="1371"/>
      <c r="T9" s="1415">
        <v>1</v>
      </c>
      <c r="U9" s="1417">
        <v>63</v>
      </c>
      <c r="V9" s="1419" t="s">
        <v>1312</v>
      </c>
      <c r="W9" s="1420" t="s">
        <v>1558</v>
      </c>
      <c r="X9" s="1421" t="s">
        <v>1313</v>
      </c>
      <c r="Y9" s="1419">
        <v>619659200473</v>
      </c>
    </row>
    <row r="10" spans="1:26" s="1372" customFormat="1" ht="21" customHeight="1">
      <c r="A10" s="1361"/>
      <c r="B10" s="2939"/>
      <c r="C10" s="2939"/>
      <c r="D10" s="2939"/>
      <c r="E10" s="2939"/>
      <c r="F10" s="2939"/>
      <c r="G10" s="2939"/>
      <c r="H10" s="2939"/>
      <c r="I10" s="1370"/>
      <c r="J10" s="2939" t="s">
        <v>1255</v>
      </c>
      <c r="K10" s="2939"/>
      <c r="L10" s="2939"/>
      <c r="M10" s="2939"/>
      <c r="N10" s="2939"/>
      <c r="O10" s="2939"/>
      <c r="P10" s="2939"/>
      <c r="Q10" s="1371"/>
      <c r="S10" s="1360"/>
      <c r="T10" s="1415">
        <v>2</v>
      </c>
      <c r="U10" s="1417">
        <v>90</v>
      </c>
      <c r="V10" s="1419" t="s">
        <v>1312</v>
      </c>
      <c r="W10" s="1420" t="s">
        <v>1559</v>
      </c>
      <c r="X10" s="1421" t="s">
        <v>1313</v>
      </c>
      <c r="Y10" s="1419">
        <v>619659200480</v>
      </c>
    </row>
    <row r="11" spans="1:26" s="1372" customFormat="1" ht="21" customHeight="1">
      <c r="A11" s="1361"/>
      <c r="B11" s="2939" t="s">
        <v>1256</v>
      </c>
      <c r="C11" s="2939"/>
      <c r="D11" s="2939"/>
      <c r="E11" s="2939"/>
      <c r="F11" s="2939"/>
      <c r="G11" s="2939"/>
      <c r="H11" s="2939"/>
      <c r="I11" s="1370"/>
      <c r="J11" s="2939" t="s">
        <v>1257</v>
      </c>
      <c r="K11" s="2939"/>
      <c r="L11" s="2939"/>
      <c r="M11" s="2939"/>
      <c r="N11" s="2939"/>
      <c r="O11" s="2939"/>
      <c r="P11" s="2939"/>
      <c r="Q11" s="1371"/>
      <c r="S11" s="1360"/>
      <c r="T11" s="1415">
        <v>3</v>
      </c>
      <c r="U11" s="1417">
        <v>115</v>
      </c>
      <c r="V11" s="1419" t="s">
        <v>1312</v>
      </c>
      <c r="W11" s="1420" t="s">
        <v>1560</v>
      </c>
      <c r="X11" s="1421" t="s">
        <v>1313</v>
      </c>
      <c r="Y11" s="1419">
        <v>619659200497</v>
      </c>
    </row>
    <row r="12" spans="1:26" s="1372" customFormat="1" ht="21" customHeight="1">
      <c r="A12" s="1361"/>
      <c r="B12" s="2940" t="s">
        <v>1258</v>
      </c>
      <c r="C12" s="2940"/>
      <c r="D12" s="2940"/>
      <c r="E12" s="2941">
        <f>O47+O48+O49+O50</f>
        <v>2970</v>
      </c>
      <c r="F12" s="2941"/>
      <c r="G12" s="2941"/>
      <c r="H12" s="2941"/>
      <c r="I12" s="1370"/>
      <c r="J12" s="2939" t="s">
        <v>1259</v>
      </c>
      <c r="K12" s="2939"/>
      <c r="L12" s="2939"/>
      <c r="M12" s="2939"/>
      <c r="N12" s="2939"/>
      <c r="O12" s="2939"/>
      <c r="P12" s="2939"/>
      <c r="Q12" s="1371"/>
      <c r="S12" s="1360"/>
      <c r="T12" s="1415">
        <v>4</v>
      </c>
      <c r="U12" s="1417">
        <v>138</v>
      </c>
      <c r="V12" s="1419" t="s">
        <v>1312</v>
      </c>
      <c r="W12" s="1420" t="s">
        <v>1561</v>
      </c>
      <c r="X12" s="1421" t="s">
        <v>1313</v>
      </c>
      <c r="Y12" s="1419">
        <v>619659200503</v>
      </c>
    </row>
    <row r="13" spans="1:26" s="1372" customFormat="1" ht="21" customHeight="1">
      <c r="A13" s="1361"/>
      <c r="B13" s="2940"/>
      <c r="C13" s="2940"/>
      <c r="D13" s="2940"/>
      <c r="E13" s="2941"/>
      <c r="F13" s="2941"/>
      <c r="G13" s="2941"/>
      <c r="H13" s="2941"/>
      <c r="I13" s="1370"/>
      <c r="J13" s="2939" t="s">
        <v>1260</v>
      </c>
      <c r="K13" s="2939"/>
      <c r="L13" s="2939"/>
      <c r="M13" s="2939"/>
      <c r="N13" s="2939"/>
      <c r="O13" s="2939"/>
      <c r="P13" s="2939"/>
      <c r="Q13" s="1371"/>
      <c r="S13" s="1360"/>
      <c r="T13" s="1415">
        <v>5</v>
      </c>
      <c r="U13" s="1417">
        <v>168</v>
      </c>
      <c r="V13" s="1419" t="s">
        <v>1312</v>
      </c>
      <c r="W13" s="1420" t="s">
        <v>1562</v>
      </c>
      <c r="X13" s="1421" t="s">
        <v>1313</v>
      </c>
      <c r="Y13" s="1419" t="s">
        <v>1563</v>
      </c>
    </row>
    <row r="14" spans="1:26" s="1372" customFormat="1" ht="21" customHeight="1">
      <c r="A14" s="1361"/>
      <c r="B14" s="2940"/>
      <c r="C14" s="2940"/>
      <c r="D14" s="2940"/>
      <c r="E14" s="2941"/>
      <c r="F14" s="2941"/>
      <c r="G14" s="2941"/>
      <c r="H14" s="2941"/>
      <c r="I14" s="1370"/>
      <c r="J14" s="2939" t="s">
        <v>1261</v>
      </c>
      <c r="K14" s="2939"/>
      <c r="L14" s="2939"/>
      <c r="M14" s="2939"/>
      <c r="N14" s="2939"/>
      <c r="O14" s="2939"/>
      <c r="P14" s="2939"/>
      <c r="Q14" s="1371"/>
      <c r="S14" s="1360"/>
      <c r="T14" s="1415">
        <v>6</v>
      </c>
      <c r="U14" s="1417">
        <v>180</v>
      </c>
      <c r="V14" s="1419" t="s">
        <v>1312</v>
      </c>
      <c r="W14" s="1420" t="s">
        <v>1530</v>
      </c>
      <c r="X14" s="1421" t="s">
        <v>1313</v>
      </c>
      <c r="Y14" s="1419">
        <v>619659169770</v>
      </c>
    </row>
    <row r="15" spans="1:26" s="1372" customFormat="1" ht="21" customHeight="1" thickBot="1">
      <c r="A15" s="1361"/>
      <c r="B15" s="2955"/>
      <c r="C15" s="2955"/>
      <c r="D15" s="2955"/>
      <c r="E15" s="2955"/>
      <c r="F15" s="2955"/>
      <c r="G15" s="2955"/>
      <c r="H15" s="2955"/>
      <c r="I15" s="1370"/>
      <c r="J15" s="2939" t="s">
        <v>1262</v>
      </c>
      <c r="K15" s="2939"/>
      <c r="L15" s="2939"/>
      <c r="M15" s="2939"/>
      <c r="N15" s="2939"/>
      <c r="O15" s="2939"/>
      <c r="P15" s="2939"/>
      <c r="Q15" s="1371"/>
      <c r="T15" s="1415">
        <v>7</v>
      </c>
      <c r="U15" s="1417">
        <v>199</v>
      </c>
      <c r="V15" s="1419" t="s">
        <v>1312</v>
      </c>
      <c r="W15" s="1420" t="s">
        <v>1192</v>
      </c>
      <c r="X15" s="1421" t="s">
        <v>1313</v>
      </c>
      <c r="Y15" s="1419">
        <v>619659180034</v>
      </c>
    </row>
    <row r="16" spans="1:26" ht="45" customHeight="1" thickTop="1">
      <c r="A16" s="1361"/>
      <c r="B16" s="1373"/>
      <c r="C16" s="1373"/>
      <c r="D16" s="1373"/>
      <c r="E16" s="1373"/>
      <c r="F16" s="1373"/>
      <c r="G16" s="1373"/>
      <c r="H16" s="1373"/>
      <c r="I16" s="1373"/>
      <c r="J16" s="1373"/>
      <c r="K16" s="1373"/>
      <c r="L16" s="1373"/>
      <c r="M16" s="1373"/>
      <c r="N16" s="1373"/>
      <c r="O16" s="1373"/>
      <c r="P16" s="1361"/>
      <c r="Q16" s="1361"/>
      <c r="T16" s="1415">
        <v>8</v>
      </c>
      <c r="U16" s="1417">
        <v>214</v>
      </c>
      <c r="V16" s="1419" t="s">
        <v>1312</v>
      </c>
      <c r="W16" s="1420" t="s">
        <v>1131</v>
      </c>
      <c r="X16" s="1421" t="s">
        <v>1313</v>
      </c>
      <c r="Y16" s="1419">
        <v>619659180041</v>
      </c>
    </row>
    <row r="17" spans="1:25" ht="31.9" customHeight="1">
      <c r="A17" s="1361"/>
      <c r="B17" s="2956" t="s">
        <v>1263</v>
      </c>
      <c r="C17" s="2957"/>
      <c r="D17" s="2957" t="s">
        <v>1264</v>
      </c>
      <c r="E17" s="2957"/>
      <c r="F17" s="2957"/>
      <c r="G17" s="2957"/>
      <c r="H17" s="2957"/>
      <c r="I17" s="2957"/>
      <c r="J17" s="2957"/>
      <c r="K17" s="1375" t="s">
        <v>1265</v>
      </c>
      <c r="L17" s="1374" t="s">
        <v>1266</v>
      </c>
      <c r="M17" s="2957" t="s">
        <v>1267</v>
      </c>
      <c r="N17" s="2957"/>
      <c r="O17" s="2957" t="s">
        <v>1268</v>
      </c>
      <c r="P17" s="2958"/>
      <c r="Q17" s="1361"/>
      <c r="T17" s="1415">
        <v>9</v>
      </c>
      <c r="U17" s="1417">
        <v>195</v>
      </c>
      <c r="V17" s="1419" t="s">
        <v>1312</v>
      </c>
      <c r="W17" s="1420" t="s">
        <v>1193</v>
      </c>
      <c r="X17" s="1421" t="s">
        <v>1313</v>
      </c>
      <c r="Y17" s="1419" t="s">
        <v>1533</v>
      </c>
    </row>
    <row r="18" spans="1:25" ht="27" customHeight="1">
      <c r="A18" s="1361"/>
      <c r="B18" s="2942">
        <f>IF(U9="","",IFERROR($O$4,""))</f>
        <v>45783</v>
      </c>
      <c r="C18" s="2943"/>
      <c r="D18" s="2944" t="str">
        <f>IF(U9="","",IFERROR(V9&amp;W9&amp;"　"&amp;X9&amp;Y9,""))</f>
        <v>型番：SDSQUAB-064G-GN6MN　JAN：619659200473</v>
      </c>
      <c r="E18" s="2944"/>
      <c r="F18" s="2944"/>
      <c r="G18" s="2944"/>
      <c r="H18" s="2944"/>
      <c r="I18" s="2944"/>
      <c r="J18" s="2944"/>
      <c r="K18" s="1376"/>
      <c r="L18" s="1376">
        <v>1</v>
      </c>
      <c r="M18" s="2945">
        <v>0</v>
      </c>
      <c r="N18" s="2945"/>
      <c r="O18" s="2945">
        <f>IF(OR(L18="",M18=""),"",L18*M18)</f>
        <v>0</v>
      </c>
      <c r="P18" s="2946"/>
      <c r="Q18" s="1361"/>
      <c r="T18" s="1415">
        <v>10</v>
      </c>
      <c r="U18" s="1417">
        <v>198</v>
      </c>
      <c r="V18" s="1419" t="s">
        <v>1312</v>
      </c>
      <c r="W18" s="1420" t="s">
        <v>1133</v>
      </c>
      <c r="X18" s="1421" t="s">
        <v>1313</v>
      </c>
      <c r="Y18" s="1419" t="s">
        <v>1534</v>
      </c>
    </row>
    <row r="19" spans="1:25" ht="27" customHeight="1">
      <c r="A19" s="1361"/>
      <c r="B19" s="2947">
        <f t="shared" ref="B19:B46" si="0">IF(U10="","",IFERROR($O$4,""))</f>
        <v>45783</v>
      </c>
      <c r="C19" s="2948"/>
      <c r="D19" s="2949" t="str">
        <f t="shared" ref="D19:D46" si="1">IF(U10="","",IFERROR(V10&amp;W10&amp;"　"&amp;X10&amp;Y10,""))</f>
        <v>型番：SDSQUAB-128G-GN6MN　JAN：619659200480</v>
      </c>
      <c r="E19" s="2950"/>
      <c r="F19" s="2950"/>
      <c r="G19" s="2950"/>
      <c r="H19" s="2950"/>
      <c r="I19" s="2950"/>
      <c r="J19" s="2951"/>
      <c r="K19" s="1377"/>
      <c r="L19" s="1377">
        <v>2</v>
      </c>
      <c r="M19" s="2952">
        <v>55</v>
      </c>
      <c r="N19" s="2953"/>
      <c r="O19" s="2954">
        <f t="shared" ref="O19:O46" si="2">IF(OR(L19="",M19=""),"",L19*M19)</f>
        <v>110</v>
      </c>
      <c r="P19" s="2952"/>
      <c r="Q19" s="1361"/>
      <c r="T19" s="1415">
        <v>11</v>
      </c>
      <c r="U19" s="1417">
        <v>213</v>
      </c>
      <c r="V19" s="1419" t="s">
        <v>1312</v>
      </c>
      <c r="W19" s="1420" t="s">
        <v>1134</v>
      </c>
      <c r="X19" s="1421" t="s">
        <v>1313</v>
      </c>
      <c r="Y19" s="1419" t="s">
        <v>1535</v>
      </c>
    </row>
    <row r="20" spans="1:25" ht="27" customHeight="1">
      <c r="A20" s="1361"/>
      <c r="B20" s="2959">
        <f t="shared" si="0"/>
        <v>45783</v>
      </c>
      <c r="C20" s="2960"/>
      <c r="D20" s="2961" t="str">
        <f t="shared" si="1"/>
        <v>型番：SDSQUAC-256G-GN6MN　JAN：619659200497</v>
      </c>
      <c r="E20" s="2962"/>
      <c r="F20" s="2962"/>
      <c r="G20" s="2962"/>
      <c r="H20" s="2962"/>
      <c r="I20" s="2962"/>
      <c r="J20" s="2963"/>
      <c r="K20" s="1378"/>
      <c r="L20" s="1378">
        <v>3</v>
      </c>
      <c r="M20" s="2964">
        <v>0</v>
      </c>
      <c r="N20" s="2965"/>
      <c r="O20" s="2966">
        <f t="shared" si="2"/>
        <v>0</v>
      </c>
      <c r="P20" s="2964"/>
      <c r="Q20" s="1361"/>
      <c r="T20" s="1415">
        <v>12</v>
      </c>
      <c r="U20" s="1417">
        <v>230</v>
      </c>
      <c r="V20" s="1419" t="s">
        <v>1312</v>
      </c>
      <c r="W20" s="1420" t="s">
        <v>1564</v>
      </c>
      <c r="X20" s="1421" t="s">
        <v>1313</v>
      </c>
      <c r="Y20" s="1419" t="s">
        <v>1565</v>
      </c>
    </row>
    <row r="21" spans="1:25" ht="27" customHeight="1">
      <c r="A21" s="1361"/>
      <c r="B21" s="2947">
        <f t="shared" si="0"/>
        <v>45783</v>
      </c>
      <c r="C21" s="2948"/>
      <c r="D21" s="2949" t="str">
        <f t="shared" si="1"/>
        <v>型番：SDSQUAC-512G-GN6MN　JAN：619659200503</v>
      </c>
      <c r="E21" s="2950"/>
      <c r="F21" s="2950"/>
      <c r="G21" s="2950"/>
      <c r="H21" s="2950"/>
      <c r="I21" s="2950"/>
      <c r="J21" s="2951"/>
      <c r="K21" s="1377"/>
      <c r="L21" s="1377">
        <v>4</v>
      </c>
      <c r="M21" s="2952">
        <v>0</v>
      </c>
      <c r="N21" s="2953"/>
      <c r="O21" s="2954">
        <f t="shared" si="2"/>
        <v>0</v>
      </c>
      <c r="P21" s="2952"/>
      <c r="Q21" s="1361"/>
      <c r="T21" s="1415">
        <v>13</v>
      </c>
      <c r="U21" s="1417">
        <v>330</v>
      </c>
      <c r="V21" s="1419" t="s">
        <v>1312</v>
      </c>
      <c r="W21" s="1420" t="s">
        <v>1566</v>
      </c>
      <c r="X21" s="1421" t="s">
        <v>1313</v>
      </c>
      <c r="Y21" s="1419">
        <v>619659200671</v>
      </c>
    </row>
    <row r="22" spans="1:25" ht="27" customHeight="1">
      <c r="A22" s="1361"/>
      <c r="B22" s="2959">
        <f t="shared" si="0"/>
        <v>45783</v>
      </c>
      <c r="C22" s="2960"/>
      <c r="D22" s="2961" t="str">
        <f t="shared" si="1"/>
        <v>型番：SDSQXAF-032G-GN6MN　JAN：619659177416</v>
      </c>
      <c r="E22" s="2962"/>
      <c r="F22" s="2962"/>
      <c r="G22" s="2962"/>
      <c r="H22" s="2962"/>
      <c r="I22" s="2962"/>
      <c r="J22" s="2963"/>
      <c r="K22" s="1378"/>
      <c r="L22" s="1378">
        <v>5</v>
      </c>
      <c r="M22" s="2964">
        <v>0</v>
      </c>
      <c r="N22" s="2965"/>
      <c r="O22" s="2966">
        <f t="shared" si="2"/>
        <v>0</v>
      </c>
      <c r="P22" s="2964"/>
      <c r="Q22" s="1361"/>
      <c r="T22" s="1415">
        <v>14</v>
      </c>
      <c r="U22" s="1417">
        <v>340</v>
      </c>
      <c r="V22" s="1419" t="s">
        <v>1312</v>
      </c>
      <c r="W22" s="1420" t="s">
        <v>1567</v>
      </c>
      <c r="X22" s="1421" t="s">
        <v>1313</v>
      </c>
      <c r="Y22" s="1419">
        <v>619659200107</v>
      </c>
    </row>
    <row r="23" spans="1:25" ht="27" customHeight="1">
      <c r="A23" s="1361"/>
      <c r="B23" s="2947">
        <f t="shared" si="0"/>
        <v>45783</v>
      </c>
      <c r="C23" s="2948"/>
      <c r="D23" s="2967" t="str">
        <f t="shared" si="1"/>
        <v>型番：SDSQXA2-064G-GN6MA　JAN：619659169770</v>
      </c>
      <c r="E23" s="2968"/>
      <c r="F23" s="2968"/>
      <c r="G23" s="2968"/>
      <c r="H23" s="2968"/>
      <c r="I23" s="2968"/>
      <c r="J23" s="2969"/>
      <c r="K23" s="1377"/>
      <c r="L23" s="1377">
        <v>6</v>
      </c>
      <c r="M23" s="2952">
        <v>0</v>
      </c>
      <c r="N23" s="2953"/>
      <c r="O23" s="2954">
        <f t="shared" si="2"/>
        <v>0</v>
      </c>
      <c r="P23" s="2952"/>
      <c r="Q23" s="1361"/>
      <c r="T23" s="1415">
        <v>15</v>
      </c>
      <c r="U23" s="1417">
        <v>350</v>
      </c>
      <c r="V23" s="1419" t="s">
        <v>1312</v>
      </c>
      <c r="W23" s="1420" t="s">
        <v>940</v>
      </c>
      <c r="X23" s="1421" t="s">
        <v>1313</v>
      </c>
      <c r="Y23" s="1419">
        <v>619659200701</v>
      </c>
    </row>
    <row r="24" spans="1:25" ht="27" customHeight="1">
      <c r="A24" s="1361"/>
      <c r="B24" s="2959">
        <f t="shared" si="0"/>
        <v>45783</v>
      </c>
      <c r="C24" s="2960"/>
      <c r="D24" s="2970" t="str">
        <f t="shared" si="1"/>
        <v>型番：SDSQXA1-128G-GN6MN　JAN：619659180034</v>
      </c>
      <c r="E24" s="2971"/>
      <c r="F24" s="2971"/>
      <c r="G24" s="2971"/>
      <c r="H24" s="2971"/>
      <c r="I24" s="2971"/>
      <c r="J24" s="2972"/>
      <c r="K24" s="1378"/>
      <c r="L24" s="1378">
        <v>7</v>
      </c>
      <c r="M24" s="2964">
        <v>0</v>
      </c>
      <c r="N24" s="2965"/>
      <c r="O24" s="2966">
        <f t="shared" si="2"/>
        <v>0</v>
      </c>
      <c r="P24" s="2964"/>
      <c r="Q24" s="1361"/>
      <c r="T24" s="1415">
        <v>16</v>
      </c>
      <c r="U24" s="1417">
        <v>390</v>
      </c>
      <c r="V24" s="1419" t="s">
        <v>1312</v>
      </c>
      <c r="W24" s="1420" t="s">
        <v>1568</v>
      </c>
      <c r="X24" s="1421" t="s">
        <v>1313</v>
      </c>
      <c r="Y24" s="1419" t="s">
        <v>1569</v>
      </c>
    </row>
    <row r="25" spans="1:25" ht="27" customHeight="1">
      <c r="A25" s="1361"/>
      <c r="B25" s="2947">
        <f t="shared" si="0"/>
        <v>45783</v>
      </c>
      <c r="C25" s="2948"/>
      <c r="D25" s="2967" t="str">
        <f t="shared" si="1"/>
        <v>型番：SDSQXA1-256G-GN6MN　JAN：619659180041</v>
      </c>
      <c r="E25" s="2968"/>
      <c r="F25" s="2968"/>
      <c r="G25" s="2968"/>
      <c r="H25" s="2968"/>
      <c r="I25" s="2968"/>
      <c r="J25" s="2969"/>
      <c r="K25" s="1377"/>
      <c r="L25" s="1377">
        <v>8</v>
      </c>
      <c r="M25" s="2952">
        <v>0</v>
      </c>
      <c r="N25" s="2953"/>
      <c r="O25" s="2954">
        <f t="shared" si="2"/>
        <v>0</v>
      </c>
      <c r="P25" s="2952"/>
      <c r="Q25" s="1361"/>
      <c r="T25" s="1415">
        <v>17</v>
      </c>
      <c r="U25" s="1415"/>
      <c r="V25" s="1419" t="s">
        <v>1312</v>
      </c>
      <c r="W25" s="1420" t="s">
        <v>1528</v>
      </c>
      <c r="X25" s="1421" t="s">
        <v>1313</v>
      </c>
      <c r="Y25" s="1419" t="s">
        <v>1528</v>
      </c>
    </row>
    <row r="26" spans="1:25" ht="27" customHeight="1">
      <c r="A26" s="1361"/>
      <c r="B26" s="2959">
        <f t="shared" si="0"/>
        <v>45783</v>
      </c>
      <c r="C26" s="2960"/>
      <c r="D26" s="2970" t="str">
        <f t="shared" si="1"/>
        <v>型番：SDSQXAH-064G-GN6MN　JAN：619659193416</v>
      </c>
      <c r="E26" s="2971"/>
      <c r="F26" s="2971"/>
      <c r="G26" s="2971"/>
      <c r="H26" s="2971"/>
      <c r="I26" s="2971"/>
      <c r="J26" s="2972"/>
      <c r="K26" s="1378"/>
      <c r="L26" s="1378">
        <v>9</v>
      </c>
      <c r="M26" s="2964">
        <v>100</v>
      </c>
      <c r="N26" s="2965"/>
      <c r="O26" s="2966">
        <f t="shared" si="2"/>
        <v>900</v>
      </c>
      <c r="P26" s="2964"/>
      <c r="Q26" s="1361"/>
      <c r="T26" s="1415">
        <v>18</v>
      </c>
      <c r="U26" s="1415"/>
      <c r="V26" s="1419" t="s">
        <v>1312</v>
      </c>
      <c r="W26" s="1420" t="s">
        <v>1528</v>
      </c>
      <c r="X26" s="1421" t="s">
        <v>1313</v>
      </c>
      <c r="Y26" s="1419" t="s">
        <v>1528</v>
      </c>
    </row>
    <row r="27" spans="1:25" ht="27" customHeight="1">
      <c r="A27" s="1361"/>
      <c r="B27" s="2947">
        <f t="shared" si="0"/>
        <v>45783</v>
      </c>
      <c r="C27" s="2948"/>
      <c r="D27" s="2967" t="str">
        <f t="shared" si="1"/>
        <v>型番：SDSQXAA-128G-GN6MN　JAN：619659188467</v>
      </c>
      <c r="E27" s="2968"/>
      <c r="F27" s="2968"/>
      <c r="G27" s="2968"/>
      <c r="H27" s="2968"/>
      <c r="I27" s="2968"/>
      <c r="J27" s="2969"/>
      <c r="K27" s="1377"/>
      <c r="L27" s="1377">
        <v>10</v>
      </c>
      <c r="M27" s="2952">
        <v>125</v>
      </c>
      <c r="N27" s="2953"/>
      <c r="O27" s="2954">
        <f t="shared" si="2"/>
        <v>1250</v>
      </c>
      <c r="P27" s="2952"/>
      <c r="Q27" s="1361"/>
      <c r="T27" s="1415">
        <v>19</v>
      </c>
      <c r="U27" s="1415"/>
      <c r="V27" s="1419" t="s">
        <v>1312</v>
      </c>
      <c r="W27" s="1420" t="s">
        <v>1528</v>
      </c>
      <c r="X27" s="1421" t="s">
        <v>1313</v>
      </c>
      <c r="Y27" s="1419" t="s">
        <v>1528</v>
      </c>
    </row>
    <row r="28" spans="1:25" ht="27" customHeight="1">
      <c r="A28" s="1361"/>
      <c r="B28" s="2959">
        <f t="shared" si="0"/>
        <v>45783</v>
      </c>
      <c r="C28" s="2960"/>
      <c r="D28" s="2970" t="str">
        <f t="shared" si="1"/>
        <v>型番：SDSQXAV-256G-GN6MN　JAN：619659188511</v>
      </c>
      <c r="E28" s="2971"/>
      <c r="F28" s="2971"/>
      <c r="G28" s="2971"/>
      <c r="H28" s="2971"/>
      <c r="I28" s="2971"/>
      <c r="J28" s="2972"/>
      <c r="K28" s="1378"/>
      <c r="L28" s="1378">
        <v>11</v>
      </c>
      <c r="M28" s="2964">
        <v>40</v>
      </c>
      <c r="N28" s="2965"/>
      <c r="O28" s="2966">
        <f t="shared" si="2"/>
        <v>440</v>
      </c>
      <c r="P28" s="2964"/>
      <c r="Q28" s="1361"/>
      <c r="T28" s="1415">
        <v>20</v>
      </c>
      <c r="U28" s="1415"/>
      <c r="V28" s="1419" t="s">
        <v>1312</v>
      </c>
      <c r="W28" s="1420" t="s">
        <v>1528</v>
      </c>
      <c r="X28" s="1421" t="s">
        <v>1313</v>
      </c>
      <c r="Y28" s="1419" t="s">
        <v>1528</v>
      </c>
    </row>
    <row r="29" spans="1:25" ht="27" customHeight="1">
      <c r="A29" s="1361"/>
      <c r="B29" s="2947">
        <f t="shared" si="0"/>
        <v>45783</v>
      </c>
      <c r="C29" s="2948"/>
      <c r="D29" s="2967" t="str">
        <f t="shared" si="1"/>
        <v>型番：SDSQXAV-512G-GN6MN　JAN：619659189655</v>
      </c>
      <c r="E29" s="2968"/>
      <c r="F29" s="2968"/>
      <c r="G29" s="2968"/>
      <c r="H29" s="2968"/>
      <c r="I29" s="2968"/>
      <c r="J29" s="2969"/>
      <c r="K29" s="1377"/>
      <c r="L29" s="1377">
        <v>12</v>
      </c>
      <c r="M29" s="2952">
        <v>0</v>
      </c>
      <c r="N29" s="2953"/>
      <c r="O29" s="2954">
        <f t="shared" ref="O29:O44" si="3">IF(OR(L29="",M29=""),"",L29*M29)</f>
        <v>0</v>
      </c>
      <c r="P29" s="2952"/>
      <c r="Q29" s="1361"/>
      <c r="T29" s="1415">
        <v>21</v>
      </c>
      <c r="U29" s="1415"/>
      <c r="V29" s="1419" t="s">
        <v>1312</v>
      </c>
      <c r="W29" s="1420" t="s">
        <v>1528</v>
      </c>
      <c r="X29" s="1421" t="s">
        <v>1313</v>
      </c>
      <c r="Y29" s="1419" t="s">
        <v>1528</v>
      </c>
    </row>
    <row r="30" spans="1:25" ht="27" customHeight="1">
      <c r="A30" s="1361"/>
      <c r="B30" s="2959">
        <f t="shared" si="0"/>
        <v>45783</v>
      </c>
      <c r="C30" s="2960"/>
      <c r="D30" s="2970" t="str">
        <f t="shared" si="1"/>
        <v>型番：SDSDUNB-064G-GH3NN　JAN：619659200671</v>
      </c>
      <c r="E30" s="2971"/>
      <c r="F30" s="2971"/>
      <c r="G30" s="2971"/>
      <c r="H30" s="2971"/>
      <c r="I30" s="2971"/>
      <c r="J30" s="2972"/>
      <c r="K30" s="1378"/>
      <c r="L30" s="1378">
        <v>13</v>
      </c>
      <c r="M30" s="2964">
        <v>0</v>
      </c>
      <c r="N30" s="2965"/>
      <c r="O30" s="2966">
        <f t="shared" si="3"/>
        <v>0</v>
      </c>
      <c r="P30" s="2964"/>
      <c r="Q30" s="1361"/>
      <c r="T30" s="1415">
        <v>22</v>
      </c>
      <c r="U30" s="1415"/>
      <c r="V30" s="1419" t="s">
        <v>1312</v>
      </c>
      <c r="W30" s="1420" t="s">
        <v>1528</v>
      </c>
      <c r="X30" s="1421" t="s">
        <v>1313</v>
      </c>
      <c r="Y30" s="1419" t="s">
        <v>1528</v>
      </c>
    </row>
    <row r="31" spans="1:25" ht="27" customHeight="1">
      <c r="A31" s="1361"/>
      <c r="B31" s="2947">
        <f t="shared" si="0"/>
        <v>45783</v>
      </c>
      <c r="C31" s="2948"/>
      <c r="D31" s="2967" t="str">
        <f t="shared" si="1"/>
        <v>型番：SDSDUNB-128G-GH3NN　JAN：619659200107</v>
      </c>
      <c r="E31" s="2968"/>
      <c r="F31" s="2968"/>
      <c r="G31" s="2968"/>
      <c r="H31" s="2968"/>
      <c r="I31" s="2968"/>
      <c r="J31" s="2969"/>
      <c r="K31" s="1377"/>
      <c r="L31" s="1377">
        <v>14</v>
      </c>
      <c r="M31" s="2952">
        <v>0</v>
      </c>
      <c r="N31" s="2953"/>
      <c r="O31" s="2954">
        <f t="shared" si="3"/>
        <v>0</v>
      </c>
      <c r="P31" s="2952"/>
      <c r="Q31" s="1361"/>
      <c r="T31" s="1415">
        <v>23</v>
      </c>
      <c r="U31" s="1415"/>
      <c r="V31" s="1419" t="s">
        <v>1312</v>
      </c>
      <c r="W31" s="1420" t="s">
        <v>1528</v>
      </c>
      <c r="X31" s="1421" t="s">
        <v>1313</v>
      </c>
      <c r="Y31" s="1419" t="s">
        <v>1528</v>
      </c>
    </row>
    <row r="32" spans="1:25" ht="27" customHeight="1">
      <c r="A32" s="1361"/>
      <c r="B32" s="2959">
        <f t="shared" si="0"/>
        <v>45783</v>
      </c>
      <c r="C32" s="2960"/>
      <c r="D32" s="2970" t="str">
        <f t="shared" si="1"/>
        <v>型番：SDSDUNC-256G-GH3NN　JAN：619659200701</v>
      </c>
      <c r="E32" s="2971"/>
      <c r="F32" s="2971"/>
      <c r="G32" s="2971"/>
      <c r="H32" s="2971"/>
      <c r="I32" s="2971"/>
      <c r="J32" s="2972"/>
      <c r="K32" s="1378"/>
      <c r="L32" s="1378">
        <v>15</v>
      </c>
      <c r="M32" s="2964">
        <v>0</v>
      </c>
      <c r="N32" s="2965"/>
      <c r="O32" s="2966">
        <f t="shared" si="3"/>
        <v>0</v>
      </c>
      <c r="P32" s="2964"/>
      <c r="Q32" s="1361"/>
      <c r="T32" s="1415">
        <v>24</v>
      </c>
      <c r="U32" s="1415"/>
      <c r="V32" s="1419" t="s">
        <v>1312</v>
      </c>
      <c r="W32" s="1420" t="s">
        <v>1528</v>
      </c>
      <c r="X32" s="1421" t="s">
        <v>1313</v>
      </c>
      <c r="Y32" s="1419" t="s">
        <v>1528</v>
      </c>
    </row>
    <row r="33" spans="1:25" ht="27" customHeight="1">
      <c r="A33" s="1361"/>
      <c r="B33" s="2947">
        <f>IF(U24="","",IFERROR($O$4,""))</f>
        <v>45783</v>
      </c>
      <c r="C33" s="2948"/>
      <c r="D33" s="2967" t="str">
        <f t="shared" si="1"/>
        <v>型番：SDSDXXO-032G-GN4IN　JAN：619659188689</v>
      </c>
      <c r="E33" s="2968"/>
      <c r="F33" s="2968"/>
      <c r="G33" s="2968"/>
      <c r="H33" s="2968"/>
      <c r="I33" s="2968"/>
      <c r="J33" s="2969"/>
      <c r="K33" s="1377"/>
      <c r="L33" s="1377">
        <v>16</v>
      </c>
      <c r="M33" s="2952">
        <v>0</v>
      </c>
      <c r="N33" s="2953"/>
      <c r="O33" s="2954">
        <f t="shared" si="3"/>
        <v>0</v>
      </c>
      <c r="P33" s="2952"/>
      <c r="Q33" s="1361"/>
      <c r="T33" s="1415">
        <v>25</v>
      </c>
      <c r="U33" s="1415"/>
      <c r="V33" s="1419" t="s">
        <v>1312</v>
      </c>
      <c r="W33" s="1420" t="s">
        <v>1528</v>
      </c>
      <c r="X33" s="1421" t="s">
        <v>1313</v>
      </c>
      <c r="Y33" s="1419" t="s">
        <v>1528</v>
      </c>
    </row>
    <row r="34" spans="1:25" ht="27" customHeight="1">
      <c r="A34" s="1361"/>
      <c r="B34" s="2959" t="str">
        <f t="shared" si="0"/>
        <v/>
      </c>
      <c r="C34" s="2960"/>
      <c r="D34" s="2970" t="str">
        <f>IF(U25="","",IFERROR(V25&amp;W25&amp;"　"&amp;X25&amp;Y25,""))</f>
        <v/>
      </c>
      <c r="E34" s="2971"/>
      <c r="F34" s="2971"/>
      <c r="G34" s="2971"/>
      <c r="H34" s="2971"/>
      <c r="I34" s="2971"/>
      <c r="J34" s="2972"/>
      <c r="K34" s="1378"/>
      <c r="L34" s="1378"/>
      <c r="M34" s="2964" t="s">
        <v>1528</v>
      </c>
      <c r="N34" s="2965"/>
      <c r="O34" s="2966" t="str">
        <f t="shared" si="3"/>
        <v/>
      </c>
      <c r="P34" s="2964"/>
      <c r="Q34" s="1361"/>
      <c r="T34" s="1415">
        <v>26</v>
      </c>
      <c r="U34" s="1415"/>
      <c r="V34" s="1419" t="s">
        <v>1312</v>
      </c>
      <c r="W34" s="1420" t="s">
        <v>1528</v>
      </c>
      <c r="X34" s="1421" t="s">
        <v>1313</v>
      </c>
      <c r="Y34" s="1419" t="s">
        <v>1528</v>
      </c>
    </row>
    <row r="35" spans="1:25" ht="27" customHeight="1">
      <c r="A35" s="1361"/>
      <c r="B35" s="2947" t="str">
        <f t="shared" si="0"/>
        <v/>
      </c>
      <c r="C35" s="2948"/>
      <c r="D35" s="2967" t="str">
        <f t="shared" si="1"/>
        <v/>
      </c>
      <c r="E35" s="2968"/>
      <c r="F35" s="2968"/>
      <c r="G35" s="2968"/>
      <c r="H35" s="2968"/>
      <c r="I35" s="2968"/>
      <c r="J35" s="2969"/>
      <c r="K35" s="1377"/>
      <c r="L35" s="1377"/>
      <c r="M35" s="2952" t="s">
        <v>1528</v>
      </c>
      <c r="N35" s="2953"/>
      <c r="O35" s="2954" t="str">
        <f t="shared" si="3"/>
        <v/>
      </c>
      <c r="P35" s="2952"/>
      <c r="Q35" s="1361"/>
      <c r="T35" s="1415">
        <v>27</v>
      </c>
      <c r="U35" s="1415"/>
      <c r="V35" s="1419" t="s">
        <v>1312</v>
      </c>
      <c r="W35" s="1420" t="s">
        <v>1528</v>
      </c>
      <c r="X35" s="1421" t="s">
        <v>1313</v>
      </c>
      <c r="Y35" s="1419" t="s">
        <v>1528</v>
      </c>
    </row>
    <row r="36" spans="1:25" ht="27" customHeight="1">
      <c r="A36" s="1361"/>
      <c r="B36" s="2959" t="str">
        <f t="shared" si="0"/>
        <v/>
      </c>
      <c r="C36" s="2960"/>
      <c r="D36" s="2970" t="str">
        <f t="shared" si="1"/>
        <v/>
      </c>
      <c r="E36" s="2971"/>
      <c r="F36" s="2971"/>
      <c r="G36" s="2971"/>
      <c r="H36" s="2971"/>
      <c r="I36" s="2971"/>
      <c r="J36" s="2972"/>
      <c r="K36" s="1378"/>
      <c r="L36" s="1378"/>
      <c r="M36" s="2964" t="s">
        <v>1528</v>
      </c>
      <c r="N36" s="2965"/>
      <c r="O36" s="2966" t="str">
        <f t="shared" si="3"/>
        <v/>
      </c>
      <c r="P36" s="2964"/>
      <c r="Q36" s="1361"/>
      <c r="T36" s="1415">
        <v>28</v>
      </c>
      <c r="U36" s="1415"/>
      <c r="V36" s="1419" t="s">
        <v>1312</v>
      </c>
      <c r="W36" s="1420" t="s">
        <v>1528</v>
      </c>
      <c r="X36" s="1421" t="s">
        <v>1313</v>
      </c>
      <c r="Y36" s="1419" t="s">
        <v>1528</v>
      </c>
    </row>
    <row r="37" spans="1:25" ht="27" customHeight="1">
      <c r="A37" s="1361"/>
      <c r="B37" s="2947" t="str">
        <f t="shared" si="0"/>
        <v/>
      </c>
      <c r="C37" s="2948"/>
      <c r="D37" s="2967" t="str">
        <f t="shared" si="1"/>
        <v/>
      </c>
      <c r="E37" s="2968"/>
      <c r="F37" s="2968"/>
      <c r="G37" s="2968"/>
      <c r="H37" s="2968"/>
      <c r="I37" s="2968"/>
      <c r="J37" s="2969"/>
      <c r="K37" s="1377"/>
      <c r="L37" s="1377"/>
      <c r="M37" s="2952" t="s">
        <v>1528</v>
      </c>
      <c r="N37" s="2953"/>
      <c r="O37" s="2954" t="str">
        <f t="shared" si="3"/>
        <v/>
      </c>
      <c r="P37" s="2952"/>
      <c r="Q37" s="1361"/>
      <c r="T37" s="1415">
        <v>29</v>
      </c>
      <c r="U37" s="1415"/>
      <c r="V37" s="1419" t="s">
        <v>1312</v>
      </c>
      <c r="W37" s="1420" t="s">
        <v>1528</v>
      </c>
      <c r="X37" s="1421" t="s">
        <v>1313</v>
      </c>
      <c r="Y37" s="1419" t="s">
        <v>1528</v>
      </c>
    </row>
    <row r="38" spans="1:25" ht="27" customHeight="1">
      <c r="A38" s="1361"/>
      <c r="B38" s="2959" t="str">
        <f t="shared" si="0"/>
        <v/>
      </c>
      <c r="C38" s="2960"/>
      <c r="D38" s="2970" t="str">
        <f t="shared" si="1"/>
        <v/>
      </c>
      <c r="E38" s="2971"/>
      <c r="F38" s="2971"/>
      <c r="G38" s="2971"/>
      <c r="H38" s="2971"/>
      <c r="I38" s="2971"/>
      <c r="J38" s="2972"/>
      <c r="K38" s="1378"/>
      <c r="L38" s="1378"/>
      <c r="M38" s="2964" t="s">
        <v>1528</v>
      </c>
      <c r="N38" s="2965"/>
      <c r="O38" s="2966" t="str">
        <f t="shared" si="3"/>
        <v/>
      </c>
      <c r="P38" s="2964"/>
      <c r="Q38" s="1361"/>
      <c r="X38" s="1422"/>
    </row>
    <row r="39" spans="1:25" ht="27" customHeight="1">
      <c r="A39" s="1361"/>
      <c r="B39" s="2947" t="str">
        <f t="shared" si="0"/>
        <v/>
      </c>
      <c r="C39" s="2948"/>
      <c r="D39" s="2967" t="str">
        <f t="shared" si="1"/>
        <v/>
      </c>
      <c r="E39" s="2968"/>
      <c r="F39" s="2968"/>
      <c r="G39" s="2968"/>
      <c r="H39" s="2968"/>
      <c r="I39" s="2968"/>
      <c r="J39" s="2969"/>
      <c r="K39" s="1377"/>
      <c r="L39" s="1377"/>
      <c r="M39" s="2952" t="s">
        <v>1528</v>
      </c>
      <c r="N39" s="2953"/>
      <c r="O39" s="2954" t="str">
        <f t="shared" si="3"/>
        <v/>
      </c>
      <c r="P39" s="2952"/>
      <c r="Q39" s="1361"/>
      <c r="X39" s="1422"/>
    </row>
    <row r="40" spans="1:25" ht="27" customHeight="1">
      <c r="A40" s="1361"/>
      <c r="B40" s="2959" t="str">
        <f t="shared" si="0"/>
        <v/>
      </c>
      <c r="C40" s="2960"/>
      <c r="D40" s="2970" t="str">
        <f t="shared" si="1"/>
        <v/>
      </c>
      <c r="E40" s="2971"/>
      <c r="F40" s="2971"/>
      <c r="G40" s="2971"/>
      <c r="H40" s="2971"/>
      <c r="I40" s="2971"/>
      <c r="J40" s="2972"/>
      <c r="K40" s="1378"/>
      <c r="L40" s="1378"/>
      <c r="M40" s="2964" t="s">
        <v>1528</v>
      </c>
      <c r="N40" s="2965"/>
      <c r="O40" s="2966" t="str">
        <f t="shared" si="3"/>
        <v/>
      </c>
      <c r="P40" s="2964"/>
      <c r="Q40" s="1361"/>
      <c r="X40" s="1422"/>
    </row>
    <row r="41" spans="1:25" ht="27" customHeight="1">
      <c r="A41" s="1361"/>
      <c r="B41" s="2947" t="str">
        <f t="shared" si="0"/>
        <v/>
      </c>
      <c r="C41" s="2948"/>
      <c r="D41" s="2967" t="str">
        <f t="shared" si="1"/>
        <v/>
      </c>
      <c r="E41" s="2968"/>
      <c r="F41" s="2968"/>
      <c r="G41" s="2968"/>
      <c r="H41" s="2968"/>
      <c r="I41" s="2968"/>
      <c r="J41" s="2969"/>
      <c r="K41" s="1377"/>
      <c r="L41" s="1377"/>
      <c r="M41" s="2952" t="s">
        <v>1528</v>
      </c>
      <c r="N41" s="2953"/>
      <c r="O41" s="2954" t="str">
        <f t="shared" si="3"/>
        <v/>
      </c>
      <c r="P41" s="2952"/>
      <c r="Q41" s="1361"/>
      <c r="X41" s="1422"/>
    </row>
    <row r="42" spans="1:25" ht="27" customHeight="1">
      <c r="A42" s="1361"/>
      <c r="B42" s="2959" t="str">
        <f t="shared" si="0"/>
        <v/>
      </c>
      <c r="C42" s="2960"/>
      <c r="D42" s="2970" t="str">
        <f t="shared" si="1"/>
        <v/>
      </c>
      <c r="E42" s="2971"/>
      <c r="F42" s="2971"/>
      <c r="G42" s="2971"/>
      <c r="H42" s="2971"/>
      <c r="I42" s="2971"/>
      <c r="J42" s="2972"/>
      <c r="K42" s="1378"/>
      <c r="L42" s="1378"/>
      <c r="M42" s="2964" t="s">
        <v>1528</v>
      </c>
      <c r="N42" s="2965"/>
      <c r="O42" s="2966" t="str">
        <f t="shared" si="3"/>
        <v/>
      </c>
      <c r="P42" s="2964"/>
      <c r="Q42" s="1361"/>
      <c r="X42" s="1422"/>
    </row>
    <row r="43" spans="1:25" ht="27" customHeight="1">
      <c r="A43" s="1361"/>
      <c r="B43" s="2947" t="str">
        <f t="shared" si="0"/>
        <v/>
      </c>
      <c r="C43" s="2948"/>
      <c r="D43" s="2967" t="str">
        <f t="shared" si="1"/>
        <v/>
      </c>
      <c r="E43" s="2968"/>
      <c r="F43" s="2968"/>
      <c r="G43" s="2968"/>
      <c r="H43" s="2968"/>
      <c r="I43" s="2968"/>
      <c r="J43" s="2969"/>
      <c r="K43" s="1377"/>
      <c r="L43" s="1377"/>
      <c r="M43" s="2952" t="s">
        <v>1528</v>
      </c>
      <c r="N43" s="2953"/>
      <c r="O43" s="2954" t="str">
        <f t="shared" si="3"/>
        <v/>
      </c>
      <c r="P43" s="2952"/>
      <c r="Q43" s="1361"/>
      <c r="X43" s="1422"/>
    </row>
    <row r="44" spans="1:25" ht="27" customHeight="1">
      <c r="A44" s="1361"/>
      <c r="B44" s="2959" t="str">
        <f t="shared" si="0"/>
        <v/>
      </c>
      <c r="C44" s="2960"/>
      <c r="D44" s="2970" t="str">
        <f t="shared" si="1"/>
        <v/>
      </c>
      <c r="E44" s="2971"/>
      <c r="F44" s="2971"/>
      <c r="G44" s="2971"/>
      <c r="H44" s="2971"/>
      <c r="I44" s="2971"/>
      <c r="J44" s="2972"/>
      <c r="K44" s="1378"/>
      <c r="L44" s="1378"/>
      <c r="M44" s="2964" t="s">
        <v>1528</v>
      </c>
      <c r="N44" s="2965"/>
      <c r="O44" s="2966" t="str">
        <f t="shared" si="3"/>
        <v/>
      </c>
      <c r="P44" s="2964"/>
      <c r="Q44" s="1361"/>
      <c r="X44" s="1422"/>
    </row>
    <row r="45" spans="1:25" ht="27" customHeight="1">
      <c r="A45" s="1361"/>
      <c r="B45" s="2947" t="str">
        <f t="shared" si="0"/>
        <v/>
      </c>
      <c r="C45" s="2948"/>
      <c r="D45" s="2967" t="str">
        <f t="shared" si="1"/>
        <v/>
      </c>
      <c r="E45" s="2968"/>
      <c r="F45" s="2968"/>
      <c r="G45" s="2968"/>
      <c r="H45" s="2968"/>
      <c r="I45" s="2968"/>
      <c r="J45" s="2969"/>
      <c r="K45" s="1377"/>
      <c r="L45" s="1377"/>
      <c r="M45" s="2952" t="s">
        <v>1528</v>
      </c>
      <c r="N45" s="2953"/>
      <c r="O45" s="2954" t="str">
        <f t="shared" si="2"/>
        <v/>
      </c>
      <c r="P45" s="2952"/>
      <c r="Q45" s="1361"/>
    </row>
    <row r="46" spans="1:25" ht="27" customHeight="1" thickBot="1">
      <c r="A46" s="1361"/>
      <c r="B46" s="3003" t="str">
        <f t="shared" si="0"/>
        <v/>
      </c>
      <c r="C46" s="3004"/>
      <c r="D46" s="2973" t="str">
        <f t="shared" si="1"/>
        <v/>
      </c>
      <c r="E46" s="2974"/>
      <c r="F46" s="2974"/>
      <c r="G46" s="2974"/>
      <c r="H46" s="2974"/>
      <c r="I46" s="2974"/>
      <c r="J46" s="2975"/>
      <c r="K46" s="1379"/>
      <c r="L46" s="1379"/>
      <c r="M46" s="2976" t="s">
        <v>1528</v>
      </c>
      <c r="N46" s="2977"/>
      <c r="O46" s="2978" t="str">
        <f t="shared" si="2"/>
        <v/>
      </c>
      <c r="P46" s="2976"/>
      <c r="Q46" s="1361"/>
    </row>
    <row r="47" spans="1:25" ht="31.9" customHeight="1">
      <c r="A47" s="1361"/>
      <c r="B47" s="2979" t="s">
        <v>1275</v>
      </c>
      <c r="C47" s="2979"/>
      <c r="D47" s="2979"/>
      <c r="E47" s="1380"/>
      <c r="F47" s="1380"/>
      <c r="G47" s="1380"/>
      <c r="H47" s="1380"/>
      <c r="I47" s="1381"/>
      <c r="J47" s="1380"/>
      <c r="K47" s="1380"/>
      <c r="L47" s="1380"/>
      <c r="M47" s="2980" t="s">
        <v>1276</v>
      </c>
      <c r="N47" s="2981"/>
      <c r="O47" s="2945">
        <f>SUMIF(K18:K46,"",O18:P46)</f>
        <v>2700</v>
      </c>
      <c r="P47" s="2946"/>
      <c r="Q47" s="1361"/>
    </row>
    <row r="48" spans="1:25" ht="31.9" customHeight="1">
      <c r="A48" s="1361"/>
      <c r="B48" s="1382"/>
      <c r="C48" s="1382"/>
      <c r="D48" s="1382"/>
      <c r="E48" s="1381"/>
      <c r="F48" s="1381"/>
      <c r="G48" s="1382"/>
      <c r="H48" s="1381"/>
      <c r="I48" s="1381"/>
      <c r="J48" s="1381"/>
      <c r="K48" s="1381"/>
      <c r="L48" s="1381"/>
      <c r="M48" s="2997" t="s">
        <v>1277</v>
      </c>
      <c r="N48" s="2998"/>
      <c r="O48" s="2999">
        <f>SUMIF(K18:K46,"※",O18:P46)</f>
        <v>0</v>
      </c>
      <c r="P48" s="3000"/>
      <c r="Q48" s="1361"/>
    </row>
    <row r="49" spans="1:17" ht="31.9" customHeight="1">
      <c r="A49" s="1361"/>
      <c r="B49" s="1382"/>
      <c r="C49" s="1382"/>
      <c r="D49" s="1382"/>
      <c r="E49" s="1381"/>
      <c r="F49" s="1381"/>
      <c r="G49" s="1382"/>
      <c r="H49" s="1380"/>
      <c r="I49" s="1380"/>
      <c r="J49" s="1383"/>
      <c r="K49" s="1380"/>
      <c r="L49" s="1380"/>
      <c r="M49" s="2980" t="s">
        <v>1278</v>
      </c>
      <c r="N49" s="2981"/>
      <c r="O49" s="2945">
        <f>+O47*0.1</f>
        <v>270</v>
      </c>
      <c r="P49" s="2946"/>
      <c r="Q49" s="1361"/>
    </row>
    <row r="50" spans="1:17" ht="31.9" customHeight="1" thickBot="1">
      <c r="A50" s="1361"/>
      <c r="B50" s="1382"/>
      <c r="C50" s="1382"/>
      <c r="D50" s="1382"/>
      <c r="E50" s="1380"/>
      <c r="F50" s="1380"/>
      <c r="G50" s="1382"/>
      <c r="H50" s="1380"/>
      <c r="I50" s="1380"/>
      <c r="J50" s="1383"/>
      <c r="K50" s="1380"/>
      <c r="L50" s="1380"/>
      <c r="M50" s="3001" t="s">
        <v>1279</v>
      </c>
      <c r="N50" s="3002"/>
      <c r="O50" s="2978">
        <f>+O48*0.08</f>
        <v>0</v>
      </c>
      <c r="P50" s="2976"/>
      <c r="Q50" s="1361"/>
    </row>
    <row r="51" spans="1:17" ht="45" customHeight="1" thickBot="1">
      <c r="A51" s="1361"/>
      <c r="B51" s="1384"/>
      <c r="C51" s="1384"/>
      <c r="D51" s="1384"/>
      <c r="E51" s="1373"/>
      <c r="F51" s="1373"/>
      <c r="G51" s="1385"/>
      <c r="H51" s="1373"/>
      <c r="I51" s="1373"/>
      <c r="J51" s="1373"/>
      <c r="K51" s="1373"/>
      <c r="L51" s="1361"/>
      <c r="M51" s="2986" t="s">
        <v>1280</v>
      </c>
      <c r="N51" s="2987"/>
      <c r="O51" s="2988">
        <f>O47+O48+O49+O50</f>
        <v>2970</v>
      </c>
      <c r="P51" s="2989"/>
      <c r="Q51" s="1361"/>
    </row>
    <row r="52" spans="1:17" ht="46.15" customHeight="1">
      <c r="A52" s="1361"/>
      <c r="B52" s="1384"/>
      <c r="C52" s="1384"/>
      <c r="D52" s="1384"/>
      <c r="E52" s="1384"/>
      <c r="F52" s="1384"/>
      <c r="G52" s="1384"/>
      <c r="H52" s="1361"/>
      <c r="I52" s="1361"/>
      <c r="J52" s="1361"/>
      <c r="K52" s="1361"/>
      <c r="L52" s="1361"/>
      <c r="M52" s="1361"/>
      <c r="N52" s="1361"/>
      <c r="O52" s="1361"/>
      <c r="P52" s="1361"/>
      <c r="Q52" s="1361"/>
    </row>
    <row r="53" spans="1:17" ht="31.9" customHeight="1">
      <c r="A53" s="1361"/>
      <c r="B53" s="2982" t="s">
        <v>1281</v>
      </c>
      <c r="C53" s="2982"/>
      <c r="D53" s="2982"/>
      <c r="E53" s="2982"/>
      <c r="F53" s="2982"/>
      <c r="G53" s="2982"/>
      <c r="H53" s="2982"/>
      <c r="I53" s="2982"/>
      <c r="J53" s="2982"/>
      <c r="K53" s="2982"/>
      <c r="L53" s="2982"/>
      <c r="M53" s="2982"/>
      <c r="N53" s="2982"/>
      <c r="O53" s="2982"/>
      <c r="P53" s="2982"/>
      <c r="Q53" s="1361"/>
    </row>
    <row r="54" spans="1:17" ht="27" customHeight="1">
      <c r="A54" s="1361"/>
      <c r="B54" s="2990" t="s">
        <v>1282</v>
      </c>
      <c r="C54" s="2991"/>
      <c r="D54" s="2992" t="s">
        <v>1283</v>
      </c>
      <c r="E54" s="2992"/>
      <c r="F54" s="2992"/>
      <c r="G54" s="2992"/>
      <c r="H54" s="2992"/>
      <c r="I54" s="2992"/>
      <c r="J54" s="2992"/>
      <c r="K54" s="2992"/>
      <c r="L54" s="2992"/>
      <c r="M54" s="2992"/>
      <c r="N54" s="2992"/>
      <c r="O54" s="2992"/>
      <c r="P54" s="2993"/>
      <c r="Q54" s="1361"/>
    </row>
    <row r="55" spans="1:17" ht="27" customHeight="1" thickBot="1">
      <c r="A55" s="1361"/>
      <c r="B55" s="2994" t="s">
        <v>1284</v>
      </c>
      <c r="C55" s="2995"/>
      <c r="D55" s="2996" t="s">
        <v>1285</v>
      </c>
      <c r="E55" s="2996"/>
      <c r="F55" s="2996"/>
      <c r="G55" s="2996"/>
      <c r="H55" s="2996"/>
      <c r="I55" s="2996"/>
      <c r="J55" s="2996"/>
      <c r="K55" s="2996"/>
      <c r="L55" s="2996"/>
      <c r="M55" s="2996"/>
      <c r="N55" s="2996"/>
      <c r="O55" s="2996"/>
      <c r="P55" s="2973"/>
      <c r="Q55" s="1361"/>
    </row>
    <row r="56" spans="1:17" ht="46.15" customHeight="1">
      <c r="A56" s="1361"/>
      <c r="B56" s="1384"/>
      <c r="C56" s="1384"/>
      <c r="D56" s="1384"/>
      <c r="E56" s="1384"/>
      <c r="F56" s="1384"/>
      <c r="G56" s="1384"/>
      <c r="H56" s="1361"/>
      <c r="I56" s="1361"/>
      <c r="J56" s="1361"/>
      <c r="K56" s="1361"/>
      <c r="L56" s="1361"/>
      <c r="M56" s="1361"/>
      <c r="N56" s="1361"/>
      <c r="O56" s="1361"/>
      <c r="P56" s="1373"/>
      <c r="Q56" s="1361"/>
    </row>
    <row r="57" spans="1:17" ht="31.9" customHeight="1">
      <c r="A57" s="1386"/>
      <c r="B57" s="2982" t="s">
        <v>1286</v>
      </c>
      <c r="C57" s="2982"/>
      <c r="D57" s="2982"/>
      <c r="E57" s="2982"/>
      <c r="F57" s="2982"/>
      <c r="G57" s="2982"/>
      <c r="H57" s="2982"/>
      <c r="I57" s="2982"/>
      <c r="J57" s="2982"/>
      <c r="K57" s="2982"/>
      <c r="L57" s="2982"/>
      <c r="M57" s="2982"/>
      <c r="N57" s="2982"/>
      <c r="O57" s="2982"/>
      <c r="P57" s="2982"/>
      <c r="Q57" s="1386"/>
    </row>
    <row r="58" spans="1:17" ht="27" customHeight="1">
      <c r="A58" s="1386"/>
      <c r="B58" s="2983" t="s">
        <v>1287</v>
      </c>
      <c r="C58" s="2983"/>
      <c r="D58" s="2983"/>
      <c r="E58" s="2983"/>
      <c r="F58" s="2983"/>
      <c r="G58" s="2983"/>
      <c r="H58" s="2983"/>
      <c r="I58" s="2983"/>
      <c r="J58" s="2983"/>
      <c r="K58" s="2983"/>
      <c r="L58" s="2983"/>
      <c r="M58" s="2983"/>
      <c r="N58" s="2983"/>
      <c r="O58" s="2983"/>
      <c r="P58" s="2983"/>
      <c r="Q58" s="1386"/>
    </row>
    <row r="59" spans="1:17" ht="27" customHeight="1">
      <c r="A59" s="1386"/>
      <c r="B59" s="2984"/>
      <c r="C59" s="2984"/>
      <c r="D59" s="2984"/>
      <c r="E59" s="2984"/>
      <c r="F59" s="2984"/>
      <c r="G59" s="2984"/>
      <c r="H59" s="2984"/>
      <c r="I59" s="2984"/>
      <c r="J59" s="2984"/>
      <c r="K59" s="2984"/>
      <c r="L59" s="2984"/>
      <c r="M59" s="2984"/>
      <c r="N59" s="2984"/>
      <c r="O59" s="2984"/>
      <c r="P59" s="2984"/>
      <c r="Q59" s="1386"/>
    </row>
    <row r="60" spans="1:17" ht="27" customHeight="1">
      <c r="A60" s="1386"/>
      <c r="B60" s="2984"/>
      <c r="C60" s="2984"/>
      <c r="D60" s="2984"/>
      <c r="E60" s="2984"/>
      <c r="F60" s="2984"/>
      <c r="G60" s="2984"/>
      <c r="H60" s="2984"/>
      <c r="I60" s="2984"/>
      <c r="J60" s="2984"/>
      <c r="K60" s="2984"/>
      <c r="L60" s="2984"/>
      <c r="M60" s="2984"/>
      <c r="N60" s="2984"/>
      <c r="O60" s="2984"/>
      <c r="P60" s="2984"/>
      <c r="Q60" s="1386"/>
    </row>
    <row r="61" spans="1:17" ht="27" customHeight="1" thickBot="1">
      <c r="A61" s="1361"/>
      <c r="B61" s="2985"/>
      <c r="C61" s="2985"/>
      <c r="D61" s="2985"/>
      <c r="E61" s="2985"/>
      <c r="F61" s="2985"/>
      <c r="G61" s="2985"/>
      <c r="H61" s="2985"/>
      <c r="I61" s="2985"/>
      <c r="J61" s="2985"/>
      <c r="K61" s="2985"/>
      <c r="L61" s="2985"/>
      <c r="M61" s="2985"/>
      <c r="N61" s="2985"/>
      <c r="O61" s="2985"/>
      <c r="P61" s="2985"/>
      <c r="Q61" s="1361"/>
    </row>
    <row r="62" spans="1:17" ht="25.9" customHeight="1">
      <c r="A62" s="1361"/>
      <c r="B62" s="1387"/>
      <c r="C62" s="1373"/>
      <c r="D62" s="1373"/>
      <c r="E62" s="1373"/>
      <c r="F62" s="1373"/>
      <c r="G62" s="1373"/>
      <c r="H62" s="1373"/>
      <c r="I62" s="1387"/>
      <c r="J62" s="1387"/>
      <c r="K62" s="1373"/>
      <c r="L62" s="1373"/>
      <c r="M62" s="1373"/>
      <c r="N62" s="1373"/>
      <c r="O62" s="1373"/>
      <c r="P62" s="1373"/>
      <c r="Q62" s="1361"/>
    </row>
    <row r="63" spans="1:17" ht="24" customHeight="1">
      <c r="B63" s="1388" t="s">
        <v>1288</v>
      </c>
      <c r="C63" s="1389"/>
      <c r="D63" s="1389"/>
      <c r="E63" s="1389"/>
      <c r="F63" s="1389"/>
      <c r="G63" s="1389"/>
      <c r="H63" s="1389"/>
      <c r="I63" s="1390"/>
      <c r="J63" s="1390"/>
      <c r="K63" s="1389"/>
      <c r="L63" s="1389"/>
      <c r="M63" s="1389"/>
      <c r="N63" s="1389"/>
      <c r="O63" s="1389"/>
      <c r="P63" s="1389"/>
    </row>
    <row r="64" spans="1:17">
      <c r="B64" s="1391" t="s">
        <v>1289</v>
      </c>
    </row>
  </sheetData>
  <mergeCells count="159">
    <mergeCell ref="B44:C44"/>
    <mergeCell ref="D44:J44"/>
    <mergeCell ref="M44:N44"/>
    <mergeCell ref="O44:P44"/>
    <mergeCell ref="B42:C42"/>
    <mergeCell ref="D42:J42"/>
    <mergeCell ref="M42:N42"/>
    <mergeCell ref="O42:P42"/>
    <mergeCell ref="B43:C43"/>
    <mergeCell ref="D43:J43"/>
    <mergeCell ref="M43:N43"/>
    <mergeCell ref="O43:P43"/>
    <mergeCell ref="B40:C40"/>
    <mergeCell ref="D40:J40"/>
    <mergeCell ref="M40:N40"/>
    <mergeCell ref="O40:P40"/>
    <mergeCell ref="B41:C41"/>
    <mergeCell ref="D41:J41"/>
    <mergeCell ref="M41:N41"/>
    <mergeCell ref="O41:P41"/>
    <mergeCell ref="B38:C38"/>
    <mergeCell ref="D38:J38"/>
    <mergeCell ref="M38:N38"/>
    <mergeCell ref="O38:P38"/>
    <mergeCell ref="B39:C39"/>
    <mergeCell ref="D39:J39"/>
    <mergeCell ref="M39:N39"/>
    <mergeCell ref="O39:P39"/>
    <mergeCell ref="M31:N31"/>
    <mergeCell ref="O31:P31"/>
    <mergeCell ref="B36:C36"/>
    <mergeCell ref="D36:J36"/>
    <mergeCell ref="M36:N36"/>
    <mergeCell ref="O36:P36"/>
    <mergeCell ref="B37:C37"/>
    <mergeCell ref="D37:J37"/>
    <mergeCell ref="M37:N37"/>
    <mergeCell ref="O37:P37"/>
    <mergeCell ref="B34:C34"/>
    <mergeCell ref="D34:J34"/>
    <mergeCell ref="M34:N34"/>
    <mergeCell ref="O34:P34"/>
    <mergeCell ref="B35:C35"/>
    <mergeCell ref="D35:J35"/>
    <mergeCell ref="M35:N35"/>
    <mergeCell ref="O35:P35"/>
    <mergeCell ref="B57:P57"/>
    <mergeCell ref="B58:P61"/>
    <mergeCell ref="B29:C29"/>
    <mergeCell ref="D29:J29"/>
    <mergeCell ref="M29:N29"/>
    <mergeCell ref="O29:P29"/>
    <mergeCell ref="B30:C30"/>
    <mergeCell ref="D30:J30"/>
    <mergeCell ref="M30:N30"/>
    <mergeCell ref="O30:P30"/>
    <mergeCell ref="M51:N51"/>
    <mergeCell ref="O51:P51"/>
    <mergeCell ref="B53:P53"/>
    <mergeCell ref="B54:C54"/>
    <mergeCell ref="D54:P54"/>
    <mergeCell ref="B55:C55"/>
    <mergeCell ref="D55:P55"/>
    <mergeCell ref="M48:N48"/>
    <mergeCell ref="O48:P48"/>
    <mergeCell ref="M49:N49"/>
    <mergeCell ref="O49:P49"/>
    <mergeCell ref="M50:N50"/>
    <mergeCell ref="O50:P50"/>
    <mergeCell ref="B46:C46"/>
    <mergeCell ref="D46:J46"/>
    <mergeCell ref="M46:N46"/>
    <mergeCell ref="O46:P46"/>
    <mergeCell ref="B47:D47"/>
    <mergeCell ref="M47:N47"/>
    <mergeCell ref="O47:P47"/>
    <mergeCell ref="B28:C28"/>
    <mergeCell ref="D28:J28"/>
    <mergeCell ref="M28:N28"/>
    <mergeCell ref="O28:P28"/>
    <mergeCell ref="B45:C45"/>
    <mergeCell ref="D45:J45"/>
    <mergeCell ref="M45:N45"/>
    <mergeCell ref="O45:P45"/>
    <mergeCell ref="B32:C32"/>
    <mergeCell ref="D32:J32"/>
    <mergeCell ref="M32:N32"/>
    <mergeCell ref="O32:P32"/>
    <mergeCell ref="B33:C33"/>
    <mergeCell ref="D33:J33"/>
    <mergeCell ref="M33:N33"/>
    <mergeCell ref="O33:P33"/>
    <mergeCell ref="B31:C31"/>
    <mergeCell ref="D31:J31"/>
    <mergeCell ref="B26:C26"/>
    <mergeCell ref="D26:J26"/>
    <mergeCell ref="M26:N26"/>
    <mergeCell ref="O26:P26"/>
    <mergeCell ref="B27:C27"/>
    <mergeCell ref="D27:J27"/>
    <mergeCell ref="M27:N27"/>
    <mergeCell ref="O27:P27"/>
    <mergeCell ref="B24:C24"/>
    <mergeCell ref="D24:J24"/>
    <mergeCell ref="M24:N24"/>
    <mergeCell ref="O24:P24"/>
    <mergeCell ref="B25:C25"/>
    <mergeCell ref="D25:J25"/>
    <mergeCell ref="M25:N25"/>
    <mergeCell ref="O25:P25"/>
    <mergeCell ref="B22:C22"/>
    <mergeCell ref="D22:J22"/>
    <mergeCell ref="M22:N22"/>
    <mergeCell ref="O22:P22"/>
    <mergeCell ref="B23:C23"/>
    <mergeCell ref="D23:J23"/>
    <mergeCell ref="M23:N23"/>
    <mergeCell ref="O23:P23"/>
    <mergeCell ref="B20:C20"/>
    <mergeCell ref="D20:J20"/>
    <mergeCell ref="M20:N20"/>
    <mergeCell ref="O20:P20"/>
    <mergeCell ref="B21:C21"/>
    <mergeCell ref="D21:J21"/>
    <mergeCell ref="M21:N21"/>
    <mergeCell ref="O21:P21"/>
    <mergeCell ref="B18:C18"/>
    <mergeCell ref="D18:J18"/>
    <mergeCell ref="M18:N18"/>
    <mergeCell ref="O18:P18"/>
    <mergeCell ref="B19:C19"/>
    <mergeCell ref="D19:J19"/>
    <mergeCell ref="M19:N19"/>
    <mergeCell ref="O19:P19"/>
    <mergeCell ref="B15:H15"/>
    <mergeCell ref="J15:P15"/>
    <mergeCell ref="B17:C17"/>
    <mergeCell ref="D17:J17"/>
    <mergeCell ref="M17:N17"/>
    <mergeCell ref="O17:P17"/>
    <mergeCell ref="B3:P3"/>
    <mergeCell ref="B4:H5"/>
    <mergeCell ref="M4:N4"/>
    <mergeCell ref="O4:P4"/>
    <mergeCell ref="M5:N5"/>
    <mergeCell ref="O5:P5"/>
    <mergeCell ref="B11:H11"/>
    <mergeCell ref="J11:P11"/>
    <mergeCell ref="B12:D14"/>
    <mergeCell ref="E12:H14"/>
    <mergeCell ref="J12:P12"/>
    <mergeCell ref="J13:P13"/>
    <mergeCell ref="J14:P14"/>
    <mergeCell ref="B8:H8"/>
    <mergeCell ref="J8:P8"/>
    <mergeCell ref="B9:H9"/>
    <mergeCell ref="J9:P9"/>
    <mergeCell ref="B10:H10"/>
    <mergeCell ref="J10:P10"/>
  </mergeCells>
  <phoneticPr fontId="27"/>
  <hyperlinks>
    <hyperlink ref="B63" r:id="rId1" display="クラウド請求管理ツール 「INVOY」" xr:uid="{AE17B4FA-4C31-4143-8951-12FFAF3EBB1B}"/>
    <hyperlink ref="B64" r:id="rId2" xr:uid="{5FBB2B56-247E-463F-9397-E2F989339E68}"/>
  </hyperlinks>
  <printOptions horizontalCentered="1"/>
  <pageMargins left="0.7" right="0.7" top="0.75" bottom="0.75" header="0.3" footer="0.3"/>
  <pageSetup paperSize="9" scale="42" orientation="portrait" horizontalDpi="0" verticalDpi="0" r:id="rId3"/>
  <drawing r:id="rId4"/>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23198-CEE7-49BF-9451-812638287DA8}">
  <sheetPr codeName="Sheet82">
    <pageSetUpPr fitToPage="1"/>
  </sheetPr>
  <dimension ref="A1:Q44"/>
  <sheetViews>
    <sheetView zoomScaleNormal="100" workbookViewId="0">
      <selection activeCell="S3" sqref="S3"/>
    </sheetView>
  </sheetViews>
  <sheetFormatPr defaultColWidth="16.1640625" defaultRowHeight="32.25"/>
  <cols>
    <col min="1" max="1" width="5.6640625" style="1360" customWidth="1"/>
    <col min="2" max="7" width="14.6640625" style="1392" customWidth="1"/>
    <col min="8" max="16" width="14.6640625" style="1360" customWidth="1"/>
    <col min="17" max="17" width="5.6640625" style="1360" customWidth="1"/>
    <col min="18" max="16384" width="16.1640625" style="1360"/>
  </cols>
  <sheetData>
    <row r="1" spans="1:17" ht="24" customHeight="1">
      <c r="A1" s="1359"/>
      <c r="B1" s="1393"/>
      <c r="C1" s="1393"/>
      <c r="D1" s="1393"/>
      <c r="E1" s="1393"/>
      <c r="F1" s="1393"/>
      <c r="G1" s="1393"/>
      <c r="H1" s="1359"/>
      <c r="I1" s="1359"/>
      <c r="J1" s="1359"/>
      <c r="K1" s="1359"/>
      <c r="L1" s="1359"/>
      <c r="M1" s="1359"/>
      <c r="N1" s="1359"/>
      <c r="O1" s="1359"/>
      <c r="P1" s="1359"/>
      <c r="Q1" s="1359"/>
    </row>
    <row r="2" spans="1:17" ht="7.9" customHeight="1">
      <c r="A2" s="1361"/>
      <c r="B2" s="1362"/>
      <c r="C2" s="1362"/>
      <c r="D2" s="1362"/>
      <c r="E2" s="1362"/>
      <c r="F2" s="1362"/>
      <c r="G2" s="1362"/>
      <c r="H2" s="1362"/>
      <c r="I2" s="1362"/>
      <c r="J2" s="1362"/>
      <c r="K2" s="1362"/>
      <c r="L2" s="1362"/>
      <c r="M2" s="1362"/>
      <c r="N2" s="1362"/>
      <c r="O2" s="1362"/>
      <c r="P2" s="1363"/>
      <c r="Q2" s="1361"/>
    </row>
    <row r="3" spans="1:17" s="1392" customFormat="1" ht="76.150000000000006" customHeight="1">
      <c r="A3" s="1361"/>
      <c r="B3" s="2935" t="s">
        <v>1290</v>
      </c>
      <c r="C3" s="2935"/>
      <c r="D3" s="2935"/>
      <c r="E3" s="2935"/>
      <c r="F3" s="2935"/>
      <c r="G3" s="2935"/>
      <c r="H3" s="2935"/>
      <c r="I3" s="2935"/>
      <c r="J3" s="2935"/>
      <c r="K3" s="2935"/>
      <c r="L3" s="2935"/>
      <c r="M3" s="2935"/>
      <c r="N3" s="2935"/>
      <c r="O3" s="2935"/>
      <c r="P3" s="2935"/>
      <c r="Q3" s="1384"/>
    </row>
    <row r="4" spans="1:17" ht="24" customHeight="1">
      <c r="A4" s="1361"/>
      <c r="B4" s="2936" t="s">
        <v>1247</v>
      </c>
      <c r="C4" s="2936"/>
      <c r="D4" s="2936"/>
      <c r="E4" s="2936"/>
      <c r="F4" s="2936"/>
      <c r="G4" s="2936"/>
      <c r="H4" s="2936"/>
      <c r="I4" s="1367"/>
      <c r="J4" s="1367"/>
      <c r="K4" s="1367"/>
      <c r="L4" s="1367"/>
      <c r="M4" s="2937" t="s">
        <v>1291</v>
      </c>
      <c r="N4" s="2937"/>
      <c r="O4" s="2937">
        <v>123456789</v>
      </c>
      <c r="P4" s="2937"/>
      <c r="Q4" s="1361"/>
    </row>
    <row r="5" spans="1:17" ht="24" customHeight="1">
      <c r="A5" s="1361"/>
      <c r="B5" s="2936"/>
      <c r="C5" s="2936"/>
      <c r="D5" s="2936"/>
      <c r="E5" s="2936"/>
      <c r="F5" s="2936"/>
      <c r="G5" s="2936"/>
      <c r="H5" s="2936"/>
      <c r="I5" s="1367"/>
      <c r="J5" s="1367"/>
      <c r="K5" s="1367"/>
      <c r="L5" s="1367"/>
      <c r="M5" s="2937" t="s">
        <v>1292</v>
      </c>
      <c r="N5" s="2937"/>
      <c r="O5" s="2937" t="s">
        <v>1249</v>
      </c>
      <c r="P5" s="2937"/>
      <c r="Q5" s="1361"/>
    </row>
    <row r="6" spans="1:17" ht="24" customHeight="1">
      <c r="A6" s="1361"/>
      <c r="B6" s="1369"/>
      <c r="C6" s="1369"/>
      <c r="D6" s="1369"/>
      <c r="E6" s="1369"/>
      <c r="F6" s="1369"/>
      <c r="G6" s="1369"/>
      <c r="H6" s="1369"/>
      <c r="I6" s="1367"/>
      <c r="J6" s="1367"/>
      <c r="K6" s="1367"/>
      <c r="L6" s="1367"/>
      <c r="M6" s="2937"/>
      <c r="N6" s="2937"/>
      <c r="O6" s="2937"/>
      <c r="P6" s="2937"/>
      <c r="Q6" s="1361"/>
    </row>
    <row r="7" spans="1:17" ht="24" customHeight="1">
      <c r="A7" s="1361"/>
      <c r="B7" s="1369"/>
      <c r="C7" s="1369"/>
      <c r="D7" s="1369"/>
      <c r="E7" s="1369"/>
      <c r="F7" s="1369"/>
      <c r="G7" s="1369"/>
      <c r="H7" s="1369"/>
      <c r="I7" s="1367"/>
      <c r="J7" s="1367"/>
      <c r="K7" s="1367"/>
      <c r="L7" s="1367"/>
      <c r="M7" s="1368"/>
      <c r="N7" s="1368"/>
      <c r="O7" s="1368"/>
      <c r="P7" s="1368"/>
      <c r="Q7" s="1361"/>
    </row>
    <row r="8" spans="1:17" s="1372" customFormat="1" ht="21" customHeight="1">
      <c r="A8" s="1361"/>
      <c r="B8" s="2939" t="s">
        <v>1251</v>
      </c>
      <c r="C8" s="2939"/>
      <c r="D8" s="2939"/>
      <c r="E8" s="2939"/>
      <c r="F8" s="2939"/>
      <c r="G8" s="2939"/>
      <c r="H8" s="2939"/>
      <c r="I8" s="1370"/>
      <c r="J8" s="2939" t="s">
        <v>1252</v>
      </c>
      <c r="K8" s="2939"/>
      <c r="L8" s="2939"/>
      <c r="M8" s="2939"/>
      <c r="N8" s="2939"/>
      <c r="O8" s="2939"/>
      <c r="P8" s="2939"/>
      <c r="Q8" s="1371"/>
    </row>
    <row r="9" spans="1:17" s="1372" customFormat="1" ht="21" customHeight="1">
      <c r="A9" s="1361"/>
      <c r="B9" s="2939" t="s">
        <v>1253</v>
      </c>
      <c r="C9" s="2939"/>
      <c r="D9" s="2939"/>
      <c r="E9" s="2939"/>
      <c r="F9" s="2939"/>
      <c r="G9" s="2939"/>
      <c r="H9" s="2939"/>
      <c r="I9" s="1370"/>
      <c r="J9" s="2939" t="s">
        <v>1254</v>
      </c>
      <c r="K9" s="2939"/>
      <c r="L9" s="2939"/>
      <c r="M9" s="2939"/>
      <c r="N9" s="2939"/>
      <c r="O9" s="2939"/>
      <c r="P9" s="2939"/>
      <c r="Q9" s="1371"/>
    </row>
    <row r="10" spans="1:17" s="1372" customFormat="1" ht="21" customHeight="1">
      <c r="A10" s="1361"/>
      <c r="B10" s="2939"/>
      <c r="C10" s="2939"/>
      <c r="D10" s="2939"/>
      <c r="E10" s="2939"/>
      <c r="F10" s="2939"/>
      <c r="G10" s="2939"/>
      <c r="H10" s="2939"/>
      <c r="I10" s="1370"/>
      <c r="J10" s="2939" t="s">
        <v>1255</v>
      </c>
      <c r="K10" s="2939"/>
      <c r="L10" s="2939"/>
      <c r="M10" s="2939"/>
      <c r="N10" s="2939"/>
      <c r="O10" s="2939"/>
      <c r="P10" s="2939"/>
      <c r="Q10" s="1371"/>
    </row>
    <row r="11" spans="1:17" s="1372" customFormat="1" ht="21" customHeight="1">
      <c r="A11" s="1361"/>
      <c r="B11" s="2939" t="s">
        <v>1293</v>
      </c>
      <c r="C11" s="2939"/>
      <c r="D11" s="2939"/>
      <c r="E11" s="2939"/>
      <c r="F11" s="2939"/>
      <c r="G11" s="2939"/>
      <c r="H11" s="2939"/>
      <c r="I11" s="1370"/>
      <c r="J11" s="2939" t="s">
        <v>1257</v>
      </c>
      <c r="K11" s="2939"/>
      <c r="L11" s="2939"/>
      <c r="M11" s="2939"/>
      <c r="N11" s="2939"/>
      <c r="O11" s="2939"/>
      <c r="P11" s="2939"/>
      <c r="Q11" s="1371"/>
    </row>
    <row r="12" spans="1:17" s="1372" customFormat="1" ht="21" customHeight="1">
      <c r="A12" s="1361"/>
      <c r="B12" s="2940" t="s">
        <v>1294</v>
      </c>
      <c r="C12" s="2940"/>
      <c r="D12" s="2940"/>
      <c r="E12" s="2941">
        <f>O31+O32+O33+O34</f>
        <v>597400</v>
      </c>
      <c r="F12" s="2941"/>
      <c r="G12" s="2941"/>
      <c r="H12" s="2941"/>
      <c r="I12" s="1370"/>
      <c r="J12" s="2939" t="s">
        <v>1259</v>
      </c>
      <c r="K12" s="2939"/>
      <c r="L12" s="2939"/>
      <c r="M12" s="2939"/>
      <c r="N12" s="2939"/>
      <c r="O12" s="2939"/>
      <c r="P12" s="2939"/>
      <c r="Q12" s="1371"/>
    </row>
    <row r="13" spans="1:17" s="1372" customFormat="1" ht="21" customHeight="1">
      <c r="A13" s="1361"/>
      <c r="B13" s="2940"/>
      <c r="C13" s="2940"/>
      <c r="D13" s="2940"/>
      <c r="E13" s="2941"/>
      <c r="F13" s="2941"/>
      <c r="G13" s="2941"/>
      <c r="H13" s="2941"/>
      <c r="I13" s="1370"/>
      <c r="J13" s="2939" t="s">
        <v>1260</v>
      </c>
      <c r="K13" s="2939"/>
      <c r="L13" s="2939"/>
      <c r="M13" s="2939"/>
      <c r="N13" s="2939"/>
      <c r="O13" s="2939"/>
      <c r="P13" s="2939"/>
      <c r="Q13" s="1371"/>
    </row>
    <row r="14" spans="1:17" s="1372" customFormat="1" ht="21" customHeight="1">
      <c r="A14" s="1361"/>
      <c r="B14" s="2940"/>
      <c r="C14" s="2940"/>
      <c r="D14" s="2940"/>
      <c r="E14" s="2941"/>
      <c r="F14" s="2941"/>
      <c r="G14" s="2941"/>
      <c r="H14" s="2941"/>
      <c r="I14" s="1370"/>
      <c r="J14" s="2939" t="s">
        <v>1261</v>
      </c>
      <c r="K14" s="2939"/>
      <c r="L14" s="2939"/>
      <c r="M14" s="2939"/>
      <c r="N14" s="2939"/>
      <c r="O14" s="2939"/>
      <c r="P14" s="2939"/>
      <c r="Q14" s="1371"/>
    </row>
    <row r="15" spans="1:17" s="1372" customFormat="1" ht="21" customHeight="1" thickBot="1">
      <c r="A15" s="1361"/>
      <c r="B15" s="2955"/>
      <c r="C15" s="2955"/>
      <c r="D15" s="2955"/>
      <c r="E15" s="2955"/>
      <c r="F15" s="2955"/>
      <c r="G15" s="2955"/>
      <c r="H15" s="2955"/>
      <c r="I15" s="1370"/>
      <c r="J15" s="2939" t="s">
        <v>1262</v>
      </c>
      <c r="K15" s="2939"/>
      <c r="L15" s="2939"/>
      <c r="M15" s="2939"/>
      <c r="N15" s="2939"/>
      <c r="O15" s="2939"/>
      <c r="P15" s="2939"/>
      <c r="Q15" s="1371"/>
    </row>
    <row r="16" spans="1:17" ht="45" customHeight="1" thickTop="1">
      <c r="A16" s="1361"/>
      <c r="B16" s="1373"/>
      <c r="C16" s="1373"/>
      <c r="D16" s="1373"/>
      <c r="E16" s="1373"/>
      <c r="F16" s="1373"/>
      <c r="G16" s="1373"/>
      <c r="H16" s="1373"/>
      <c r="I16" s="1373"/>
      <c r="J16" s="1373"/>
      <c r="K16" s="1373"/>
      <c r="L16" s="1373"/>
      <c r="M16" s="1373"/>
      <c r="N16" s="1373"/>
      <c r="O16" s="1373"/>
      <c r="P16" s="1361"/>
      <c r="Q16" s="1361"/>
    </row>
    <row r="17" spans="1:17" ht="31.9" customHeight="1">
      <c r="A17" s="1361"/>
      <c r="B17" s="3005" t="s">
        <v>1295</v>
      </c>
      <c r="C17" s="3006"/>
      <c r="D17" s="3006" t="s">
        <v>1264</v>
      </c>
      <c r="E17" s="3006"/>
      <c r="F17" s="3006"/>
      <c r="G17" s="3006"/>
      <c r="H17" s="3006"/>
      <c r="I17" s="3006"/>
      <c r="J17" s="3006"/>
      <c r="K17" s="1395" t="s">
        <v>1265</v>
      </c>
      <c r="L17" s="1394" t="s">
        <v>1266</v>
      </c>
      <c r="M17" s="3006" t="s">
        <v>1267</v>
      </c>
      <c r="N17" s="3006"/>
      <c r="O17" s="3006" t="s">
        <v>1268</v>
      </c>
      <c r="P17" s="3007"/>
      <c r="Q17" s="1361"/>
    </row>
    <row r="18" spans="1:17" ht="27" customHeight="1">
      <c r="A18" s="1361"/>
      <c r="B18" s="2942">
        <v>43922</v>
      </c>
      <c r="C18" s="2943"/>
      <c r="D18" s="2944" t="s">
        <v>1269</v>
      </c>
      <c r="E18" s="2944"/>
      <c r="F18" s="2944"/>
      <c r="G18" s="2944"/>
      <c r="H18" s="2944"/>
      <c r="I18" s="2944"/>
      <c r="J18" s="2944"/>
      <c r="K18" s="1376"/>
      <c r="L18" s="1376">
        <v>1</v>
      </c>
      <c r="M18" s="2945">
        <v>10000</v>
      </c>
      <c r="N18" s="2945"/>
      <c r="O18" s="2945">
        <f>IF(OR(L18="",M18=""),"",L18*M18)</f>
        <v>10000</v>
      </c>
      <c r="P18" s="2946"/>
      <c r="Q18" s="1361"/>
    </row>
    <row r="19" spans="1:17" ht="27" customHeight="1">
      <c r="A19" s="1361"/>
      <c r="B19" s="2948">
        <v>43923</v>
      </c>
      <c r="C19" s="3008"/>
      <c r="D19" s="3009" t="s">
        <v>1270</v>
      </c>
      <c r="E19" s="3009"/>
      <c r="F19" s="3009"/>
      <c r="G19" s="3009"/>
      <c r="H19" s="3009"/>
      <c r="I19" s="3009"/>
      <c r="J19" s="3009"/>
      <c r="K19" s="1377" t="s">
        <v>1271</v>
      </c>
      <c r="L19" s="1377">
        <v>2</v>
      </c>
      <c r="M19" s="2954">
        <v>20000</v>
      </c>
      <c r="N19" s="2954"/>
      <c r="O19" s="2954">
        <f t="shared" ref="O19:O30" si="0">IF(OR(L19="",M19=""),"",L19*M19)</f>
        <v>40000</v>
      </c>
      <c r="P19" s="2952"/>
      <c r="Q19" s="1361"/>
    </row>
    <row r="20" spans="1:17" ht="27" customHeight="1">
      <c r="A20" s="1361"/>
      <c r="B20" s="2960">
        <v>43936</v>
      </c>
      <c r="C20" s="3010"/>
      <c r="D20" s="3011" t="s">
        <v>1272</v>
      </c>
      <c r="E20" s="3011"/>
      <c r="F20" s="3011"/>
      <c r="G20" s="3011"/>
      <c r="H20" s="3011"/>
      <c r="I20" s="3011"/>
      <c r="J20" s="3011"/>
      <c r="K20" s="1378" t="s">
        <v>1271</v>
      </c>
      <c r="L20" s="1378">
        <v>3</v>
      </c>
      <c r="M20" s="2966">
        <v>30000</v>
      </c>
      <c r="N20" s="2966"/>
      <c r="O20" s="2966">
        <f t="shared" si="0"/>
        <v>90000</v>
      </c>
      <c r="P20" s="2964"/>
      <c r="Q20" s="1361"/>
    </row>
    <row r="21" spans="1:17" ht="27" customHeight="1">
      <c r="A21" s="1361"/>
      <c r="B21" s="2948">
        <v>43937</v>
      </c>
      <c r="C21" s="3008"/>
      <c r="D21" s="3009" t="s">
        <v>1273</v>
      </c>
      <c r="E21" s="3009"/>
      <c r="F21" s="3009"/>
      <c r="G21" s="3009"/>
      <c r="H21" s="3009"/>
      <c r="I21" s="3009"/>
      <c r="J21" s="3009"/>
      <c r="K21" s="1377"/>
      <c r="L21" s="1377">
        <v>4</v>
      </c>
      <c r="M21" s="2954">
        <v>40000</v>
      </c>
      <c r="N21" s="2954"/>
      <c r="O21" s="2954">
        <f t="shared" si="0"/>
        <v>160000</v>
      </c>
      <c r="P21" s="2952"/>
      <c r="Q21" s="1361"/>
    </row>
    <row r="22" spans="1:17" ht="27" customHeight="1">
      <c r="A22" s="1361"/>
      <c r="B22" s="2960">
        <v>43938</v>
      </c>
      <c r="C22" s="3010"/>
      <c r="D22" s="3011" t="s">
        <v>1274</v>
      </c>
      <c r="E22" s="3011"/>
      <c r="F22" s="3011"/>
      <c r="G22" s="3011"/>
      <c r="H22" s="3011"/>
      <c r="I22" s="3011"/>
      <c r="J22" s="3011"/>
      <c r="K22" s="1378" t="s">
        <v>1271</v>
      </c>
      <c r="L22" s="1378">
        <v>5</v>
      </c>
      <c r="M22" s="2966">
        <v>50000</v>
      </c>
      <c r="N22" s="2966"/>
      <c r="O22" s="2966">
        <f t="shared" si="0"/>
        <v>250000</v>
      </c>
      <c r="P22" s="2964"/>
      <c r="Q22" s="1361"/>
    </row>
    <row r="23" spans="1:17" ht="27" customHeight="1">
      <c r="A23" s="1361"/>
      <c r="B23" s="2948"/>
      <c r="C23" s="3008"/>
      <c r="D23" s="3012"/>
      <c r="E23" s="3012"/>
      <c r="F23" s="3012"/>
      <c r="G23" s="3012"/>
      <c r="H23" s="3012"/>
      <c r="I23" s="3012"/>
      <c r="J23" s="3012"/>
      <c r="K23" s="1377"/>
      <c r="L23" s="1377"/>
      <c r="M23" s="2954"/>
      <c r="N23" s="2954"/>
      <c r="O23" s="2954" t="str">
        <f t="shared" si="0"/>
        <v/>
      </c>
      <c r="P23" s="2952"/>
      <c r="Q23" s="1361"/>
    </row>
    <row r="24" spans="1:17" ht="27" customHeight="1">
      <c r="A24" s="1361"/>
      <c r="B24" s="2960"/>
      <c r="C24" s="3010"/>
      <c r="D24" s="3013"/>
      <c r="E24" s="3013"/>
      <c r="F24" s="3013"/>
      <c r="G24" s="3013"/>
      <c r="H24" s="3013"/>
      <c r="I24" s="3013"/>
      <c r="J24" s="3013"/>
      <c r="K24" s="1378"/>
      <c r="L24" s="1378"/>
      <c r="M24" s="2966"/>
      <c r="N24" s="2966"/>
      <c r="O24" s="2966" t="str">
        <f t="shared" si="0"/>
        <v/>
      </c>
      <c r="P24" s="2964"/>
      <c r="Q24" s="1361"/>
    </row>
    <row r="25" spans="1:17" ht="27" customHeight="1">
      <c r="A25" s="1361"/>
      <c r="B25" s="2948"/>
      <c r="C25" s="3008"/>
      <c r="D25" s="3012"/>
      <c r="E25" s="3012"/>
      <c r="F25" s="3012"/>
      <c r="G25" s="3012"/>
      <c r="H25" s="3012"/>
      <c r="I25" s="3012"/>
      <c r="J25" s="3012"/>
      <c r="K25" s="1377"/>
      <c r="L25" s="1377"/>
      <c r="M25" s="2954"/>
      <c r="N25" s="2954"/>
      <c r="O25" s="2954" t="str">
        <f t="shared" si="0"/>
        <v/>
      </c>
      <c r="P25" s="2952"/>
      <c r="Q25" s="1361"/>
    </row>
    <row r="26" spans="1:17" ht="27" customHeight="1">
      <c r="A26" s="1361"/>
      <c r="B26" s="2960"/>
      <c r="C26" s="3010"/>
      <c r="D26" s="3013"/>
      <c r="E26" s="3013"/>
      <c r="F26" s="3013"/>
      <c r="G26" s="3013"/>
      <c r="H26" s="3013"/>
      <c r="I26" s="3013"/>
      <c r="J26" s="3013"/>
      <c r="K26" s="1378"/>
      <c r="L26" s="1378"/>
      <c r="M26" s="2966"/>
      <c r="N26" s="2966"/>
      <c r="O26" s="2966" t="str">
        <f t="shared" si="0"/>
        <v/>
      </c>
      <c r="P26" s="2964"/>
      <c r="Q26" s="1361"/>
    </row>
    <row r="27" spans="1:17" ht="27" customHeight="1">
      <c r="A27" s="1361"/>
      <c r="B27" s="2948"/>
      <c r="C27" s="3008"/>
      <c r="D27" s="3012"/>
      <c r="E27" s="3012"/>
      <c r="F27" s="3012"/>
      <c r="G27" s="3012"/>
      <c r="H27" s="3012"/>
      <c r="I27" s="3012"/>
      <c r="J27" s="3012"/>
      <c r="K27" s="1377"/>
      <c r="L27" s="1377"/>
      <c r="M27" s="2954"/>
      <c r="N27" s="2954"/>
      <c r="O27" s="2954" t="str">
        <f t="shared" si="0"/>
        <v/>
      </c>
      <c r="P27" s="2952"/>
      <c r="Q27" s="1361"/>
    </row>
    <row r="28" spans="1:17" ht="27" customHeight="1">
      <c r="A28" s="1361"/>
      <c r="B28" s="2960"/>
      <c r="C28" s="3010"/>
      <c r="D28" s="3013"/>
      <c r="E28" s="3013"/>
      <c r="F28" s="3013"/>
      <c r="G28" s="3013"/>
      <c r="H28" s="3013"/>
      <c r="I28" s="3013"/>
      <c r="J28" s="3013"/>
      <c r="K28" s="1378"/>
      <c r="L28" s="1378"/>
      <c r="M28" s="2966"/>
      <c r="N28" s="2966"/>
      <c r="O28" s="2966" t="str">
        <f t="shared" si="0"/>
        <v/>
      </c>
      <c r="P28" s="2964"/>
      <c r="Q28" s="1361"/>
    </row>
    <row r="29" spans="1:17" ht="27" customHeight="1">
      <c r="A29" s="1361"/>
      <c r="B29" s="2948"/>
      <c r="C29" s="3008"/>
      <c r="D29" s="3012"/>
      <c r="E29" s="3012"/>
      <c r="F29" s="3012"/>
      <c r="G29" s="3012"/>
      <c r="H29" s="3012"/>
      <c r="I29" s="3012"/>
      <c r="J29" s="3012"/>
      <c r="K29" s="1377"/>
      <c r="L29" s="1377"/>
      <c r="M29" s="2954"/>
      <c r="N29" s="2954"/>
      <c r="O29" s="2954" t="str">
        <f t="shared" si="0"/>
        <v/>
      </c>
      <c r="P29" s="2952"/>
      <c r="Q29" s="1361"/>
    </row>
    <row r="30" spans="1:17" ht="27" customHeight="1" thickBot="1">
      <c r="A30" s="1361"/>
      <c r="B30" s="3004"/>
      <c r="C30" s="3014"/>
      <c r="D30" s="2996"/>
      <c r="E30" s="2996"/>
      <c r="F30" s="2996"/>
      <c r="G30" s="2996"/>
      <c r="H30" s="2996"/>
      <c r="I30" s="2996"/>
      <c r="J30" s="2996"/>
      <c r="K30" s="1379"/>
      <c r="L30" s="1379"/>
      <c r="M30" s="2978"/>
      <c r="N30" s="2978"/>
      <c r="O30" s="2978" t="str">
        <f t="shared" si="0"/>
        <v/>
      </c>
      <c r="P30" s="2976"/>
      <c r="Q30" s="1361"/>
    </row>
    <row r="31" spans="1:17" ht="31.9" customHeight="1">
      <c r="A31" s="1361"/>
      <c r="B31" s="2979" t="s">
        <v>1275</v>
      </c>
      <c r="C31" s="2979"/>
      <c r="D31" s="2979"/>
      <c r="E31" s="1380"/>
      <c r="F31" s="1380"/>
      <c r="G31" s="1380"/>
      <c r="H31" s="1380"/>
      <c r="I31" s="1381"/>
      <c r="J31" s="1380"/>
      <c r="K31" s="1380"/>
      <c r="L31" s="1380"/>
      <c r="M31" s="2980" t="s">
        <v>1276</v>
      </c>
      <c r="N31" s="2981"/>
      <c r="O31" s="2945">
        <f>SUMIF(K18:K30,"",O18:P30)</f>
        <v>170000</v>
      </c>
      <c r="P31" s="2946"/>
      <c r="Q31" s="1361"/>
    </row>
    <row r="32" spans="1:17" ht="31.9" customHeight="1">
      <c r="A32" s="1361"/>
      <c r="B32" s="1382"/>
      <c r="C32" s="1382"/>
      <c r="D32" s="1382"/>
      <c r="E32" s="1381"/>
      <c r="F32" s="1381"/>
      <c r="G32" s="1382"/>
      <c r="H32" s="1381"/>
      <c r="I32" s="1381"/>
      <c r="J32" s="1381"/>
      <c r="K32" s="1381"/>
      <c r="L32" s="1381"/>
      <c r="M32" s="2997" t="s">
        <v>1277</v>
      </c>
      <c r="N32" s="2998"/>
      <c r="O32" s="2999">
        <f>SUMIF(K18:K30,"※",O18:P30)</f>
        <v>380000</v>
      </c>
      <c r="P32" s="3000"/>
      <c r="Q32" s="1361"/>
    </row>
    <row r="33" spans="1:17" ht="31.9" customHeight="1">
      <c r="A33" s="1361"/>
      <c r="B33" s="1382"/>
      <c r="C33" s="1382"/>
      <c r="D33" s="1382"/>
      <c r="E33" s="1381"/>
      <c r="F33" s="1381"/>
      <c r="G33" s="1382"/>
      <c r="H33" s="1380"/>
      <c r="I33" s="1380"/>
      <c r="J33" s="1383"/>
      <c r="K33" s="1380"/>
      <c r="L33" s="1380"/>
      <c r="M33" s="2980" t="s">
        <v>1278</v>
      </c>
      <c r="N33" s="2981"/>
      <c r="O33" s="2945">
        <f>+O31*0.1</f>
        <v>17000</v>
      </c>
      <c r="P33" s="2946"/>
      <c r="Q33" s="1361"/>
    </row>
    <row r="34" spans="1:17" ht="31.9" customHeight="1" thickBot="1">
      <c r="A34" s="1361"/>
      <c r="B34" s="1382"/>
      <c r="C34" s="1382"/>
      <c r="D34" s="1382"/>
      <c r="E34" s="1380"/>
      <c r="F34" s="1380"/>
      <c r="G34" s="1382"/>
      <c r="H34" s="1380"/>
      <c r="I34" s="1380"/>
      <c r="J34" s="1383"/>
      <c r="K34" s="1380"/>
      <c r="L34" s="1380"/>
      <c r="M34" s="3001" t="s">
        <v>1279</v>
      </c>
      <c r="N34" s="3002"/>
      <c r="O34" s="2978">
        <f>+O32*0.08</f>
        <v>30400</v>
      </c>
      <c r="P34" s="2976"/>
      <c r="Q34" s="1361"/>
    </row>
    <row r="35" spans="1:17" ht="45" customHeight="1" thickBot="1">
      <c r="A35" s="1361"/>
      <c r="B35" s="1384"/>
      <c r="C35" s="1384"/>
      <c r="D35" s="1384"/>
      <c r="E35" s="1373"/>
      <c r="F35" s="1373"/>
      <c r="G35" s="1385"/>
      <c r="H35" s="1373"/>
      <c r="I35" s="1373"/>
      <c r="J35" s="1373"/>
      <c r="K35" s="1373"/>
      <c r="L35" s="1361"/>
      <c r="M35" s="2986" t="s">
        <v>1280</v>
      </c>
      <c r="N35" s="2987"/>
      <c r="O35" s="2988">
        <f>O31+O32+O33+O34</f>
        <v>597400</v>
      </c>
      <c r="P35" s="2989"/>
      <c r="Q35" s="1361"/>
    </row>
    <row r="36" spans="1:17" ht="46.15" customHeight="1">
      <c r="A36" s="1361"/>
      <c r="B36" s="1384"/>
      <c r="C36" s="1384"/>
      <c r="D36" s="1384"/>
      <c r="E36" s="1384"/>
      <c r="F36" s="1384"/>
      <c r="G36" s="1384"/>
      <c r="H36" s="1361"/>
      <c r="I36" s="1361"/>
      <c r="J36" s="1361"/>
      <c r="K36" s="1361"/>
      <c r="L36" s="1361"/>
      <c r="M36" s="1361"/>
      <c r="N36" s="1361"/>
      <c r="O36" s="1361"/>
      <c r="P36" s="1361"/>
      <c r="Q36" s="1361"/>
    </row>
    <row r="37" spans="1:17" ht="31.9" customHeight="1">
      <c r="A37" s="1386"/>
      <c r="B37" s="2982" t="s">
        <v>1286</v>
      </c>
      <c r="C37" s="2982"/>
      <c r="D37" s="2982"/>
      <c r="E37" s="2982"/>
      <c r="F37" s="2982"/>
      <c r="G37" s="2982"/>
      <c r="H37" s="2982"/>
      <c r="I37" s="2982"/>
      <c r="J37" s="2982"/>
      <c r="K37" s="2982"/>
      <c r="L37" s="2982"/>
      <c r="M37" s="2982"/>
      <c r="N37" s="2982"/>
      <c r="O37" s="2982"/>
      <c r="P37" s="2982"/>
      <c r="Q37" s="1386"/>
    </row>
    <row r="38" spans="1:17" ht="27" customHeight="1">
      <c r="A38" s="1386"/>
      <c r="B38" s="2984" t="s">
        <v>1296</v>
      </c>
      <c r="C38" s="2984"/>
      <c r="D38" s="2984"/>
      <c r="E38" s="2984"/>
      <c r="F38" s="2984"/>
      <c r="G38" s="2984"/>
      <c r="H38" s="2984"/>
      <c r="I38" s="2984"/>
      <c r="J38" s="2984"/>
      <c r="K38" s="2984"/>
      <c r="L38" s="2984"/>
      <c r="M38" s="2984"/>
      <c r="N38" s="2984"/>
      <c r="O38" s="2984"/>
      <c r="P38" s="2984"/>
      <c r="Q38" s="1386"/>
    </row>
    <row r="39" spans="1:17" ht="27" customHeight="1">
      <c r="A39" s="1386"/>
      <c r="B39" s="2984"/>
      <c r="C39" s="2984"/>
      <c r="D39" s="2984"/>
      <c r="E39" s="2984"/>
      <c r="F39" s="2984"/>
      <c r="G39" s="2984"/>
      <c r="H39" s="2984"/>
      <c r="I39" s="2984"/>
      <c r="J39" s="2984"/>
      <c r="K39" s="2984"/>
      <c r="L39" s="2984"/>
      <c r="M39" s="2984"/>
      <c r="N39" s="2984"/>
      <c r="O39" s="2984"/>
      <c r="P39" s="2984"/>
      <c r="Q39" s="1386"/>
    </row>
    <row r="40" spans="1:17" ht="27" customHeight="1">
      <c r="A40" s="1386"/>
      <c r="B40" s="2984"/>
      <c r="C40" s="2984"/>
      <c r="D40" s="2984"/>
      <c r="E40" s="2984"/>
      <c r="F40" s="2984"/>
      <c r="G40" s="2984"/>
      <c r="H40" s="2984"/>
      <c r="I40" s="2984"/>
      <c r="J40" s="2984"/>
      <c r="K40" s="2984"/>
      <c r="L40" s="2984"/>
      <c r="M40" s="2984"/>
      <c r="N40" s="2984"/>
      <c r="O40" s="2984"/>
      <c r="P40" s="2984"/>
      <c r="Q40" s="1386"/>
    </row>
    <row r="41" spans="1:17" ht="27" customHeight="1" thickBot="1">
      <c r="A41" s="1361"/>
      <c r="B41" s="2985"/>
      <c r="C41" s="2985"/>
      <c r="D41" s="2985"/>
      <c r="E41" s="2985"/>
      <c r="F41" s="2985"/>
      <c r="G41" s="2985"/>
      <c r="H41" s="2985"/>
      <c r="I41" s="2985"/>
      <c r="J41" s="2985"/>
      <c r="K41" s="2985"/>
      <c r="L41" s="2985"/>
      <c r="M41" s="2985"/>
      <c r="N41" s="2985"/>
      <c r="O41" s="2985"/>
      <c r="P41" s="2985"/>
      <c r="Q41" s="1361"/>
    </row>
    <row r="42" spans="1:17" ht="25.9" customHeight="1">
      <c r="A42" s="1361"/>
      <c r="B42" s="1387"/>
      <c r="C42" s="1373"/>
      <c r="D42" s="1373"/>
      <c r="E42" s="1373"/>
      <c r="F42" s="1373"/>
      <c r="G42" s="1373"/>
      <c r="H42" s="1373"/>
      <c r="I42" s="1387"/>
      <c r="J42" s="1387"/>
      <c r="K42" s="1373"/>
      <c r="L42" s="1373"/>
      <c r="M42" s="1373"/>
      <c r="N42" s="1373"/>
      <c r="O42" s="1373"/>
      <c r="P42" s="1373"/>
      <c r="Q42" s="1361"/>
    </row>
    <row r="43" spans="1:17" ht="24" customHeight="1">
      <c r="B43" s="1388" t="s">
        <v>1288</v>
      </c>
      <c r="C43" s="1389"/>
      <c r="D43" s="1389"/>
      <c r="E43" s="1389"/>
      <c r="F43" s="1389"/>
      <c r="G43" s="1389"/>
      <c r="H43" s="1389"/>
      <c r="I43" s="1390"/>
      <c r="J43" s="1390"/>
      <c r="K43" s="1389"/>
      <c r="L43" s="1389"/>
      <c r="M43" s="1389"/>
      <c r="N43" s="1389"/>
      <c r="O43" s="1389"/>
      <c r="P43" s="1389"/>
    </row>
    <row r="44" spans="1:17">
      <c r="B44" s="1391" t="s">
        <v>1289</v>
      </c>
    </row>
  </sheetData>
  <mergeCells count="92">
    <mergeCell ref="M35:N35"/>
    <mergeCell ref="O35:P35"/>
    <mergeCell ref="B37:P37"/>
    <mergeCell ref="B38:P41"/>
    <mergeCell ref="M32:N32"/>
    <mergeCell ref="O32:P32"/>
    <mergeCell ref="M33:N33"/>
    <mergeCell ref="O33:P33"/>
    <mergeCell ref="M34:N34"/>
    <mergeCell ref="O34:P34"/>
    <mergeCell ref="B30:C30"/>
    <mergeCell ref="D30:J30"/>
    <mergeCell ref="M30:N30"/>
    <mergeCell ref="O30:P30"/>
    <mergeCell ref="B31:D31"/>
    <mergeCell ref="M31:N31"/>
    <mergeCell ref="O31:P31"/>
    <mergeCell ref="B28:C28"/>
    <mergeCell ref="D28:J28"/>
    <mergeCell ref="M28:N28"/>
    <mergeCell ref="O28:P28"/>
    <mergeCell ref="B29:C29"/>
    <mergeCell ref="D29:J29"/>
    <mergeCell ref="M29:N29"/>
    <mergeCell ref="O29:P29"/>
    <mergeCell ref="B26:C26"/>
    <mergeCell ref="D26:J26"/>
    <mergeCell ref="M26:N26"/>
    <mergeCell ref="O26:P26"/>
    <mergeCell ref="B27:C27"/>
    <mergeCell ref="D27:J27"/>
    <mergeCell ref="M27:N27"/>
    <mergeCell ref="O27:P27"/>
    <mergeCell ref="B24:C24"/>
    <mergeCell ref="D24:J24"/>
    <mergeCell ref="M24:N24"/>
    <mergeCell ref="O24:P24"/>
    <mergeCell ref="B25:C25"/>
    <mergeCell ref="D25:J25"/>
    <mergeCell ref="M25:N25"/>
    <mergeCell ref="O25:P25"/>
    <mergeCell ref="B22:C22"/>
    <mergeCell ref="D22:J22"/>
    <mergeCell ref="M22:N22"/>
    <mergeCell ref="O22:P22"/>
    <mergeCell ref="B23:C23"/>
    <mergeCell ref="D23:J23"/>
    <mergeCell ref="M23:N23"/>
    <mergeCell ref="O23:P23"/>
    <mergeCell ref="B20:C20"/>
    <mergeCell ref="D20:J20"/>
    <mergeCell ref="M20:N20"/>
    <mergeCell ref="O20:P20"/>
    <mergeCell ref="B21:C21"/>
    <mergeCell ref="D21:J21"/>
    <mergeCell ref="M21:N21"/>
    <mergeCell ref="O21:P21"/>
    <mergeCell ref="B18:C18"/>
    <mergeCell ref="D18:J18"/>
    <mergeCell ref="M18:N18"/>
    <mergeCell ref="O18:P18"/>
    <mergeCell ref="B19:C19"/>
    <mergeCell ref="D19:J19"/>
    <mergeCell ref="M19:N19"/>
    <mergeCell ref="O19:P19"/>
    <mergeCell ref="B15:H15"/>
    <mergeCell ref="J15:P15"/>
    <mergeCell ref="B17:C17"/>
    <mergeCell ref="D17:J17"/>
    <mergeCell ref="M17:N17"/>
    <mergeCell ref="O17:P17"/>
    <mergeCell ref="B10:H10"/>
    <mergeCell ref="J10:P10"/>
    <mergeCell ref="B11:H11"/>
    <mergeCell ref="J11:P11"/>
    <mergeCell ref="B12:D14"/>
    <mergeCell ref="E12:H14"/>
    <mergeCell ref="J12:P12"/>
    <mergeCell ref="J13:P13"/>
    <mergeCell ref="J14:P14"/>
    <mergeCell ref="M6:N6"/>
    <mergeCell ref="O6:P6"/>
    <mergeCell ref="B8:H8"/>
    <mergeCell ref="J8:P8"/>
    <mergeCell ref="B9:H9"/>
    <mergeCell ref="J9:P9"/>
    <mergeCell ref="B3:P3"/>
    <mergeCell ref="B4:H5"/>
    <mergeCell ref="M4:N4"/>
    <mergeCell ref="O4:P4"/>
    <mergeCell ref="M5:N5"/>
    <mergeCell ref="O5:P5"/>
  </mergeCells>
  <phoneticPr fontId="27"/>
  <hyperlinks>
    <hyperlink ref="B43" r:id="rId1" display="クラウド請求管理ツール 「INVOY」" xr:uid="{BCDCCF8B-B2DC-437D-A5EA-ACBABFA19FD3}"/>
    <hyperlink ref="B44" r:id="rId2" xr:uid="{7EC0D2DE-78B3-45B2-A323-C6E9E071BDB5}"/>
  </hyperlinks>
  <printOptions horizontalCentered="1"/>
  <pageMargins left="0.7" right="0.7" top="0.75" bottom="0.75" header="0.3" footer="0.3"/>
  <pageSetup paperSize="9" scale="46" orientation="portrait" horizontalDpi="0" verticalDpi="0"/>
  <drawing r:id="rId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3491-71B1-4E73-B6A5-1126D4279014}">
  <sheetPr codeName="Sheet83">
    <pageSetUpPr fitToPage="1"/>
  </sheetPr>
  <dimension ref="A1:AJ41"/>
  <sheetViews>
    <sheetView topLeftCell="A2" zoomScaleNormal="100" workbookViewId="0">
      <selection activeCell="Q22" sqref="Q21:Q22"/>
    </sheetView>
  </sheetViews>
  <sheetFormatPr defaultColWidth="16.1640625" defaultRowHeight="32.25"/>
  <cols>
    <col min="1" max="1" width="4.5" style="1360" customWidth="1"/>
    <col min="2" max="2" width="17.6640625" style="1392" customWidth="1"/>
    <col min="3" max="7" width="13.1640625" style="1392" customWidth="1"/>
    <col min="8" max="12" width="13.1640625" style="1360" customWidth="1"/>
    <col min="13" max="13" width="17.6640625" style="1360" customWidth="1"/>
    <col min="14" max="14" width="4.83203125" style="1360" customWidth="1"/>
    <col min="15" max="15" width="16.1640625" style="1360"/>
    <col min="16" max="16" width="24.33203125" style="1360" bestFit="1" customWidth="1"/>
    <col min="17" max="16384" width="16.1640625" style="1360"/>
  </cols>
  <sheetData>
    <row r="1" spans="1:36" s="1392" customFormat="1" ht="88.9" customHeight="1" thickBot="1">
      <c r="A1" s="1396"/>
      <c r="B1" s="3015" t="s">
        <v>1297</v>
      </c>
      <c r="C1" s="3015"/>
      <c r="D1" s="3015"/>
      <c r="E1" s="3015"/>
      <c r="F1" s="3015"/>
      <c r="G1" s="3015"/>
      <c r="H1" s="3015"/>
      <c r="I1" s="3015"/>
      <c r="J1" s="3015"/>
      <c r="K1" s="3015"/>
      <c r="L1" s="3015"/>
      <c r="M1" s="3015"/>
      <c r="N1" s="1397"/>
      <c r="S1" s="1398"/>
      <c r="T1" s="1398"/>
      <c r="U1" s="1398"/>
      <c r="V1" s="1398"/>
      <c r="W1" s="1398"/>
      <c r="X1" s="1398"/>
      <c r="Y1" s="1398"/>
      <c r="Z1" s="1398"/>
      <c r="AA1" s="1398"/>
      <c r="AB1" s="1398"/>
      <c r="AC1" s="1398"/>
      <c r="AD1" s="1398"/>
      <c r="AE1" s="1398"/>
      <c r="AF1" s="1398"/>
      <c r="AG1" s="1398"/>
      <c r="AH1" s="1398"/>
      <c r="AI1" s="1398"/>
      <c r="AJ1" s="1398"/>
    </row>
    <row r="2" spans="1:36" ht="21" customHeight="1" thickTop="1">
      <c r="A2" s="1396"/>
      <c r="B2" s="1399"/>
      <c r="C2" s="1399"/>
      <c r="D2" s="1399"/>
      <c r="E2" s="1399"/>
      <c r="F2" s="1399"/>
      <c r="G2" s="1399"/>
      <c r="H2" s="1399"/>
      <c r="I2" s="1399"/>
      <c r="J2" s="1400"/>
      <c r="K2" s="1399"/>
      <c r="L2" s="1399"/>
      <c r="M2" s="1396"/>
      <c r="N2" s="1396"/>
      <c r="AA2" s="1398"/>
      <c r="AB2" s="1398"/>
      <c r="AC2" s="1398"/>
      <c r="AE2" s="1398"/>
      <c r="AF2" s="1398"/>
      <c r="AG2" s="1398"/>
      <c r="AH2" s="1398"/>
      <c r="AI2" s="1398"/>
      <c r="AJ2" s="1398"/>
    </row>
    <row r="3" spans="1:36" ht="24" customHeight="1">
      <c r="A3" s="1396"/>
      <c r="B3" s="3016" t="s">
        <v>1298</v>
      </c>
      <c r="C3" s="3016"/>
      <c r="D3" s="3016"/>
      <c r="E3" s="3016"/>
      <c r="F3" s="3016"/>
      <c r="G3" s="3016"/>
      <c r="H3" s="3016"/>
      <c r="I3" s="1400"/>
      <c r="J3" s="1402"/>
      <c r="K3" s="1400" t="s">
        <v>1299</v>
      </c>
      <c r="L3" s="3018">
        <v>123456789</v>
      </c>
      <c r="M3" s="3018"/>
      <c r="N3" s="1396"/>
      <c r="AA3" s="1398"/>
      <c r="AB3" s="1398"/>
      <c r="AC3" s="1398"/>
      <c r="AE3" s="1398"/>
      <c r="AF3" s="1398"/>
      <c r="AG3" s="1398"/>
      <c r="AH3" s="1398"/>
      <c r="AI3" s="1398"/>
      <c r="AJ3" s="1398"/>
    </row>
    <row r="4" spans="1:36" ht="24" customHeight="1">
      <c r="A4" s="1396"/>
      <c r="B4" s="3017"/>
      <c r="C4" s="3017"/>
      <c r="D4" s="3017"/>
      <c r="E4" s="3017"/>
      <c r="F4" s="3017"/>
      <c r="G4" s="3017"/>
      <c r="H4" s="3017"/>
      <c r="I4" s="1400"/>
      <c r="J4" s="1400"/>
      <c r="K4" s="1400" t="s">
        <v>1300</v>
      </c>
      <c r="L4" s="3018" t="s">
        <v>1249</v>
      </c>
      <c r="M4" s="3018"/>
      <c r="N4" s="1396"/>
      <c r="AA4" s="1398"/>
      <c r="AB4" s="1398"/>
      <c r="AC4" s="1398"/>
      <c r="AE4" s="1398"/>
      <c r="AF4" s="1398"/>
      <c r="AG4" s="1398"/>
      <c r="AH4" s="1398"/>
      <c r="AI4" s="1398"/>
      <c r="AJ4" s="1398"/>
    </row>
    <row r="5" spans="1:36" ht="24" customHeight="1">
      <c r="A5" s="1396"/>
      <c r="B5" s="1401"/>
      <c r="C5" s="1401"/>
      <c r="D5" s="1401"/>
      <c r="E5" s="1401"/>
      <c r="F5" s="1401"/>
      <c r="G5" s="1401"/>
      <c r="H5" s="1401"/>
      <c r="I5" s="1400"/>
      <c r="J5" s="1402"/>
      <c r="K5" s="1400"/>
      <c r="L5" s="1400"/>
      <c r="M5" s="1400"/>
      <c r="N5" s="1396"/>
      <c r="AA5" s="1398"/>
      <c r="AB5" s="1398"/>
      <c r="AC5" s="1398"/>
      <c r="AE5" s="1398"/>
      <c r="AF5" s="1398"/>
      <c r="AG5" s="1398"/>
      <c r="AH5" s="1398"/>
      <c r="AI5" s="1398"/>
      <c r="AJ5" s="1398"/>
    </row>
    <row r="6" spans="1:36" ht="24" customHeight="1">
      <c r="A6" s="1396"/>
      <c r="B6" s="1401"/>
      <c r="C6" s="1401"/>
      <c r="D6" s="1402"/>
      <c r="E6" s="1402"/>
      <c r="F6" s="1402"/>
      <c r="G6" s="1402"/>
      <c r="H6" s="1402"/>
      <c r="I6" s="1402"/>
      <c r="J6" s="1402"/>
      <c r="K6" s="1400"/>
      <c r="L6" s="1400"/>
      <c r="M6" s="1400"/>
      <c r="N6" s="1396"/>
    </row>
    <row r="7" spans="1:36" s="1372" customFormat="1" ht="21" customHeight="1">
      <c r="A7" s="1396"/>
      <c r="B7" s="1403"/>
      <c r="C7" s="1403"/>
      <c r="D7" s="3019">
        <v>597400</v>
      </c>
      <c r="E7" s="3019"/>
      <c r="F7" s="3019"/>
      <c r="G7" s="3019"/>
      <c r="H7" s="3019"/>
      <c r="I7" s="3019"/>
      <c r="J7" s="3019"/>
      <c r="K7" s="3021" t="s">
        <v>1301</v>
      </c>
      <c r="L7" s="1399"/>
      <c r="M7" s="1399"/>
      <c r="N7" s="1404"/>
      <c r="Q7" s="1360"/>
      <c r="R7" s="1360"/>
      <c r="S7" s="1360"/>
      <c r="T7" s="1360"/>
      <c r="U7" s="1360"/>
      <c r="V7" s="1360"/>
      <c r="W7" s="1360"/>
      <c r="X7" s="1360"/>
      <c r="Y7" s="1360"/>
      <c r="Z7" s="1360"/>
      <c r="AA7" s="1398"/>
      <c r="AB7" s="1398"/>
      <c r="AC7" s="1398"/>
      <c r="AD7" s="1360"/>
      <c r="AE7" s="1398"/>
      <c r="AF7" s="1398"/>
      <c r="AG7" s="1398"/>
      <c r="AH7" s="1398"/>
      <c r="AI7" s="1398"/>
    </row>
    <row r="8" spans="1:36" s="1372" customFormat="1" ht="21" customHeight="1">
      <c r="A8" s="1396"/>
      <c r="B8" s="1405"/>
      <c r="C8" s="1405"/>
      <c r="D8" s="3019"/>
      <c r="E8" s="3019"/>
      <c r="F8" s="3019"/>
      <c r="G8" s="3019"/>
      <c r="H8" s="3019"/>
      <c r="I8" s="3019"/>
      <c r="J8" s="3019"/>
      <c r="K8" s="3021"/>
      <c r="L8" s="1397"/>
      <c r="M8" s="1396"/>
      <c r="N8" s="1404"/>
      <c r="Q8" s="1360"/>
      <c r="R8" s="1360"/>
      <c r="S8" s="1360"/>
      <c r="T8" s="1360"/>
      <c r="U8" s="1360"/>
      <c r="V8" s="1360"/>
      <c r="W8" s="1360"/>
      <c r="X8" s="1360"/>
      <c r="Y8" s="1360"/>
      <c r="Z8" s="1360"/>
      <c r="AA8" s="1398"/>
      <c r="AB8" s="1398"/>
      <c r="AC8" s="1398"/>
      <c r="AD8" s="1360"/>
      <c r="AE8" s="1398"/>
      <c r="AF8" s="1398"/>
      <c r="AG8" s="1398"/>
      <c r="AH8" s="1398"/>
      <c r="AI8" s="1398"/>
    </row>
    <row r="9" spans="1:36" s="1372" customFormat="1" ht="21" customHeight="1" thickBot="1">
      <c r="A9" s="1396"/>
      <c r="B9" s="1405"/>
      <c r="C9" s="1405"/>
      <c r="D9" s="3020"/>
      <c r="E9" s="3020"/>
      <c r="F9" s="3020"/>
      <c r="G9" s="3020"/>
      <c r="H9" s="3020"/>
      <c r="I9" s="3020"/>
      <c r="J9" s="3020"/>
      <c r="K9" s="3022"/>
      <c r="L9" s="1399"/>
      <c r="M9" s="1399"/>
      <c r="N9" s="1404"/>
      <c r="P9" s="1360"/>
      <c r="Q9" s="1360"/>
      <c r="R9" s="1360"/>
      <c r="S9" s="1360"/>
      <c r="T9" s="1360"/>
      <c r="U9" s="1360"/>
      <c r="V9" s="1360"/>
      <c r="W9" s="1360"/>
      <c r="X9" s="1360"/>
      <c r="Y9" s="1360"/>
      <c r="Z9" s="1360"/>
      <c r="AA9" s="1398"/>
      <c r="AB9" s="1398"/>
      <c r="AC9" s="1398"/>
      <c r="AD9" s="1360"/>
      <c r="AE9" s="1398"/>
      <c r="AF9" s="1398"/>
      <c r="AG9" s="1398"/>
      <c r="AH9" s="1398"/>
      <c r="AI9" s="1398"/>
    </row>
    <row r="10" spans="1:36" ht="24" customHeight="1" thickTop="1">
      <c r="A10" s="1396"/>
      <c r="B10" s="1401"/>
      <c r="C10" s="1401"/>
      <c r="D10" s="3016"/>
      <c r="E10" s="3016"/>
      <c r="F10" s="3016"/>
      <c r="G10" s="3016"/>
      <c r="H10" s="3016"/>
      <c r="I10" s="3016"/>
      <c r="J10" s="3016"/>
      <c r="K10" s="1400"/>
      <c r="L10" s="1400"/>
      <c r="M10" s="1400"/>
      <c r="N10" s="1396"/>
    </row>
    <row r="11" spans="1:36" s="1372" customFormat="1" ht="21" customHeight="1">
      <c r="A11" s="1396"/>
      <c r="B11" s="1403"/>
      <c r="C11" s="1403"/>
      <c r="D11" s="3028" t="s">
        <v>1302</v>
      </c>
      <c r="E11" s="3028"/>
      <c r="F11" s="3028"/>
      <c r="G11" s="3028"/>
      <c r="H11" s="3028"/>
      <c r="I11" s="3028"/>
      <c r="J11" s="3028"/>
      <c r="K11" s="1397"/>
      <c r="L11" s="1397"/>
      <c r="M11" s="1396"/>
      <c r="N11" s="1404"/>
      <c r="Q11" s="1360"/>
      <c r="R11" s="1360"/>
      <c r="S11" s="1360"/>
      <c r="T11" s="1360"/>
      <c r="U11" s="1360"/>
      <c r="V11" s="1360"/>
      <c r="W11" s="1360"/>
      <c r="X11" s="1360"/>
      <c r="Y11" s="1360"/>
      <c r="Z11" s="1360"/>
      <c r="AA11" s="1398"/>
      <c r="AB11" s="1398"/>
      <c r="AC11" s="1398"/>
      <c r="AD11" s="1398"/>
      <c r="AE11" s="1398"/>
      <c r="AF11" s="1398"/>
      <c r="AG11" s="1398"/>
      <c r="AH11" s="1398"/>
      <c r="AI11" s="1398"/>
    </row>
    <row r="12" spans="1:36" s="1372" customFormat="1" ht="21" customHeight="1">
      <c r="A12" s="1396"/>
      <c r="B12" s="1403"/>
      <c r="C12" s="1403"/>
      <c r="D12" s="3028" t="s">
        <v>1303</v>
      </c>
      <c r="E12" s="3028"/>
      <c r="F12" s="3028"/>
      <c r="G12" s="3028"/>
      <c r="H12" s="3028"/>
      <c r="I12" s="3028"/>
      <c r="J12" s="3028"/>
      <c r="K12" s="1399"/>
      <c r="L12" s="1399"/>
      <c r="M12" s="1399"/>
      <c r="N12" s="1404"/>
      <c r="Q12" s="1360"/>
      <c r="R12" s="1360"/>
      <c r="S12" s="1360"/>
      <c r="T12" s="1360"/>
      <c r="U12" s="1360"/>
      <c r="V12" s="1360"/>
      <c r="W12" s="1360"/>
      <c r="X12" s="1360"/>
      <c r="Y12" s="1360"/>
      <c r="Z12" s="1360"/>
      <c r="AA12" s="1398"/>
      <c r="AB12" s="1398"/>
      <c r="AC12" s="1398"/>
      <c r="AD12" s="1360"/>
      <c r="AE12" s="1398"/>
      <c r="AF12" s="1398"/>
      <c r="AG12" s="1398"/>
      <c r="AH12" s="1398"/>
      <c r="AI12" s="1398"/>
    </row>
    <row r="13" spans="1:36" s="1372" customFormat="1" ht="21" customHeight="1">
      <c r="A13" s="1396"/>
      <c r="B13" s="1405"/>
      <c r="C13" s="1405"/>
      <c r="D13" s="1406"/>
      <c r="E13" s="1406"/>
      <c r="F13" s="1406"/>
      <c r="G13" s="1406"/>
      <c r="H13" s="1406"/>
      <c r="I13" s="1396"/>
      <c r="J13" s="1396"/>
      <c r="K13" s="1397"/>
      <c r="L13" s="1397"/>
      <c r="M13" s="1396"/>
      <c r="N13" s="1404"/>
      <c r="P13" s="1360"/>
      <c r="Q13" s="1360"/>
      <c r="R13" s="1360"/>
      <c r="S13" s="1360"/>
      <c r="T13" s="1360"/>
      <c r="U13" s="1360"/>
      <c r="V13" s="1360"/>
      <c r="W13" s="1360"/>
      <c r="X13" s="1360"/>
      <c r="Y13" s="1360"/>
      <c r="Z13" s="1360"/>
      <c r="AA13" s="1398"/>
      <c r="AB13" s="1398"/>
      <c r="AC13" s="1398"/>
      <c r="AD13" s="1360"/>
      <c r="AE13" s="1398"/>
      <c r="AF13" s="1398"/>
      <c r="AG13" s="1398"/>
      <c r="AH13" s="1398"/>
      <c r="AI13" s="1398"/>
    </row>
    <row r="14" spans="1:36" s="1372" customFormat="1" ht="28.15" customHeight="1">
      <c r="A14" s="1396"/>
      <c r="B14" s="1401"/>
      <c r="C14" s="1401"/>
      <c r="D14" s="3017" t="s">
        <v>1304</v>
      </c>
      <c r="E14" s="3017"/>
      <c r="F14" s="3017"/>
      <c r="G14" s="3017"/>
      <c r="H14" s="1406"/>
      <c r="I14" s="3016" t="s">
        <v>1252</v>
      </c>
      <c r="J14" s="3016"/>
      <c r="K14" s="3016"/>
      <c r="L14" s="3016"/>
      <c r="M14" s="3016"/>
      <c r="N14" s="1404"/>
      <c r="P14" s="1360"/>
      <c r="Q14" s="1360"/>
      <c r="R14" s="1360"/>
      <c r="S14" s="1360"/>
      <c r="T14" s="1360"/>
      <c r="U14" s="1360"/>
      <c r="V14" s="1360"/>
      <c r="W14" s="1360"/>
      <c r="X14" s="1360"/>
      <c r="Y14" s="1360"/>
      <c r="Z14" s="1360"/>
      <c r="AA14" s="1398"/>
      <c r="AB14" s="1398"/>
      <c r="AC14" s="1398"/>
      <c r="AD14" s="1360"/>
      <c r="AE14" s="1398"/>
      <c r="AF14" s="1398"/>
      <c r="AG14" s="1398"/>
      <c r="AH14" s="1398"/>
      <c r="AI14" s="1398"/>
    </row>
    <row r="15" spans="1:36" s="1372" customFormat="1" ht="7.9" customHeight="1">
      <c r="A15" s="1396"/>
      <c r="B15" s="1401"/>
      <c r="C15" s="1401"/>
      <c r="D15" s="1401"/>
      <c r="E15" s="1401"/>
      <c r="F15" s="1401"/>
      <c r="G15" s="1401"/>
      <c r="H15" s="1406"/>
      <c r="I15" s="1401"/>
      <c r="J15" s="1401"/>
      <c r="K15" s="1401"/>
      <c r="L15" s="1401"/>
      <c r="M15" s="1401"/>
      <c r="N15" s="1404"/>
      <c r="Q15" s="1360"/>
      <c r="R15" s="1360"/>
      <c r="S15" s="1360"/>
      <c r="T15" s="1360"/>
      <c r="U15" s="1360"/>
      <c r="V15" s="1360"/>
      <c r="W15" s="1360"/>
      <c r="X15" s="1360"/>
      <c r="Y15" s="1360"/>
      <c r="Z15" s="1360"/>
      <c r="AA15" s="1398"/>
      <c r="AB15" s="1398"/>
      <c r="AC15" s="1398"/>
      <c r="AD15" s="1360"/>
      <c r="AE15" s="1398"/>
      <c r="AF15" s="1398"/>
      <c r="AG15" s="1398"/>
      <c r="AH15" s="1398"/>
      <c r="AI15" s="1398"/>
    </row>
    <row r="16" spans="1:36" s="1372" customFormat="1" ht="24" customHeight="1">
      <c r="A16" s="1396"/>
      <c r="B16" s="3023" t="s">
        <v>1305</v>
      </c>
      <c r="C16" s="1407"/>
      <c r="D16" s="3026" t="s">
        <v>1306</v>
      </c>
      <c r="E16" s="3026"/>
      <c r="F16" s="3027">
        <v>170000</v>
      </c>
      <c r="G16" s="3027"/>
      <c r="H16" s="1406"/>
      <c r="I16" s="3026" t="s">
        <v>1255</v>
      </c>
      <c r="J16" s="3026"/>
      <c r="K16" s="3026"/>
      <c r="L16" s="3026"/>
      <c r="M16" s="1403"/>
      <c r="N16" s="1404"/>
      <c r="Q16" s="1360"/>
      <c r="R16" s="1360"/>
      <c r="S16" s="1360"/>
      <c r="T16" s="1360"/>
      <c r="U16" s="1360"/>
      <c r="V16" s="1360"/>
      <c r="W16" s="1360"/>
      <c r="X16" s="1360"/>
      <c r="Y16" s="1360"/>
      <c r="Z16" s="1360"/>
      <c r="AA16" s="1398"/>
      <c r="AB16" s="1398"/>
      <c r="AC16" s="1398"/>
      <c r="AD16" s="1360"/>
      <c r="AE16" s="1398"/>
      <c r="AF16" s="1398"/>
      <c r="AG16" s="1398"/>
      <c r="AH16" s="1398"/>
      <c r="AI16" s="1398"/>
    </row>
    <row r="17" spans="1:35" s="1372" customFormat="1" ht="24" customHeight="1">
      <c r="A17" s="1396"/>
      <c r="B17" s="3024"/>
      <c r="C17" s="1407"/>
      <c r="D17" s="3026" t="s">
        <v>1307</v>
      </c>
      <c r="E17" s="3026"/>
      <c r="F17" s="3027">
        <v>380000</v>
      </c>
      <c r="G17" s="3027"/>
      <c r="H17" s="1406"/>
      <c r="I17" s="3026" t="s">
        <v>1257</v>
      </c>
      <c r="J17" s="3026"/>
      <c r="K17" s="3026"/>
      <c r="L17" s="3026"/>
      <c r="M17" s="1403"/>
      <c r="N17" s="1404"/>
      <c r="P17" s="1360"/>
      <c r="Q17" s="1360"/>
      <c r="R17" s="1360"/>
      <c r="S17" s="1360"/>
      <c r="T17" s="1360"/>
      <c r="U17" s="1360"/>
      <c r="V17" s="1360"/>
      <c r="W17" s="1360"/>
      <c r="X17" s="1360"/>
      <c r="Y17" s="1360"/>
      <c r="Z17" s="1360"/>
      <c r="AA17" s="1360"/>
      <c r="AB17" s="1360"/>
      <c r="AC17" s="1360"/>
      <c r="AD17" s="1360"/>
      <c r="AE17" s="1360"/>
      <c r="AF17" s="1360"/>
      <c r="AG17" s="1360"/>
      <c r="AH17" s="1360"/>
      <c r="AI17" s="1360"/>
    </row>
    <row r="18" spans="1:35" ht="24" customHeight="1">
      <c r="A18" s="1396"/>
      <c r="B18" s="3024"/>
      <c r="C18" s="1407"/>
      <c r="D18" s="3026" t="s">
        <v>1278</v>
      </c>
      <c r="E18" s="3026"/>
      <c r="F18" s="3027">
        <v>17000</v>
      </c>
      <c r="G18" s="3027"/>
      <c r="H18" s="1396"/>
      <c r="I18" s="3026" t="s">
        <v>1260</v>
      </c>
      <c r="J18" s="3026"/>
      <c r="K18" s="3026"/>
      <c r="L18" s="3026"/>
      <c r="M18" s="1403"/>
      <c r="N18" s="1396"/>
      <c r="AA18" s="1398"/>
      <c r="AB18" s="1398"/>
      <c r="AC18" s="1398"/>
      <c r="AE18" s="1398"/>
      <c r="AF18" s="1398"/>
      <c r="AG18" s="1398"/>
      <c r="AH18" s="1398"/>
      <c r="AI18" s="1398"/>
    </row>
    <row r="19" spans="1:35" s="1372" customFormat="1" ht="24" customHeight="1">
      <c r="A19" s="1396"/>
      <c r="B19" s="3025"/>
      <c r="C19" s="1407"/>
      <c r="D19" s="3026" t="s">
        <v>1308</v>
      </c>
      <c r="E19" s="3026"/>
      <c r="F19" s="3027">
        <v>30400</v>
      </c>
      <c r="G19" s="3027"/>
      <c r="H19" s="1406"/>
      <c r="I19" s="3026" t="s">
        <v>1309</v>
      </c>
      <c r="J19" s="3026"/>
      <c r="K19" s="3026"/>
      <c r="L19" s="3026"/>
      <c r="M19" s="1403"/>
      <c r="N19" s="1404"/>
      <c r="Q19" s="1360"/>
      <c r="R19" s="1360"/>
      <c r="S19" s="1360"/>
      <c r="T19" s="1360"/>
      <c r="U19" s="1360"/>
      <c r="V19" s="1360"/>
      <c r="W19" s="1360"/>
      <c r="X19" s="1360"/>
      <c r="Y19" s="1360"/>
      <c r="Z19" s="1360"/>
      <c r="AA19" s="1398"/>
      <c r="AB19" s="1398"/>
      <c r="AC19" s="1398"/>
      <c r="AD19" s="1360"/>
      <c r="AE19" s="1398"/>
      <c r="AF19" s="1398"/>
      <c r="AG19" s="1398"/>
      <c r="AH19" s="1398"/>
      <c r="AI19" s="1398"/>
    </row>
    <row r="20" spans="1:35" ht="27" customHeight="1">
      <c r="A20" s="1396"/>
      <c r="B20" s="1408"/>
      <c r="C20" s="1399"/>
      <c r="D20" s="1399"/>
      <c r="E20" s="1399"/>
      <c r="F20" s="1399"/>
      <c r="G20" s="1399"/>
      <c r="H20" s="1399"/>
      <c r="I20" s="1399"/>
      <c r="J20" s="1399"/>
      <c r="K20" s="1399"/>
      <c r="L20" s="1399"/>
      <c r="M20" s="1399"/>
      <c r="N20" s="1396"/>
      <c r="AA20" s="1398"/>
      <c r="AB20" s="1398"/>
      <c r="AC20" s="1398"/>
      <c r="AE20" s="1398"/>
      <c r="AF20" s="1398"/>
      <c r="AG20" s="1398"/>
      <c r="AH20" s="1398"/>
      <c r="AI20" s="1398"/>
    </row>
    <row r="21" spans="1:35" ht="24" customHeight="1">
      <c r="A21" s="1409"/>
      <c r="B21" s="1410"/>
      <c r="C21" s="1411"/>
      <c r="D21" s="1411"/>
      <c r="E21" s="1411"/>
      <c r="F21" s="1411"/>
      <c r="G21" s="1411"/>
      <c r="H21" s="1411"/>
      <c r="I21" s="1411"/>
      <c r="J21" s="1411"/>
      <c r="K21" s="1411"/>
      <c r="L21" s="1411"/>
      <c r="M21" s="1411"/>
      <c r="N21" s="1409"/>
      <c r="AA21" s="1398"/>
      <c r="AB21" s="1398"/>
      <c r="AC21" s="1398"/>
      <c r="AE21" s="1398"/>
      <c r="AF21" s="1398"/>
      <c r="AG21" s="1398"/>
      <c r="AH21" s="1398"/>
      <c r="AI21" s="1398"/>
    </row>
    <row r="22" spans="1:35" ht="46.9" customHeight="1">
      <c r="B22" s="1391" t="s">
        <v>1288</v>
      </c>
      <c r="D22" s="1360"/>
      <c r="E22" s="1360"/>
      <c r="F22" s="1360"/>
      <c r="G22" s="1398"/>
      <c r="H22" s="1398"/>
      <c r="I22" s="1398"/>
      <c r="J22" s="1398"/>
    </row>
    <row r="23" spans="1:35" ht="46.9" customHeight="1">
      <c r="B23" s="1412" t="s">
        <v>1289</v>
      </c>
      <c r="D23" s="1360"/>
      <c r="E23" s="1360"/>
      <c r="F23" s="1360"/>
      <c r="G23" s="1398"/>
      <c r="H23" s="1398"/>
      <c r="I23" s="1398"/>
      <c r="J23" s="1398"/>
    </row>
    <row r="24" spans="1:35" ht="46.9" customHeight="1">
      <c r="D24" s="1360"/>
      <c r="E24" s="1360"/>
      <c r="F24" s="1360"/>
      <c r="G24" s="1398"/>
      <c r="H24" s="1398"/>
      <c r="I24" s="1398"/>
      <c r="J24" s="1398"/>
    </row>
    <row r="25" spans="1:35" ht="46.9" customHeight="1">
      <c r="D25" s="1360"/>
      <c r="E25" s="1360"/>
      <c r="F25" s="1360"/>
      <c r="G25" s="1398"/>
      <c r="H25" s="1398"/>
      <c r="I25" s="1398"/>
      <c r="J25" s="1398"/>
    </row>
    <row r="26" spans="1:35" ht="48" customHeight="1">
      <c r="B26" s="1360"/>
      <c r="C26" s="1360"/>
      <c r="D26" s="1360"/>
      <c r="E26" s="1360"/>
      <c r="F26" s="1360"/>
      <c r="G26" s="1398"/>
      <c r="H26" s="1398"/>
      <c r="I26" s="1398"/>
      <c r="J26" s="1398"/>
    </row>
    <row r="27" spans="1:35">
      <c r="B27" s="1360"/>
      <c r="C27" s="1360"/>
      <c r="D27" s="1360"/>
      <c r="E27" s="1360"/>
      <c r="F27" s="1360"/>
      <c r="G27" s="1398"/>
      <c r="H27" s="1398"/>
      <c r="I27" s="1398"/>
      <c r="J27" s="1398"/>
    </row>
    <row r="28" spans="1:35">
      <c r="B28" s="1360"/>
      <c r="C28" s="1360"/>
      <c r="D28" s="1360"/>
      <c r="E28" s="1360"/>
      <c r="F28" s="1360"/>
      <c r="G28" s="1360"/>
    </row>
    <row r="29" spans="1:35">
      <c r="B29" s="1360"/>
      <c r="C29" s="1360"/>
      <c r="D29" s="1360"/>
      <c r="E29" s="1360"/>
      <c r="F29" s="1360"/>
      <c r="G29" s="1360"/>
    </row>
    <row r="30" spans="1:35">
      <c r="B30" s="1360"/>
      <c r="C30" s="1360"/>
      <c r="D30" s="1360"/>
      <c r="E30" s="1360"/>
      <c r="F30" s="1360"/>
      <c r="G30" s="1360"/>
    </row>
    <row r="31" spans="1:35">
      <c r="B31" s="1360"/>
      <c r="C31" s="1360"/>
      <c r="D31" s="1360"/>
      <c r="E31" s="1360"/>
      <c r="F31" s="1360"/>
      <c r="G31" s="1360"/>
    </row>
    <row r="32" spans="1:35">
      <c r="B32" s="1360"/>
      <c r="C32" s="1360"/>
      <c r="D32" s="1360"/>
      <c r="E32" s="1360"/>
      <c r="F32" s="1360"/>
      <c r="G32" s="1360"/>
    </row>
    <row r="33" s="1360" customFormat="1"/>
    <row r="34" s="1360" customFormat="1"/>
    <row r="35" s="1360" customFormat="1"/>
    <row r="36" s="1360" customFormat="1"/>
    <row r="37" s="1360" customFormat="1"/>
    <row r="38" s="1360" customFormat="1"/>
    <row r="39" s="1360" customFormat="1"/>
    <row r="40" s="1360" customFormat="1"/>
    <row r="41" s="1360" customFormat="1"/>
  </sheetData>
  <mergeCells count="24">
    <mergeCell ref="D10:J10"/>
    <mergeCell ref="D11:J11"/>
    <mergeCell ref="D12:J12"/>
    <mergeCell ref="D14:G14"/>
    <mergeCell ref="I14:M14"/>
    <mergeCell ref="B16:B19"/>
    <mergeCell ref="D16:E16"/>
    <mergeCell ref="F16:G16"/>
    <mergeCell ref="I16:L16"/>
    <mergeCell ref="D17:E17"/>
    <mergeCell ref="D19:E19"/>
    <mergeCell ref="F19:G19"/>
    <mergeCell ref="I19:L19"/>
    <mergeCell ref="F17:G17"/>
    <mergeCell ref="I17:L17"/>
    <mergeCell ref="D18:E18"/>
    <mergeCell ref="F18:G18"/>
    <mergeCell ref="I18:L18"/>
    <mergeCell ref="B1:M1"/>
    <mergeCell ref="B3:H4"/>
    <mergeCell ref="L3:M3"/>
    <mergeCell ref="L4:M4"/>
    <mergeCell ref="D7:J9"/>
    <mergeCell ref="K7:K9"/>
  </mergeCells>
  <phoneticPr fontId="27"/>
  <hyperlinks>
    <hyperlink ref="B22" r:id="rId1" display="クラウド請求管理ツール 「INVOY」" xr:uid="{52AF5A8A-3242-49CB-8B64-3CE421F78A04}"/>
    <hyperlink ref="B23" r:id="rId2" xr:uid="{13375BEA-61A2-4C9A-8A4B-73534B8A2B9A}"/>
  </hyperlinks>
  <printOptions horizontalCentered="1"/>
  <pageMargins left="0.7" right="0.7" top="0.75" bottom="0.75" header="0.3" footer="0.3"/>
  <pageSetup paperSize="9" scale="90" orientation="landscape" horizontalDpi="0" verticalDpi="0"/>
  <colBreaks count="1" manualBreakCount="1">
    <brk id="14" max="1048575" man="1"/>
  </colBreaks>
  <drawing r:id="rId3"/>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519C1-73FB-4A54-8FA6-1AA53316D223}">
  <sheetPr>
    <pageSetUpPr fitToPage="1"/>
  </sheetPr>
  <dimension ref="B2:Y43"/>
  <sheetViews>
    <sheetView showGridLines="0" zoomScale="99" zoomScaleNormal="99" workbookViewId="0">
      <selection activeCell="S19" sqref="S19"/>
    </sheetView>
  </sheetViews>
  <sheetFormatPr defaultColWidth="8.1640625" defaultRowHeight="19.350000000000001" customHeight="1"/>
  <cols>
    <col min="1" max="1" width="8.1640625" style="1911"/>
    <col min="2" max="2" width="10.6640625" style="1911" customWidth="1"/>
    <col min="3" max="14" width="8.1640625" style="1911"/>
    <col min="15" max="15" width="9.33203125" style="1911" customWidth="1"/>
    <col min="16" max="17" width="9.1640625" style="1911" customWidth="1"/>
    <col min="18" max="16384" width="8.1640625" style="1911"/>
  </cols>
  <sheetData>
    <row r="2" spans="2:25" ht="45.6" customHeight="1">
      <c r="B2" s="3033" t="s">
        <v>341</v>
      </c>
      <c r="C2" s="3033"/>
      <c r="D2" s="3033"/>
      <c r="E2" s="3033"/>
      <c r="F2" s="3033"/>
      <c r="G2" s="3033"/>
      <c r="H2" s="3033"/>
      <c r="I2" s="3033"/>
      <c r="J2" s="3033"/>
      <c r="K2" s="3033"/>
      <c r="L2" s="3033"/>
      <c r="M2" s="3033"/>
      <c r="N2" s="3033"/>
      <c r="O2" s="3033"/>
      <c r="P2" s="3033"/>
      <c r="Q2" s="3033"/>
    </row>
    <row r="4" spans="2:25" ht="24" customHeight="1">
      <c r="B4" s="3034" t="s">
        <v>1664</v>
      </c>
      <c r="C4" s="3030"/>
      <c r="D4" s="3030"/>
      <c r="E4" s="3030"/>
      <c r="F4" s="3030"/>
      <c r="G4" s="3030"/>
      <c r="H4" s="3030"/>
      <c r="I4" s="3030"/>
      <c r="J4" s="1912" t="s">
        <v>349</v>
      </c>
      <c r="O4" s="1911" t="s">
        <v>1665</v>
      </c>
      <c r="P4" s="3035" t="s">
        <v>1666</v>
      </c>
      <c r="Q4" s="3036"/>
    </row>
    <row r="5" spans="2:25" ht="24" customHeight="1">
      <c r="B5" s="1914" t="s">
        <v>1667</v>
      </c>
      <c r="C5" s="3037" t="s">
        <v>1668</v>
      </c>
      <c r="D5" s="3038"/>
      <c r="E5" s="1914" t="s">
        <v>192</v>
      </c>
      <c r="O5" s="1911" t="s">
        <v>1669</v>
      </c>
      <c r="P5" s="3039">
        <v>44562</v>
      </c>
      <c r="Q5" s="3039"/>
    </row>
    <row r="7" spans="2:25" ht="26.1" customHeight="1">
      <c r="B7" s="1915" t="s">
        <v>1448</v>
      </c>
      <c r="C7" s="3029" t="s">
        <v>1670</v>
      </c>
      <c r="D7" s="3030"/>
      <c r="E7" s="3030"/>
      <c r="F7" s="3030"/>
      <c r="G7" s="3030"/>
      <c r="H7" s="3030"/>
      <c r="I7" s="3030"/>
      <c r="J7" s="3030"/>
      <c r="M7" s="3031" t="s">
        <v>1671</v>
      </c>
      <c r="N7" s="3032"/>
      <c r="O7" s="3032"/>
      <c r="P7" s="3032"/>
      <c r="Q7" s="3032"/>
    </row>
    <row r="8" spans="2:25" ht="16.5" customHeight="1">
      <c r="M8" s="3040" t="s">
        <v>1672</v>
      </c>
      <c r="N8" s="3032"/>
      <c r="O8" s="3032"/>
      <c r="P8" s="3032"/>
      <c r="Q8" s="3032"/>
    </row>
    <row r="9" spans="2:25" ht="16.5" customHeight="1">
      <c r="B9" s="1916" t="s">
        <v>1673</v>
      </c>
      <c r="C9" s="1916"/>
      <c r="D9" s="1916"/>
      <c r="E9" s="1916"/>
      <c r="F9" s="1916"/>
      <c r="G9" s="1916"/>
      <c r="M9" s="3040" t="s">
        <v>1674</v>
      </c>
      <c r="N9" s="3032"/>
      <c r="O9" s="3032"/>
      <c r="P9" s="3032"/>
      <c r="Q9" s="3032"/>
    </row>
    <row r="10" spans="2:25" ht="16.5" customHeight="1">
      <c r="C10" s="1917"/>
      <c r="M10" s="3040" t="s">
        <v>1675</v>
      </c>
      <c r="N10" s="3032"/>
      <c r="O10" s="3032"/>
      <c r="P10" s="3032"/>
      <c r="Q10" s="3032"/>
      <c r="Y10" s="1911" t="s">
        <v>1696</v>
      </c>
    </row>
    <row r="11" spans="2:25" ht="16.5" customHeight="1">
      <c r="B11" s="1917" t="s">
        <v>1676</v>
      </c>
      <c r="C11" s="1917"/>
      <c r="D11" s="3041">
        <v>44562</v>
      </c>
      <c r="E11" s="3042"/>
      <c r="F11" s="3042"/>
      <c r="G11" s="1916"/>
      <c r="M11" s="1911" t="s">
        <v>354</v>
      </c>
      <c r="N11" s="3040" t="s">
        <v>1677</v>
      </c>
      <c r="O11" s="3032"/>
      <c r="P11" s="3032"/>
      <c r="Q11" s="3032"/>
    </row>
    <row r="12" spans="2:25" ht="16.5" customHeight="1">
      <c r="B12" s="1917"/>
      <c r="C12" s="1917"/>
      <c r="D12" s="1916"/>
      <c r="E12" s="1916"/>
      <c r="F12" s="1916"/>
      <c r="G12" s="1916"/>
      <c r="M12" s="1911" t="s">
        <v>356</v>
      </c>
      <c r="N12" s="3040" t="s">
        <v>1677</v>
      </c>
      <c r="O12" s="3032"/>
      <c r="P12" s="3032"/>
      <c r="Q12" s="3032"/>
    </row>
    <row r="13" spans="2:25" ht="16.5" customHeight="1">
      <c r="B13" s="1917" t="s">
        <v>1678</v>
      </c>
      <c r="D13" s="3032" t="s">
        <v>1679</v>
      </c>
      <c r="E13" s="3032"/>
      <c r="F13" s="3032"/>
      <c r="G13" s="3032"/>
      <c r="H13" s="3032"/>
      <c r="I13" s="3032"/>
      <c r="J13" s="3032"/>
      <c r="M13" s="1911" t="s">
        <v>358</v>
      </c>
      <c r="N13" s="3043" t="s">
        <v>1680</v>
      </c>
      <c r="O13" s="3043"/>
      <c r="P13" s="3043"/>
      <c r="Q13" s="3043"/>
    </row>
    <row r="14" spans="2:25" ht="16.5" customHeight="1">
      <c r="D14" s="3032" t="s">
        <v>1681</v>
      </c>
      <c r="E14" s="3044"/>
      <c r="F14" s="3044"/>
      <c r="G14" s="3044"/>
      <c r="H14" s="3044"/>
      <c r="I14" s="3044"/>
      <c r="J14" s="3044"/>
      <c r="M14" s="1911" t="s">
        <v>1682</v>
      </c>
      <c r="N14" s="3040" t="s">
        <v>1668</v>
      </c>
      <c r="O14" s="3032"/>
      <c r="P14" s="3032"/>
      <c r="Q14" s="3032"/>
    </row>
    <row r="15" spans="2:25" ht="16.5" customHeight="1">
      <c r="D15" s="1919" t="s">
        <v>1683</v>
      </c>
      <c r="E15" s="3045">
        <v>12345678</v>
      </c>
      <c r="F15" s="3045"/>
      <c r="G15" s="3045"/>
      <c r="H15" s="3045"/>
      <c r="I15" s="3045"/>
      <c r="J15" s="3045"/>
      <c r="M15" s="1911" t="s">
        <v>1684</v>
      </c>
      <c r="O15" s="1916"/>
      <c r="P15" s="1916"/>
      <c r="Q15" s="1916"/>
    </row>
    <row r="16" spans="2:25" ht="16.5" customHeight="1">
      <c r="D16" s="3032" t="s">
        <v>1685</v>
      </c>
      <c r="E16" s="3032"/>
      <c r="F16" s="3032"/>
      <c r="G16" s="3032"/>
      <c r="H16" s="3032"/>
      <c r="I16" s="3032"/>
      <c r="J16" s="3032"/>
      <c r="O16" s="1916"/>
      <c r="P16" s="1916"/>
      <c r="Q16" s="1916"/>
    </row>
    <row r="18" spans="2:20" ht="30.75" customHeight="1">
      <c r="B18" s="1920" t="s">
        <v>1686</v>
      </c>
      <c r="C18" s="1921"/>
      <c r="D18" s="3046">
        <f>O21</f>
        <v>0</v>
      </c>
      <c r="E18" s="3047"/>
      <c r="F18" s="3047"/>
      <c r="G18" s="1921" t="s">
        <v>1687</v>
      </c>
    </row>
    <row r="20" spans="2:20" ht="41.1" customHeight="1">
      <c r="B20" s="3048" t="s">
        <v>1688</v>
      </c>
      <c r="C20" s="3049"/>
      <c r="D20" s="3050" t="s">
        <v>1689</v>
      </c>
      <c r="E20" s="3049"/>
      <c r="F20" s="3050" t="s">
        <v>1690</v>
      </c>
      <c r="G20" s="3049"/>
      <c r="H20" s="3050" t="s">
        <v>1691</v>
      </c>
      <c r="I20" s="3049"/>
      <c r="J20" s="3051" t="s">
        <v>219</v>
      </c>
      <c r="K20" s="3052"/>
      <c r="L20" s="3059"/>
      <c r="M20" s="3050" t="s">
        <v>173</v>
      </c>
      <c r="N20" s="3049"/>
      <c r="O20" s="3051" t="s">
        <v>220</v>
      </c>
      <c r="P20" s="3052"/>
      <c r="Q20" s="3053"/>
    </row>
    <row r="21" spans="2:20" ht="19.350000000000001" customHeight="1">
      <c r="B21" s="3054"/>
      <c r="C21" s="3055"/>
      <c r="D21" s="3054"/>
      <c r="E21" s="3055"/>
      <c r="F21" s="3054">
        <f>P36</f>
        <v>0</v>
      </c>
      <c r="G21" s="3055"/>
      <c r="H21" s="3054"/>
      <c r="I21" s="3055"/>
      <c r="J21" s="3055">
        <f>(B21-D21)+F21-H21</f>
        <v>0</v>
      </c>
      <c r="K21" s="3055"/>
      <c r="L21" s="3056"/>
      <c r="M21" s="3055">
        <f>J21*10%</f>
        <v>0</v>
      </c>
      <c r="N21" s="3056"/>
      <c r="O21" s="3057">
        <f>J21+M21</f>
        <v>0</v>
      </c>
      <c r="P21" s="3058"/>
      <c r="Q21" s="3058"/>
    </row>
    <row r="23" spans="2:20" ht="19.350000000000001" customHeight="1">
      <c r="B23" s="1922" t="s">
        <v>1380</v>
      </c>
      <c r="C23" s="1923" t="s">
        <v>1692</v>
      </c>
      <c r="D23" s="1923"/>
      <c r="E23" s="1923"/>
      <c r="F23" s="1923"/>
      <c r="G23" s="1923"/>
      <c r="H23" s="1923"/>
      <c r="I23" s="1923"/>
      <c r="J23" s="1922"/>
      <c r="K23" s="1924"/>
      <c r="L23" s="3052" t="s">
        <v>170</v>
      </c>
      <c r="M23" s="3060"/>
      <c r="N23" s="3061" t="s">
        <v>225</v>
      </c>
      <c r="O23" s="3062"/>
      <c r="P23" s="3061" t="s">
        <v>171</v>
      </c>
      <c r="Q23" s="3062"/>
      <c r="S23" s="1913"/>
      <c r="T23" s="1913"/>
    </row>
    <row r="24" spans="2:20" ht="19.350000000000001" customHeight="1">
      <c r="B24" s="1925">
        <v>1</v>
      </c>
      <c r="C24" s="3043" t="s">
        <v>1670</v>
      </c>
      <c r="D24" s="3043"/>
      <c r="E24" s="3043"/>
      <c r="F24" s="3043"/>
      <c r="G24" s="3043"/>
      <c r="H24" s="3043"/>
      <c r="I24" s="3043"/>
      <c r="J24" s="3043"/>
      <c r="K24" s="3043"/>
      <c r="L24" s="1916"/>
      <c r="M24" s="1918" t="s">
        <v>890</v>
      </c>
      <c r="N24" s="3063"/>
      <c r="O24" s="3063"/>
      <c r="P24" s="3063" t="str">
        <f t="shared" ref="P24:P31" si="0">IF(N24="","",L24*N24)</f>
        <v/>
      </c>
      <c r="Q24" s="3063"/>
      <c r="R24" s="1926"/>
      <c r="S24" s="1916"/>
      <c r="T24" s="1916"/>
    </row>
    <row r="25" spans="2:20" ht="19.350000000000001" customHeight="1">
      <c r="B25" s="1927">
        <v>2</v>
      </c>
      <c r="C25" s="3064"/>
      <c r="D25" s="3064"/>
      <c r="E25" s="3064"/>
      <c r="F25" s="3064"/>
      <c r="G25" s="3064"/>
      <c r="H25" s="3064"/>
      <c r="I25" s="3064"/>
      <c r="J25" s="3043"/>
      <c r="K25" s="3043"/>
      <c r="L25" s="1929"/>
      <c r="M25" s="1928"/>
      <c r="N25" s="3065"/>
      <c r="O25" s="3065"/>
      <c r="P25" s="3065" t="str">
        <f t="shared" si="0"/>
        <v/>
      </c>
      <c r="Q25" s="3065"/>
      <c r="R25" s="1926"/>
    </row>
    <row r="26" spans="2:20" ht="19.350000000000001" customHeight="1">
      <c r="B26" s="1925">
        <v>3</v>
      </c>
      <c r="C26" s="3043"/>
      <c r="D26" s="3043"/>
      <c r="E26" s="3043"/>
      <c r="F26" s="3043"/>
      <c r="G26" s="3043"/>
      <c r="H26" s="3043"/>
      <c r="I26" s="3043"/>
      <c r="J26" s="3043"/>
      <c r="K26" s="3043"/>
      <c r="L26" s="1916"/>
      <c r="M26" s="1918"/>
      <c r="N26" s="3063"/>
      <c r="O26" s="3063"/>
      <c r="P26" s="3063" t="str">
        <f t="shared" si="0"/>
        <v/>
      </c>
      <c r="Q26" s="3063"/>
      <c r="R26" s="1926"/>
    </row>
    <row r="27" spans="2:20" ht="19.350000000000001" customHeight="1">
      <c r="B27" s="1927">
        <v>4</v>
      </c>
      <c r="C27" s="3064"/>
      <c r="D27" s="3064"/>
      <c r="E27" s="3064"/>
      <c r="F27" s="3064"/>
      <c r="G27" s="3064"/>
      <c r="H27" s="3064"/>
      <c r="I27" s="3064"/>
      <c r="J27" s="3043"/>
      <c r="K27" s="3043"/>
      <c r="L27" s="1929"/>
      <c r="M27" s="1928"/>
      <c r="N27" s="3065"/>
      <c r="O27" s="3065"/>
      <c r="P27" s="3065" t="str">
        <f t="shared" si="0"/>
        <v/>
      </c>
      <c r="Q27" s="3065"/>
      <c r="R27" s="1926"/>
    </row>
    <row r="28" spans="2:20" ht="19.350000000000001" customHeight="1">
      <c r="B28" s="1925">
        <v>5</v>
      </c>
      <c r="C28" s="3043"/>
      <c r="D28" s="3043"/>
      <c r="E28" s="3043"/>
      <c r="F28" s="3043"/>
      <c r="G28" s="3043"/>
      <c r="H28" s="3043"/>
      <c r="I28" s="3043"/>
      <c r="J28" s="3043"/>
      <c r="K28" s="3043"/>
      <c r="L28" s="1916"/>
      <c r="M28" s="1918"/>
      <c r="N28" s="3063"/>
      <c r="O28" s="3063"/>
      <c r="P28" s="3063" t="str">
        <f t="shared" si="0"/>
        <v/>
      </c>
      <c r="Q28" s="3063"/>
      <c r="R28" s="1926"/>
    </row>
    <row r="29" spans="2:20" ht="19.350000000000001" customHeight="1">
      <c r="B29" s="1927">
        <v>6</v>
      </c>
      <c r="C29" s="3064"/>
      <c r="D29" s="3064"/>
      <c r="E29" s="3064"/>
      <c r="F29" s="3064"/>
      <c r="G29" s="3064"/>
      <c r="H29" s="3064"/>
      <c r="I29" s="3064"/>
      <c r="J29" s="3043"/>
      <c r="K29" s="3043"/>
      <c r="L29" s="1929"/>
      <c r="M29" s="1928"/>
      <c r="N29" s="3065"/>
      <c r="O29" s="3065"/>
      <c r="P29" s="3065" t="str">
        <f t="shared" si="0"/>
        <v/>
      </c>
      <c r="Q29" s="3065"/>
      <c r="R29" s="1926"/>
    </row>
    <row r="30" spans="2:20" ht="19.350000000000001" customHeight="1">
      <c r="B30" s="1925">
        <v>7</v>
      </c>
      <c r="C30" s="3043"/>
      <c r="D30" s="3043"/>
      <c r="E30" s="3043"/>
      <c r="F30" s="3043"/>
      <c r="G30" s="3043"/>
      <c r="H30" s="3043"/>
      <c r="I30" s="3043"/>
      <c r="J30" s="3043"/>
      <c r="K30" s="3043"/>
      <c r="L30" s="1916"/>
      <c r="M30" s="1918"/>
      <c r="N30" s="3063"/>
      <c r="O30" s="3063"/>
      <c r="P30" s="3063" t="str">
        <f t="shared" si="0"/>
        <v/>
      </c>
      <c r="Q30" s="3063"/>
      <c r="R30" s="1926"/>
    </row>
    <row r="31" spans="2:20" ht="19.350000000000001" customHeight="1">
      <c r="B31" s="1927">
        <v>8</v>
      </c>
      <c r="C31" s="3064"/>
      <c r="D31" s="3064"/>
      <c r="E31" s="3064"/>
      <c r="F31" s="3064"/>
      <c r="G31" s="3064"/>
      <c r="H31" s="3064"/>
      <c r="I31" s="3064"/>
      <c r="J31" s="3043"/>
      <c r="K31" s="3043"/>
      <c r="L31" s="1929"/>
      <c r="M31" s="1928"/>
      <c r="N31" s="3065"/>
      <c r="O31" s="3065"/>
      <c r="P31" s="3065" t="str">
        <f t="shared" si="0"/>
        <v/>
      </c>
      <c r="Q31" s="3065"/>
      <c r="R31" s="1926"/>
    </row>
    <row r="32" spans="2:20" ht="19.350000000000001" customHeight="1">
      <c r="B32" s="1925">
        <v>9</v>
      </c>
      <c r="C32" s="3043"/>
      <c r="D32" s="3043"/>
      <c r="E32" s="3043"/>
      <c r="F32" s="3043"/>
      <c r="G32" s="3043"/>
      <c r="H32" s="3043"/>
      <c r="I32" s="3043"/>
      <c r="J32" s="3043"/>
      <c r="K32" s="3043"/>
      <c r="L32" s="1916"/>
      <c r="M32" s="1918"/>
      <c r="N32" s="3063"/>
      <c r="O32" s="3063"/>
      <c r="P32" s="3063" t="str">
        <f>IF(N32="","",L32*N32)</f>
        <v/>
      </c>
      <c r="Q32" s="3063"/>
      <c r="R32" s="1926"/>
    </row>
    <row r="33" spans="2:18" ht="19.350000000000001" customHeight="1">
      <c r="B33" s="1927">
        <v>10</v>
      </c>
      <c r="C33" s="3064"/>
      <c r="D33" s="3064"/>
      <c r="E33" s="3064"/>
      <c r="F33" s="3064"/>
      <c r="G33" s="3064"/>
      <c r="H33" s="3064"/>
      <c r="I33" s="3064"/>
      <c r="J33" s="3043"/>
      <c r="K33" s="3043"/>
      <c r="L33" s="1929"/>
      <c r="M33" s="1928"/>
      <c r="N33" s="3065"/>
      <c r="O33" s="3065"/>
      <c r="P33" s="3065" t="str">
        <f>IF(N33="","",L33*N33)</f>
        <v/>
      </c>
      <c r="Q33" s="3065"/>
      <c r="R33" s="1926"/>
    </row>
    <row r="34" spans="2:18" ht="19.350000000000001" customHeight="1">
      <c r="B34" s="1925">
        <v>11</v>
      </c>
      <c r="C34" s="3043"/>
      <c r="D34" s="3043"/>
      <c r="E34" s="3043"/>
      <c r="F34" s="3043"/>
      <c r="G34" s="3043"/>
      <c r="H34" s="3043"/>
      <c r="I34" s="3043"/>
      <c r="J34" s="3043"/>
      <c r="K34" s="3043"/>
      <c r="L34" s="1916"/>
      <c r="M34" s="1918"/>
      <c r="N34" s="3063"/>
      <c r="O34" s="3063"/>
      <c r="P34" s="3063" t="str">
        <f>IF(N34="","",L34*N34)</f>
        <v/>
      </c>
      <c r="Q34" s="3063"/>
      <c r="R34" s="1926"/>
    </row>
    <row r="35" spans="2:18" ht="19.350000000000001" customHeight="1">
      <c r="B35" s="1927">
        <v>12</v>
      </c>
      <c r="C35" s="3064"/>
      <c r="D35" s="3064"/>
      <c r="E35" s="3064"/>
      <c r="F35" s="3064"/>
      <c r="G35" s="3064"/>
      <c r="H35" s="3064"/>
      <c r="I35" s="3064"/>
      <c r="J35" s="3043"/>
      <c r="K35" s="3043"/>
      <c r="L35" s="1929"/>
      <c r="M35" s="1928"/>
      <c r="N35" s="3065"/>
      <c r="O35" s="3065"/>
      <c r="P35" s="3065" t="str">
        <f>IF(N35="","",L35*N35)</f>
        <v/>
      </c>
      <c r="Q35" s="3065"/>
      <c r="R35" s="1926"/>
    </row>
    <row r="36" spans="2:18" ht="19.350000000000001" customHeight="1">
      <c r="B36" s="1916"/>
      <c r="C36" s="1916"/>
      <c r="D36" s="1916"/>
      <c r="E36" s="1916"/>
      <c r="F36" s="1916"/>
      <c r="G36" s="1916"/>
      <c r="H36" s="1916"/>
      <c r="I36" s="1916"/>
      <c r="J36" s="1916"/>
      <c r="K36" s="1916"/>
      <c r="M36" s="1916"/>
      <c r="O36" s="1930" t="s">
        <v>219</v>
      </c>
      <c r="P36" s="3067">
        <f>SUM(P24:Q35)</f>
        <v>0</v>
      </c>
      <c r="Q36" s="3068"/>
    </row>
    <row r="37" spans="2:18" ht="19.350000000000001" customHeight="1">
      <c r="B37" s="1916"/>
    </row>
    <row r="39" spans="2:18" ht="67.349999999999994" customHeight="1">
      <c r="B39" s="1931" t="s">
        <v>235</v>
      </c>
      <c r="C39" s="3069"/>
      <c r="D39" s="3070"/>
      <c r="E39" s="3070"/>
      <c r="F39" s="3070"/>
      <c r="G39" s="3070"/>
      <c r="H39" s="3070"/>
      <c r="I39" s="3070"/>
      <c r="J39" s="3070"/>
      <c r="K39" s="3070"/>
      <c r="L39" s="3070"/>
      <c r="M39" s="3070"/>
      <c r="N39" s="3070"/>
      <c r="O39" s="3070"/>
      <c r="P39" s="3070"/>
      <c r="Q39" s="3071"/>
    </row>
    <row r="41" spans="2:18" ht="19.350000000000001" customHeight="1">
      <c r="B41" s="3066" t="s">
        <v>1693</v>
      </c>
      <c r="C41" s="3066"/>
      <c r="D41" s="3066"/>
      <c r="E41" s="3066"/>
      <c r="F41" s="3066"/>
      <c r="G41" s="3066"/>
      <c r="H41" s="3066"/>
      <c r="I41" s="3066"/>
      <c r="J41" s="3066"/>
      <c r="K41" s="3066"/>
      <c r="L41" s="3066"/>
      <c r="M41" s="3066"/>
      <c r="N41" s="3066"/>
    </row>
    <row r="42" spans="2:18" ht="19.350000000000001" customHeight="1">
      <c r="B42" s="3066" t="s">
        <v>1694</v>
      </c>
      <c r="C42" s="3066"/>
      <c r="D42" s="3066"/>
      <c r="E42" s="3066"/>
      <c r="F42" s="3066"/>
      <c r="G42" s="3066"/>
      <c r="H42" s="3066"/>
      <c r="I42" s="3066"/>
      <c r="J42" s="3066"/>
      <c r="K42" s="3066"/>
      <c r="L42" s="3066"/>
      <c r="M42" s="3066"/>
    </row>
    <row r="43" spans="2:18" ht="19.350000000000001" customHeight="1">
      <c r="B43" s="3066" t="s">
        <v>1695</v>
      </c>
      <c r="C43" s="3066"/>
      <c r="D43" s="3066"/>
      <c r="E43" s="3066"/>
      <c r="F43" s="3066"/>
      <c r="G43" s="3066"/>
      <c r="H43" s="3066"/>
      <c r="I43" s="3066"/>
      <c r="J43" s="3066"/>
      <c r="K43" s="3066"/>
      <c r="L43" s="3066"/>
      <c r="M43" s="3066"/>
      <c r="N43" s="3066"/>
    </row>
  </sheetData>
  <mergeCells count="78">
    <mergeCell ref="B42:M42"/>
    <mergeCell ref="B43:N43"/>
    <mergeCell ref="C35:K35"/>
    <mergeCell ref="N35:O35"/>
    <mergeCell ref="P35:Q35"/>
    <mergeCell ref="P36:Q36"/>
    <mergeCell ref="C39:Q39"/>
    <mergeCell ref="B41:N41"/>
    <mergeCell ref="C33:K33"/>
    <mergeCell ref="N33:O33"/>
    <mergeCell ref="P33:Q33"/>
    <mergeCell ref="C34:K34"/>
    <mergeCell ref="N34:O34"/>
    <mergeCell ref="P34:Q34"/>
    <mergeCell ref="C31:K31"/>
    <mergeCell ref="N31:O31"/>
    <mergeCell ref="P31:Q31"/>
    <mergeCell ref="C32:K32"/>
    <mergeCell ref="N32:O32"/>
    <mergeCell ref="P32:Q32"/>
    <mergeCell ref="C29:K29"/>
    <mergeCell ref="N29:O29"/>
    <mergeCell ref="P29:Q29"/>
    <mergeCell ref="C30:K30"/>
    <mergeCell ref="N30:O30"/>
    <mergeCell ref="P30:Q30"/>
    <mergeCell ref="C27:K27"/>
    <mergeCell ref="N27:O27"/>
    <mergeCell ref="P27:Q27"/>
    <mergeCell ref="C28:K28"/>
    <mergeCell ref="N28:O28"/>
    <mergeCell ref="P28:Q28"/>
    <mergeCell ref="C25:K25"/>
    <mergeCell ref="N25:O25"/>
    <mergeCell ref="P25:Q25"/>
    <mergeCell ref="C26:K26"/>
    <mergeCell ref="N26:O26"/>
    <mergeCell ref="P26:Q26"/>
    <mergeCell ref="L23:M23"/>
    <mergeCell ref="N23:O23"/>
    <mergeCell ref="P23:Q23"/>
    <mergeCell ref="C24:K24"/>
    <mergeCell ref="N24:O24"/>
    <mergeCell ref="P24:Q24"/>
    <mergeCell ref="M20:N20"/>
    <mergeCell ref="O20:Q20"/>
    <mergeCell ref="B21:C21"/>
    <mergeCell ref="D21:E21"/>
    <mergeCell ref="F21:G21"/>
    <mergeCell ref="H21:I21"/>
    <mergeCell ref="J21:L21"/>
    <mergeCell ref="M21:N21"/>
    <mergeCell ref="O21:Q21"/>
    <mergeCell ref="J20:L20"/>
    <mergeCell ref="D18:F18"/>
    <mergeCell ref="B20:C20"/>
    <mergeCell ref="D20:E20"/>
    <mergeCell ref="F20:G20"/>
    <mergeCell ref="H20:I20"/>
    <mergeCell ref="D16:J16"/>
    <mergeCell ref="M8:Q8"/>
    <mergeCell ref="M9:Q9"/>
    <mergeCell ref="M10:Q10"/>
    <mergeCell ref="D11:F11"/>
    <mergeCell ref="N11:Q11"/>
    <mergeCell ref="N12:Q12"/>
    <mergeCell ref="D13:J13"/>
    <mergeCell ref="N13:Q13"/>
    <mergeCell ref="D14:J14"/>
    <mergeCell ref="N14:Q14"/>
    <mergeCell ref="E15:J15"/>
    <mergeCell ref="C7:J7"/>
    <mergeCell ref="M7:Q7"/>
    <mergeCell ref="B2:Q2"/>
    <mergeCell ref="B4:I4"/>
    <mergeCell ref="P4:Q4"/>
    <mergeCell ref="C5:D5"/>
    <mergeCell ref="P5:Q5"/>
  </mergeCells>
  <phoneticPr fontId="27"/>
  <hyperlinks>
    <hyperlink ref="B41" r:id="rId1" display="請求書作成・管理ならMakeLeaps（メイクリープス）" xr:uid="{3D4CA188-AFC2-4ADE-AAD9-91F55654A582}"/>
    <hyperlink ref="B43:J43" r:id="rId2" display="他のテンプレートはこちら" xr:uid="{644513CD-954A-4750-90B3-316913AC0602}"/>
    <hyperlink ref="B42:J42" r:id="rId3" display="Excelでの書類管理に限界を感じたら【無料で試してみる】" xr:uid="{3B506F3A-C2C5-444D-A2DB-71E1EFED0119}"/>
  </hyperlinks>
  <pageMargins left="0.59055118110236227" right="0.59055118110236227" top="0.59055118110236227" bottom="0.59055118110236227" header="0.31496062992125984" footer="0.31496062992125984"/>
  <pageSetup paperSize="9" scale="74" orientation="portrait" r:id="rId4"/>
  <drawing r:id="rId5"/>
  <legacyDrawing r:id="rId6"/>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F933-92B0-4012-B4FF-DB2EE0C4FF93}">
  <dimension ref="A1"/>
  <sheetViews>
    <sheetView workbookViewId="0">
      <selection activeCell="Z40" sqref="Z40"/>
    </sheetView>
  </sheetViews>
  <sheetFormatPr defaultRowHeight="12.75"/>
  <sheetData/>
  <phoneticPr fontId="2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94</vt:i4>
      </vt:variant>
      <vt:variant>
        <vt:lpstr>名前付き一覧</vt:lpstr>
      </vt:variant>
      <vt:variant>
        <vt:i4>114</vt:i4>
      </vt:variant>
    </vt:vector>
  </HeadingPairs>
  <TitlesOfParts>
    <vt:vector size="208" baseType="lpstr">
      <vt:lpstr>管理</vt:lpstr>
      <vt:lpstr>目次</vt:lpstr>
      <vt:lpstr>会計フリー</vt:lpstr>
      <vt:lpstr>会計フリー　最新 </vt:lpstr>
      <vt:lpstr>エレコムダイレクトショップ本店</vt:lpstr>
      <vt:lpstr>エレコム株式会社</vt:lpstr>
      <vt:lpstr>エレコム株式会社　最新</vt:lpstr>
      <vt:lpstr>1_見積書</vt:lpstr>
      <vt:lpstr>1_請求書</vt:lpstr>
      <vt:lpstr>1_1_請求書兼領収書 ウエスタンデジタル</vt:lpstr>
      <vt:lpstr>1_1_納品書ウエスタンデジタル</vt:lpstr>
      <vt:lpstr>1_2_請求書兼領収書 ウエスタンデジタル線引き</vt:lpstr>
      <vt:lpstr>1_2_請求書兼領収書 ウエスタンデジタル</vt:lpstr>
      <vt:lpstr>1_2_納品書ウエスタンデジタル </vt:lpstr>
      <vt:lpstr>1_3_請求書兼領収書</vt:lpstr>
      <vt:lpstr>1_3_納品書 </vt:lpstr>
      <vt:lpstr>1_4_請求書兼領収書 ウエスタンデジタル　数式入り</vt:lpstr>
      <vt:lpstr>1_4_納品書ウエスタンデジタル 　数式入り</vt:lpstr>
      <vt:lpstr>1_5_請求書兼領収書 ウエスタンデジタル　最新</vt:lpstr>
      <vt:lpstr>1_5_納品書ウエスタンデジタル 　最新</vt:lpstr>
      <vt:lpstr>1_6_請求書兼領収書 サンディスク　最新 </vt:lpstr>
      <vt:lpstr>1_6_納品書サンディスク 　最新</vt:lpstr>
      <vt:lpstr>1_7_請求書兼領収書 図形バージョン </vt:lpstr>
      <vt:lpstr>1_7_納品書　図形バージョン </vt:lpstr>
      <vt:lpstr>1_8_請求書兼領収書 図形バージョン  (2)</vt:lpstr>
      <vt:lpstr>1_8_納品書　図形バージョン  (2)</vt:lpstr>
      <vt:lpstr>2_請求書</vt:lpstr>
      <vt:lpstr>2_納品書</vt:lpstr>
      <vt:lpstr>2_1_請求書</vt:lpstr>
      <vt:lpstr>2_1_納品書</vt:lpstr>
      <vt:lpstr>2_2_請求書</vt:lpstr>
      <vt:lpstr>2_2_納品書</vt:lpstr>
      <vt:lpstr>2_3_請求書JANあり</vt:lpstr>
      <vt:lpstr>2_3_納品書JANあり</vt:lpstr>
      <vt:lpstr>2_4_請求書JANあり</vt:lpstr>
      <vt:lpstr>2_4_納品書JANあり </vt:lpstr>
      <vt:lpstr>2_4_領収書</vt:lpstr>
      <vt:lpstr>2_5_請求書JANあり </vt:lpstr>
      <vt:lpstr>2_5_納品書JANあり </vt:lpstr>
      <vt:lpstr>2_5_領収書 </vt:lpstr>
      <vt:lpstr>2_6_請求書JANあり 手直し</vt:lpstr>
      <vt:lpstr>2_6_納品書JANあり  手直し</vt:lpstr>
      <vt:lpstr>2_6_領収書 手直し</vt:lpstr>
      <vt:lpstr>2_7_請求書JANあり 最新</vt:lpstr>
      <vt:lpstr>2_7_納品書JANあり 最新</vt:lpstr>
      <vt:lpstr>2_7_領収書 最新</vt:lpstr>
      <vt:lpstr>3_納品書</vt:lpstr>
      <vt:lpstr>3_1_納品書</vt:lpstr>
      <vt:lpstr>4_1_請求書</vt:lpstr>
      <vt:lpstr>4_1_領収書</vt:lpstr>
      <vt:lpstr>4_2_請求書</vt:lpstr>
      <vt:lpstr>4_2_納品書</vt:lpstr>
      <vt:lpstr>4_3_請求書</vt:lpstr>
      <vt:lpstr>4_3_納品書</vt:lpstr>
      <vt:lpstr>4_3_領収書</vt:lpstr>
      <vt:lpstr>4_4_請求書</vt:lpstr>
      <vt:lpstr>4_4_納品書</vt:lpstr>
      <vt:lpstr>4_5_領収書</vt:lpstr>
      <vt:lpstr>4_6_請求書</vt:lpstr>
      <vt:lpstr>4_7_納品書</vt:lpstr>
      <vt:lpstr>4_8_請求書</vt:lpstr>
      <vt:lpstr>4_9_領収書</vt:lpstr>
      <vt:lpstr>5_領収書</vt:lpstr>
      <vt:lpstr>6_請求書</vt:lpstr>
      <vt:lpstr>7_1_請求書</vt:lpstr>
      <vt:lpstr>7_1_納品書</vt:lpstr>
      <vt:lpstr>7_1_領収書</vt:lpstr>
      <vt:lpstr>7_2_請求書</vt:lpstr>
      <vt:lpstr>7_2_納品書</vt:lpstr>
      <vt:lpstr>7_2_領収書</vt:lpstr>
      <vt:lpstr>7_3_請求書</vt:lpstr>
      <vt:lpstr>8_1_請求書</vt:lpstr>
      <vt:lpstr>8_1_領収書</vt:lpstr>
      <vt:lpstr>8_1_納品書</vt:lpstr>
      <vt:lpstr>8_2_請求書</vt:lpstr>
      <vt:lpstr>8_3_領収書</vt:lpstr>
      <vt:lpstr>8_4_請求書原版</vt:lpstr>
      <vt:lpstr>8_4_納品書</vt:lpstr>
      <vt:lpstr>8_4_領収書</vt:lpstr>
      <vt:lpstr>8_5_請求書　最新版</vt:lpstr>
      <vt:lpstr>8_5_納品書　最新版</vt:lpstr>
      <vt:lpstr>9_1_請求書</vt:lpstr>
      <vt:lpstr>9_1_領収書</vt:lpstr>
      <vt:lpstr>10_見積書</vt:lpstr>
      <vt:lpstr>10_発注書</vt:lpstr>
      <vt:lpstr>10_請求書</vt:lpstr>
      <vt:lpstr>10_納品書</vt:lpstr>
      <vt:lpstr>10_領収書</vt:lpstr>
      <vt:lpstr>10_領収書 B6</vt:lpstr>
      <vt:lpstr>INVOY_請求書</vt:lpstr>
      <vt:lpstr>INVOY_納品書</vt:lpstr>
      <vt:lpstr>INVOY_領収書</vt:lpstr>
      <vt:lpstr>試作1</vt:lpstr>
      <vt:lpstr>Sheet1</vt:lpstr>
      <vt:lpstr>'4_4_請求書'!_day1</vt:lpstr>
      <vt:lpstr>'4_4_納品書'!_day1</vt:lpstr>
      <vt:lpstr>'4_4_請求書'!_day2</vt:lpstr>
      <vt:lpstr>'4_4_納品書'!excluded</vt:lpstr>
      <vt:lpstr>'4_5_領収書'!exclusive</vt:lpstr>
      <vt:lpstr>exemption</vt:lpstr>
      <vt:lpstr>'4_4_納品書'!included</vt:lpstr>
      <vt:lpstr>'4_5_領収書'!inclusive</vt:lpstr>
      <vt:lpstr>'4_5_領収書'!keigenzei2</vt:lpstr>
      <vt:lpstr>kigenDay</vt:lpstr>
      <vt:lpstr>kigenMonth</vt:lpstr>
      <vt:lpstr>kigenYear</vt:lpstr>
      <vt:lpstr>'4_4_請求書'!month1</vt:lpstr>
      <vt:lpstr>'4_4_納品書'!month1</vt:lpstr>
      <vt:lpstr>'4_4_請求書'!month2</vt:lpstr>
      <vt:lpstr>nohinDay</vt:lpstr>
      <vt:lpstr>nohinMonth</vt:lpstr>
      <vt:lpstr>nohinYear</vt:lpstr>
      <vt:lpstr>'1_1_請求書兼領収書 ウエスタンデジタル'!Print_Area</vt:lpstr>
      <vt:lpstr>'1_2_請求書兼領収書 ウエスタンデジタル'!Print_Area</vt:lpstr>
      <vt:lpstr>'1_2_請求書兼領収書 ウエスタンデジタル線引き'!Print_Area</vt:lpstr>
      <vt:lpstr>'1_3_請求書兼領収書'!Print_Area</vt:lpstr>
      <vt:lpstr>'1_4_請求書兼領収書 ウエスタンデジタル　数式入り'!Print_Area</vt:lpstr>
      <vt:lpstr>'1_5_請求書兼領収書 ウエスタンデジタル　最新'!Print_Area</vt:lpstr>
      <vt:lpstr>'1_5_納品書ウエスタンデジタル 　最新'!Print_Area</vt:lpstr>
      <vt:lpstr>'1_6_請求書兼領収書 サンディスク　最新 '!Print_Area</vt:lpstr>
      <vt:lpstr>'1_6_納品書サンディスク 　最新'!Print_Area</vt:lpstr>
      <vt:lpstr>'1_7_請求書兼領収書 図形バージョン '!Print_Area</vt:lpstr>
      <vt:lpstr>'1_7_納品書　図形バージョン '!Print_Area</vt:lpstr>
      <vt:lpstr>'1_8_請求書兼領収書 図形バージョン  (2)'!Print_Area</vt:lpstr>
      <vt:lpstr>'1_8_納品書　図形バージョン  (2)'!Print_Area</vt:lpstr>
      <vt:lpstr>'10_見積書'!Print_Area</vt:lpstr>
      <vt:lpstr>'10_請求書'!Print_Area</vt:lpstr>
      <vt:lpstr>'10_納品書'!Print_Area</vt:lpstr>
      <vt:lpstr>'10_発注書'!Print_Area</vt:lpstr>
      <vt:lpstr>'10_領収書'!Print_Area</vt:lpstr>
      <vt:lpstr>'10_領収書 B6'!Print_Area</vt:lpstr>
      <vt:lpstr>'2_4_請求書JANあり'!Print_Area</vt:lpstr>
      <vt:lpstr>'2_4_納品書JANあり '!Print_Area</vt:lpstr>
      <vt:lpstr>'2_4_領収書'!Print_Area</vt:lpstr>
      <vt:lpstr>'2_5_請求書JANあり '!Print_Area</vt:lpstr>
      <vt:lpstr>'2_5_納品書JANあり '!Print_Area</vt:lpstr>
      <vt:lpstr>'2_5_領収書 '!Print_Area</vt:lpstr>
      <vt:lpstr>'2_6_請求書JANあり 手直し'!Print_Area</vt:lpstr>
      <vt:lpstr>'2_6_納品書JANあり  手直し'!Print_Area</vt:lpstr>
      <vt:lpstr>'2_6_領収書 手直し'!Print_Area</vt:lpstr>
      <vt:lpstr>'2_7_請求書JANあり 最新'!Print_Area</vt:lpstr>
      <vt:lpstr>'2_7_納品書JANあり 最新'!Print_Area</vt:lpstr>
      <vt:lpstr>'2_7_領収書 最新'!Print_Area</vt:lpstr>
      <vt:lpstr>'4_1_請求書'!Print_Area</vt:lpstr>
      <vt:lpstr>'4_1_領収書'!Print_Area</vt:lpstr>
      <vt:lpstr>'4_2_請求書'!Print_Area</vt:lpstr>
      <vt:lpstr>'4_2_納品書'!Print_Area</vt:lpstr>
      <vt:lpstr>'4_3_請求書'!Print_Area</vt:lpstr>
      <vt:lpstr>'4_3_領収書'!Print_Area</vt:lpstr>
      <vt:lpstr>'4_4_請求書'!Print_Area</vt:lpstr>
      <vt:lpstr>'4_4_納品書'!Print_Area</vt:lpstr>
      <vt:lpstr>'4_5_領収書'!Print_Area</vt:lpstr>
      <vt:lpstr>'4_6_請求書'!Print_Area</vt:lpstr>
      <vt:lpstr>'4_7_納品書'!Print_Area</vt:lpstr>
      <vt:lpstr>'4_8_請求書'!Print_Area</vt:lpstr>
      <vt:lpstr>'4_9_領収書'!Print_Area</vt:lpstr>
      <vt:lpstr>'6_請求書'!Print_Area</vt:lpstr>
      <vt:lpstr>'7_2_請求書'!Print_Area</vt:lpstr>
      <vt:lpstr>'7_2_納品書'!Print_Area</vt:lpstr>
      <vt:lpstr>'7_2_領収書'!Print_Area</vt:lpstr>
      <vt:lpstr>'8_1_請求書'!Print_Area</vt:lpstr>
      <vt:lpstr>'8_1_納品書'!Print_Area</vt:lpstr>
      <vt:lpstr>'8_1_領収書'!Print_Area</vt:lpstr>
      <vt:lpstr>'8_2_請求書'!Print_Area</vt:lpstr>
      <vt:lpstr>'8_3_領収書'!Print_Area</vt:lpstr>
      <vt:lpstr>'8_4_請求書原版'!Print_Area</vt:lpstr>
      <vt:lpstr>'8_4_納品書'!Print_Area</vt:lpstr>
      <vt:lpstr>'8_4_領収書'!Print_Area</vt:lpstr>
      <vt:lpstr>'8_5_請求書　最新版'!Print_Area</vt:lpstr>
      <vt:lpstr>'8_5_納品書　最新版'!Print_Area</vt:lpstr>
      <vt:lpstr>'9_1_請求書'!Print_Area</vt:lpstr>
      <vt:lpstr>'9_1_領収書'!Print_Area</vt:lpstr>
      <vt:lpstr>INVOY_請求書!Print_Area</vt:lpstr>
      <vt:lpstr>INVOY_納品書!Print_Area</vt:lpstr>
      <vt:lpstr>INVOY_領収書!Print_Area</vt:lpstr>
      <vt:lpstr>エレコムダイレクトショップ本店!Print_Area</vt:lpstr>
      <vt:lpstr>エレコム株式会社!Print_Area</vt:lpstr>
      <vt:lpstr>'エレコム株式会社　最新'!Print_Area</vt:lpstr>
      <vt:lpstr>会計フリー!Print_Area</vt:lpstr>
      <vt:lpstr>'会計フリー　最新 '!Print_Area</vt:lpstr>
      <vt:lpstr>試作1!Print_Area</vt:lpstr>
      <vt:lpstr>'4_1_請求書'!Print_Titles</vt:lpstr>
      <vt:lpstr>'4_1_領収書'!Print_Titles</vt:lpstr>
      <vt:lpstr>'4_9_領収書'!Print_Titles</vt:lpstr>
      <vt:lpstr>printDay</vt:lpstr>
      <vt:lpstr>printMonth</vt:lpstr>
      <vt:lpstr>'4_5_領収書'!printNo</vt:lpstr>
      <vt:lpstr>printYear</vt:lpstr>
      <vt:lpstr>round</vt:lpstr>
      <vt:lpstr>'4_4_納品書'!round1</vt:lpstr>
      <vt:lpstr>'4_4_納品書'!rounddown</vt:lpstr>
      <vt:lpstr>'4_5_領収書'!roundDown</vt:lpstr>
      <vt:lpstr>'4_4_納品書'!rounding</vt:lpstr>
      <vt:lpstr>'4_5_領収書'!roundType</vt:lpstr>
      <vt:lpstr>'4_4_納品書'!roundup</vt:lpstr>
      <vt:lpstr>'4_5_領収書'!roundUp</vt:lpstr>
      <vt:lpstr>'4_4_請求書'!seikyuuNo</vt:lpstr>
      <vt:lpstr>'4_4_納品書'!seikyuuNo</vt:lpstr>
      <vt:lpstr>sotozei</vt:lpstr>
      <vt:lpstr>'4_5_領収書'!taxRate</vt:lpstr>
      <vt:lpstr>'4_5_領収書'!taxType</vt:lpstr>
      <vt:lpstr>uchizei</vt:lpstr>
      <vt:lpstr>ucizei</vt:lpstr>
      <vt:lpstr>'4_4_請求書'!year1</vt:lpstr>
      <vt:lpstr>'4_4_納品書'!year1</vt:lpstr>
      <vt:lpstr>'4_4_請求書'!year2</vt:lpstr>
      <vt:lpstr>'4_4_納品書'!zei1</vt:lpstr>
      <vt:lpstr>'4_4_納品書'!zei2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請求書</dc:title>
  <dc:creator>user</dc:creator>
  <cp:lastModifiedBy>購入1 Amazon</cp:lastModifiedBy>
  <cp:lastPrinted>2026-05-22T08:40:51Z</cp:lastPrinted>
  <dcterms:created xsi:type="dcterms:W3CDTF">2025-02-11T01:34:15Z</dcterms:created>
  <dcterms:modified xsi:type="dcterms:W3CDTF">2026-05-22T09:52:06Z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2025-02-10T00:00:00Z</vt:filetime>
  </property>
  <property fmtid="{D5CDD505-2E9C-101B-9397-08002B2CF9AE}" pid="3" name="Creator">
    <vt:lpwstr>Thinreports Generator for Ruby 0.14.2</vt:lpwstr>
  </property>
  <property fmtid="{D5CDD505-2E9C-101B-9397-08002B2CF9AE}" pid="4" name="LastSaved">
    <vt:filetime>2025-02-11T00:00:00Z</vt:filetime>
  </property>
  <property fmtid="{D5CDD505-2E9C-101B-9397-08002B2CF9AE}" pid="5" name="Producer">
    <vt:lpwstr>Acrobat Distiller 24.0 (Windows)</vt:lpwstr>
  </property>
</Properties>
</file>