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566AABE-460C-4AED-8B21-6836F2FBCC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2" i="1" l="1"/>
  <c r="B62" i="1"/>
  <c r="B91" i="1" s="1"/>
  <c r="B94" i="1"/>
  <c r="B70" i="1"/>
  <c r="B69" i="1"/>
  <c r="F60" i="1"/>
  <c r="G60" i="1"/>
  <c r="H60" i="1"/>
  <c r="I60" i="1"/>
  <c r="E60" i="1"/>
  <c r="B68" i="1"/>
  <c r="C85" i="1"/>
  <c r="C88" i="1"/>
  <c r="C86" i="1"/>
  <c r="C83" i="1"/>
  <c r="C78" i="1"/>
  <c r="C81" i="1"/>
  <c r="C82" i="1"/>
  <c r="C75" i="1"/>
  <c r="C74" i="1"/>
  <c r="B93" i="1" l="1"/>
  <c r="B95" i="1" s="1"/>
  <c r="E56" i="1"/>
  <c r="E54" i="1"/>
  <c r="C49" i="1"/>
  <c r="D49" i="1"/>
  <c r="B49" i="1"/>
  <c r="B48" i="1"/>
  <c r="C48" i="1"/>
  <c r="D48" i="1"/>
  <c r="C47" i="1"/>
  <c r="D47" i="1"/>
  <c r="B47" i="1"/>
  <c r="F26" i="1"/>
  <c r="F54" i="1" s="1"/>
  <c r="G26" i="1"/>
  <c r="G54" i="1" s="1"/>
  <c r="F29" i="1"/>
  <c r="G56" i="1" s="1"/>
  <c r="G29" i="1"/>
  <c r="E34" i="1"/>
  <c r="F34" i="1" s="1"/>
  <c r="E32" i="1"/>
  <c r="F32" i="1" s="1"/>
  <c r="G32" i="1" s="1"/>
  <c r="H32" i="1" s="1"/>
  <c r="I32" i="1" s="1"/>
  <c r="E30" i="1"/>
  <c r="F30" i="1" s="1"/>
  <c r="E29" i="1"/>
  <c r="E27" i="1"/>
  <c r="F27" i="1" s="1"/>
  <c r="E26" i="1"/>
  <c r="F25" i="1"/>
  <c r="G25" i="1" s="1"/>
  <c r="H25" i="1" s="1"/>
  <c r="I25" i="1" s="1"/>
  <c r="I53" i="1" s="1"/>
  <c r="E25" i="1"/>
  <c r="E53" i="1" s="1"/>
  <c r="F24" i="1"/>
  <c r="G24" i="1"/>
  <c r="H24" i="1" s="1"/>
  <c r="I24" i="1" s="1"/>
  <c r="E24" i="1"/>
  <c r="E18" i="1"/>
  <c r="E52" i="1" s="1"/>
  <c r="E15" i="1"/>
  <c r="E49" i="1" s="1"/>
  <c r="E51" i="1" s="1"/>
  <c r="E9" i="1"/>
  <c r="E12" i="1" s="1"/>
  <c r="E48" i="1" s="1"/>
  <c r="D8" i="1"/>
  <c r="E8" i="1" s="1"/>
  <c r="F8" i="1" s="1"/>
  <c r="G8" i="1" s="1"/>
  <c r="H8" i="1" s="1"/>
  <c r="I8" i="1" s="1"/>
  <c r="C8" i="1"/>
  <c r="C45" i="1"/>
  <c r="D45" i="1" s="1"/>
  <c r="E45" i="1" s="1"/>
  <c r="F45" i="1" s="1"/>
  <c r="G45" i="1" s="1"/>
  <c r="H45" i="1" s="1"/>
  <c r="I45" i="1" s="1"/>
  <c r="F23" i="1"/>
  <c r="G23" i="1" s="1"/>
  <c r="H23" i="1" s="1"/>
  <c r="I23" i="1" s="1"/>
  <c r="C23" i="1"/>
  <c r="D23" i="1" s="1"/>
  <c r="G34" i="1" l="1"/>
  <c r="F58" i="1"/>
  <c r="G27" i="1"/>
  <c r="F55" i="1"/>
  <c r="G30" i="1"/>
  <c r="G57" i="1"/>
  <c r="H29" i="1"/>
  <c r="H26" i="1"/>
  <c r="F56" i="1"/>
  <c r="E57" i="1"/>
  <c r="E58" i="1"/>
  <c r="F57" i="1"/>
  <c r="H53" i="1"/>
  <c r="E55" i="1"/>
  <c r="E59" i="1" s="1"/>
  <c r="E61" i="1" s="1"/>
  <c r="F9" i="1"/>
  <c r="E47" i="1"/>
  <c r="G53" i="1"/>
  <c r="F53" i="1"/>
  <c r="F47" i="1" l="1"/>
  <c r="F18" i="1"/>
  <c r="F52" i="1" s="1"/>
  <c r="G9" i="1"/>
  <c r="F12" i="1"/>
  <c r="F48" i="1" s="1"/>
  <c r="F15" i="1"/>
  <c r="F49" i="1" s="1"/>
  <c r="F51" i="1" s="1"/>
  <c r="F59" i="1" s="1"/>
  <c r="F61" i="1" s="1"/>
  <c r="I29" i="1"/>
  <c r="I56" i="1"/>
  <c r="H56" i="1"/>
  <c r="H30" i="1"/>
  <c r="H57" i="1"/>
  <c r="H27" i="1"/>
  <c r="G55" i="1"/>
  <c r="I26" i="1"/>
  <c r="I54" i="1" s="1"/>
  <c r="H54" i="1"/>
  <c r="G58" i="1"/>
  <c r="H34" i="1"/>
  <c r="H58" i="1" l="1"/>
  <c r="I34" i="1"/>
  <c r="I58" i="1" s="1"/>
  <c r="H55" i="1"/>
  <c r="I27" i="1"/>
  <c r="I55" i="1" s="1"/>
  <c r="G15" i="1"/>
  <c r="G49" i="1" s="1"/>
  <c r="G51" i="1" s="1"/>
  <c r="G18" i="1"/>
  <c r="G52" i="1" s="1"/>
  <c r="G47" i="1"/>
  <c r="H9" i="1"/>
  <c r="G12" i="1"/>
  <c r="G48" i="1" s="1"/>
  <c r="I30" i="1"/>
  <c r="I57" i="1"/>
  <c r="H15" i="1" l="1"/>
  <c r="H49" i="1" s="1"/>
  <c r="H51" i="1" s="1"/>
  <c r="H59" i="1" s="1"/>
  <c r="H61" i="1" s="1"/>
  <c r="H47" i="1"/>
  <c r="H18" i="1"/>
  <c r="H52" i="1" s="1"/>
  <c r="I9" i="1"/>
  <c r="H12" i="1"/>
  <c r="H48" i="1" s="1"/>
  <c r="G59" i="1"/>
  <c r="G61" i="1" s="1"/>
  <c r="I15" i="1" l="1"/>
  <c r="I49" i="1" s="1"/>
  <c r="I51" i="1" s="1"/>
  <c r="I47" i="1"/>
  <c r="I18" i="1"/>
  <c r="I52" i="1" s="1"/>
  <c r="I12" i="1"/>
  <c r="I48" i="1" s="1"/>
  <c r="I59" i="1" l="1"/>
  <c r="I61" i="1" s="1"/>
</calcChain>
</file>

<file path=xl/sharedStrings.xml><?xml version="1.0" encoding="utf-8"?>
<sst xmlns="http://schemas.openxmlformats.org/spreadsheetml/2006/main" count="88" uniqueCount="79">
  <si>
    <t>Share Price on Valuation Date:</t>
  </si>
  <si>
    <t>Diluted Shares Outstanding</t>
  </si>
  <si>
    <t>Select Operating Data</t>
  </si>
  <si>
    <t>Projected Annual Forecast</t>
  </si>
  <si>
    <t>Revenue</t>
  </si>
  <si>
    <t>Revenue Growth Rate (%)</t>
  </si>
  <si>
    <t>EBITDA</t>
  </si>
  <si>
    <t>EBITDA Margin (%)</t>
  </si>
  <si>
    <t>EBIT</t>
  </si>
  <si>
    <t>EBIT Margin (%)</t>
  </si>
  <si>
    <t xml:space="preserve">Depreciation &amp; Amortization </t>
  </si>
  <si>
    <t>D&amp;A as a % of revenue</t>
  </si>
  <si>
    <t>Select Balance Sheet And Other Data</t>
  </si>
  <si>
    <t>Cash</t>
  </si>
  <si>
    <t>Accounts Receivable</t>
  </si>
  <si>
    <t>Inventories</t>
  </si>
  <si>
    <t>Prepaid Expenses</t>
  </si>
  <si>
    <t>Accounts Payable</t>
  </si>
  <si>
    <t>Accrued Expenses</t>
  </si>
  <si>
    <t>Debt</t>
  </si>
  <si>
    <t>Capital Expenditures</t>
  </si>
  <si>
    <t>Accounts Receivable Growth (%)</t>
  </si>
  <si>
    <t>Inventories Growth (%)</t>
  </si>
  <si>
    <t>Prepaid Expenses Growth (%)</t>
  </si>
  <si>
    <t>Accounts Payable Growth (%)</t>
  </si>
  <si>
    <t>Accrued Expenses Growth (%)</t>
  </si>
  <si>
    <t>Capital Expenditures Growth (%)</t>
  </si>
  <si>
    <t>Free Cash Flow Buildup</t>
  </si>
  <si>
    <t>$mm</t>
  </si>
  <si>
    <t>Period</t>
  </si>
  <si>
    <t>Total Revenues</t>
  </si>
  <si>
    <t>EBIAT</t>
  </si>
  <si>
    <t>Depreciation &amp; Amortization</t>
  </si>
  <si>
    <t>Accounts receivable</t>
  </si>
  <si>
    <t>Prepaid expenses</t>
  </si>
  <si>
    <t>Accounts payable</t>
  </si>
  <si>
    <t>Accrued expenses</t>
  </si>
  <si>
    <t>Capital expenditures</t>
  </si>
  <si>
    <t>Unlevered free cash flows</t>
  </si>
  <si>
    <t>Discount Rate (WACC)</t>
  </si>
  <si>
    <t>Present value of free cash flows</t>
  </si>
  <si>
    <t>Sum of present values of FCFs</t>
  </si>
  <si>
    <t>Terminal Value</t>
  </si>
  <si>
    <t>Growth in perpetuity method:</t>
  </si>
  <si>
    <t>Long term growth rate</t>
  </si>
  <si>
    <t>WACC</t>
  </si>
  <si>
    <t xml:space="preserve">Tax rate </t>
  </si>
  <si>
    <t>Free cash flow (t+1)</t>
  </si>
  <si>
    <t>Present Value of Terminal Value</t>
  </si>
  <si>
    <t>Share Price</t>
  </si>
  <si>
    <t>Cost of Debt</t>
  </si>
  <si>
    <t>Tax Rate</t>
  </si>
  <si>
    <t>After-tax Cost of Debt</t>
  </si>
  <si>
    <t>Cost of Equity</t>
  </si>
  <si>
    <t>Total Debt ($)</t>
  </si>
  <si>
    <t>Total Equity ($)</t>
  </si>
  <si>
    <t>Total Capital</t>
  </si>
  <si>
    <t>Debt Weighting</t>
  </si>
  <si>
    <t>Equity Weighting</t>
  </si>
  <si>
    <t>WACC =</t>
  </si>
  <si>
    <t>Enterprise Value to Equity Value</t>
  </si>
  <si>
    <t>Enterprise Value</t>
  </si>
  <si>
    <t>Less: Net debt</t>
  </si>
  <si>
    <t>Equity Value</t>
  </si>
  <si>
    <t>Equity Value Per Share</t>
  </si>
  <si>
    <t>Q: If the stock is trading at $25.00 a share and you believe that your DCF analysis is accurate, would you buy or sell stock in this company?  Why?</t>
  </si>
  <si>
    <t>B69/(B68-B67)</t>
  </si>
  <si>
    <t>C76*(1-C77)</t>
  </si>
  <si>
    <t>(C81/C83)*c78</t>
  </si>
  <si>
    <t>SUM(C81:C82)</t>
  </si>
  <si>
    <t>B93/B94</t>
  </si>
  <si>
    <t>B91-B92</t>
  </si>
  <si>
    <t>I32-I24</t>
  </si>
  <si>
    <t>B62+B70</t>
  </si>
  <si>
    <t>SUM(I51:I58)</t>
  </si>
  <si>
    <t>I59/(1+I60)^I46</t>
  </si>
  <si>
    <t>SUM(E61:I61)</t>
  </si>
  <si>
    <t>I59*(1+B67)^1</t>
  </si>
  <si>
    <t>I49*(1-I50)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</si>
</sst>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.00_);\(&quot;$&quot;#,##0.00\);@_)"/>
    <numFmt numFmtId="165" formatCode="#,##0.0_);\(#,##0.0\);@_)"/>
    <numFmt numFmtId="166" formatCode="yyyy\A"/>
    <numFmt numFmtId="167" formatCode="yyyy\P"/>
    <numFmt numFmtId="168" formatCode="&quot;$&quot;#,##0.0_);\(&quot;$&quot;#,##0.0\)"/>
    <numFmt numFmtId="169" formatCode="&quot;$&quot;#,##0.0_);\(&quot;$&quot;#,##0.0\);@_)"/>
    <numFmt numFmtId="170" formatCode="0.0%_);\(0.0%\);@_)"/>
    <numFmt numFmtId="171" formatCode="#,##0.0_);\(#,##0.0\);\-_);@_)"/>
    <numFmt numFmtId="172" formatCode="#,##0.0_);\(#,##0.0\)"/>
    <numFmt numFmtId="173" formatCode="0.0%"/>
    <numFmt numFmtId="174" formatCode="_(* #,##0.0_);_(* \(#,##0.0\);_(* &quot;-&quot;?_);_(@_)"/>
    <numFmt numFmtId="175" formatCode="&quot;$&quot;#,##0.00_);[Red]\(&quot;$&quot;#,##0.00\)"/>
    <numFmt numFmtId="176" formatCode="0.0"/>
    <numFmt numFmtId="177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0000FF"/>
      <name val="Cambria"/>
      <family val="1"/>
    </font>
    <font>
      <sz val="12"/>
      <color rgb="FF008000"/>
      <name val="Cambria"/>
      <family val="1"/>
    </font>
    <font>
      <b/>
      <sz val="12"/>
      <color rgb="FFFFFFFF"/>
      <name val="Cambria"/>
      <family val="1"/>
    </font>
    <font>
      <b/>
      <sz val="12"/>
      <color rgb="FF000000"/>
      <name val="Cambria"/>
      <family val="1"/>
    </font>
    <font>
      <i/>
      <sz val="12"/>
      <color rgb="FF000000"/>
      <name val="Cambria"/>
      <family val="1"/>
    </font>
    <font>
      <i/>
      <sz val="12"/>
      <color rgb="FF0000FF"/>
      <name val="Cambria"/>
      <family val="1"/>
    </font>
    <font>
      <i/>
      <sz val="12"/>
      <name val="Cambria"/>
      <family val="1"/>
    </font>
    <font>
      <i/>
      <sz val="12"/>
      <color rgb="FF008000"/>
      <name val="Cambria"/>
      <family val="1"/>
    </font>
    <font>
      <b/>
      <sz val="12"/>
      <name val="Cambria"/>
      <family val="1"/>
    </font>
    <font>
      <b/>
      <sz val="12"/>
      <color rgb="FF0000FF"/>
      <name val="Cambria"/>
      <family val="1"/>
    </font>
    <font>
      <sz val="12"/>
      <color rgb="FFFF0000"/>
      <name val="Cambria"/>
      <family val="1"/>
    </font>
    <font>
      <b/>
      <i/>
      <sz val="12"/>
      <name val="Cambria"/>
      <family val="1"/>
    </font>
    <font>
      <b/>
      <sz val="12"/>
      <color rgb="FFFF0000"/>
      <name val="Cambria"/>
      <family val="1"/>
    </font>
    <font>
      <b/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15" fontId="4" fillId="0" borderId="0" xfId="0" applyNumberFormat="1" applyFont="1" applyAlignment="1">
      <alignment horizontal="right" vertical="center" readingOrder="1"/>
    </xf>
    <xf numFmtId="14" fontId="5" fillId="2" borderId="0" xfId="0" applyNumberFormat="1" applyFont="1" applyFill="1" applyAlignment="1">
      <alignment horizontal="right" vertical="center" readingOrder="1"/>
    </xf>
    <xf numFmtId="0" fontId="2" fillId="0" borderId="0" xfId="0" applyFont="1" applyAlignment="1">
      <alignment vertical="center" readingOrder="1"/>
    </xf>
    <xf numFmtId="164" fontId="5" fillId="2" borderId="0" xfId="0" applyNumberFormat="1" applyFont="1" applyFill="1" applyAlignment="1">
      <alignment horizontal="right" vertical="center" readingOrder="1"/>
    </xf>
    <xf numFmtId="165" fontId="5" fillId="2" borderId="0" xfId="0" applyNumberFormat="1" applyFont="1" applyFill="1" applyAlignment="1">
      <alignment horizontal="right" vertical="center" readingOrder="1"/>
    </xf>
    <xf numFmtId="14" fontId="6" fillId="0" borderId="0" xfId="0" applyNumberFormat="1" applyFont="1" applyAlignment="1">
      <alignment horizontal="right" vertical="center" readingOrder="1"/>
    </xf>
    <xf numFmtId="0" fontId="7" fillId="3" borderId="2" xfId="0" applyFont="1" applyFill="1" applyBorder="1" applyAlignment="1">
      <alignment vertical="center"/>
    </xf>
    <xf numFmtId="0" fontId="8" fillId="0" borderId="3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8" fillId="0" borderId="4" xfId="0" applyFont="1" applyBorder="1" applyAlignment="1">
      <alignment horizontal="centerContinuous" vertical="center"/>
    </xf>
    <xf numFmtId="0" fontId="8" fillId="4" borderId="5" xfId="0" applyFont="1" applyFill="1" applyBorder="1" applyAlignment="1">
      <alignment horizontal="centerContinuous" vertical="center"/>
    </xf>
    <xf numFmtId="0" fontId="8" fillId="4" borderId="6" xfId="0" applyFont="1" applyFill="1" applyBorder="1" applyAlignment="1">
      <alignment horizontal="centerContinuous" vertical="center"/>
    </xf>
    <xf numFmtId="0" fontId="8" fillId="4" borderId="7" xfId="0" applyFont="1" applyFill="1" applyBorder="1" applyAlignment="1">
      <alignment horizontal="centerContinuous" vertical="center"/>
    </xf>
    <xf numFmtId="166" fontId="8" fillId="0" borderId="8" xfId="0" applyNumberFormat="1" applyFont="1" applyBorder="1" applyAlignment="1">
      <alignment vertical="center"/>
    </xf>
    <xf numFmtId="168" fontId="5" fillId="2" borderId="0" xfId="0" applyNumberFormat="1" applyFont="1" applyFill="1" applyAlignment="1">
      <alignment vertical="center"/>
    </xf>
    <xf numFmtId="169" fontId="5" fillId="2" borderId="0" xfId="0" applyNumberFormat="1" applyFont="1" applyFill="1" applyAlignment="1">
      <alignment vertical="center"/>
    </xf>
    <xf numFmtId="169" fontId="2" fillId="0" borderId="0" xfId="0" applyNumberFormat="1" applyFont="1" applyAlignment="1">
      <alignment vertical="center" readingOrder="1"/>
    </xf>
    <xf numFmtId="0" fontId="9" fillId="0" borderId="0" xfId="0" applyFont="1" applyAlignment="1">
      <alignment horizontal="left" vertical="center" readingOrder="1"/>
    </xf>
    <xf numFmtId="170" fontId="10" fillId="2" borderId="0" xfId="0" applyNumberFormat="1" applyFont="1" applyFill="1" applyAlignment="1">
      <alignment vertical="center" readingOrder="1"/>
    </xf>
    <xf numFmtId="168" fontId="2" fillId="0" borderId="0" xfId="0" applyNumberFormat="1" applyFont="1" applyAlignment="1">
      <alignment vertical="center" readingOrder="1"/>
    </xf>
    <xf numFmtId="165" fontId="5" fillId="2" borderId="0" xfId="0" applyNumberFormat="1" applyFont="1" applyFill="1" applyAlignment="1">
      <alignment vertical="center"/>
    </xf>
    <xf numFmtId="167" fontId="8" fillId="0" borderId="8" xfId="0" applyNumberFormat="1" applyFont="1" applyBorder="1" applyAlignment="1">
      <alignment vertical="center"/>
    </xf>
    <xf numFmtId="171" fontId="2" fillId="0" borderId="0" xfId="0" applyNumberFormat="1" applyFont="1" applyAlignment="1">
      <alignment vertical="center" readingOrder="1"/>
    </xf>
    <xf numFmtId="0" fontId="2" fillId="0" borderId="0" xfId="0" applyFont="1" applyAlignment="1">
      <alignment horizontal="left" vertical="center"/>
    </xf>
    <xf numFmtId="171" fontId="5" fillId="2" borderId="0" xfId="0" applyNumberFormat="1" applyFont="1" applyFill="1" applyAlignment="1">
      <alignment vertical="center"/>
    </xf>
    <xf numFmtId="165" fontId="2" fillId="0" borderId="0" xfId="0" applyNumberFormat="1" applyFont="1" applyAlignment="1">
      <alignment vertical="center" readingOrder="1"/>
    </xf>
    <xf numFmtId="0" fontId="11" fillId="0" borderId="0" xfId="0" applyFont="1" applyAlignment="1">
      <alignment horizontal="left" vertical="center"/>
    </xf>
    <xf numFmtId="15" fontId="9" fillId="0" borderId="0" xfId="0" applyNumberFormat="1" applyFont="1" applyAlignment="1">
      <alignment horizontal="right" vertical="center" readingOrder="1"/>
    </xf>
    <xf numFmtId="14" fontId="12" fillId="0" borderId="0" xfId="0" applyNumberFormat="1" applyFont="1" applyAlignment="1">
      <alignment horizontal="right" vertical="center" readingOrder="1"/>
    </xf>
    <xf numFmtId="0" fontId="11" fillId="0" borderId="0" xfId="0" applyFont="1" applyAlignment="1">
      <alignment vertical="center" readingOrder="1"/>
    </xf>
    <xf numFmtId="0" fontId="13" fillId="0" borderId="0" xfId="1" applyFont="1" applyAlignment="1">
      <alignment vertical="center"/>
    </xf>
    <xf numFmtId="0" fontId="13" fillId="0" borderId="9" xfId="1" applyFont="1" applyBorder="1" applyAlignment="1">
      <alignment vertical="center"/>
    </xf>
    <xf numFmtId="0" fontId="2" fillId="5" borderId="9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168" fontId="4" fillId="0" borderId="0" xfId="0" applyNumberFormat="1" applyFont="1" applyAlignment="1">
      <alignment vertical="center"/>
    </xf>
    <xf numFmtId="168" fontId="4" fillId="5" borderId="0" xfId="0" applyNumberFormat="1" applyFont="1" applyFill="1" applyAlignment="1">
      <alignment vertical="center"/>
    </xf>
    <xf numFmtId="172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70" fontId="13" fillId="0" borderId="0" xfId="0" applyNumberFormat="1" applyFont="1" applyAlignment="1">
      <alignment vertical="center"/>
    </xf>
    <xf numFmtId="170" fontId="14" fillId="6" borderId="0" xfId="0" applyNumberFormat="1" applyFont="1" applyFill="1" applyAlignment="1">
      <alignment vertical="center"/>
    </xf>
    <xf numFmtId="172" fontId="2" fillId="0" borderId="0" xfId="1" applyNumberFormat="1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172" fontId="4" fillId="5" borderId="0" xfId="1" applyNumberFormat="1" applyFont="1" applyFill="1" applyAlignment="1">
      <alignment vertical="center"/>
    </xf>
    <xf numFmtId="165" fontId="4" fillId="5" borderId="0" xfId="0" applyNumberFormat="1" applyFont="1" applyFill="1" applyAlignment="1">
      <alignment vertical="center"/>
    </xf>
    <xf numFmtId="0" fontId="2" fillId="0" borderId="0" xfId="1" applyFont="1" applyAlignment="1">
      <alignment horizontal="left" vertical="center"/>
    </xf>
    <xf numFmtId="173" fontId="4" fillId="0" borderId="0" xfId="1" applyNumberFormat="1" applyFont="1" applyAlignment="1">
      <alignment vertical="center"/>
    </xf>
    <xf numFmtId="173" fontId="11" fillId="0" borderId="0" xfId="1" applyNumberFormat="1" applyFont="1" applyAlignment="1">
      <alignment vertical="center"/>
    </xf>
    <xf numFmtId="169" fontId="2" fillId="0" borderId="0" xfId="1" applyNumberFormat="1" applyFont="1" applyAlignment="1">
      <alignment vertical="center"/>
    </xf>
    <xf numFmtId="169" fontId="2" fillId="0" borderId="0" xfId="0" applyNumberFormat="1" applyFont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1" applyFont="1" applyAlignment="1">
      <alignment vertical="center"/>
    </xf>
    <xf numFmtId="172" fontId="2" fillId="0" borderId="0" xfId="1" applyNumberFormat="1" applyFont="1" applyAlignment="1">
      <alignment horizontal="right" vertical="center"/>
    </xf>
    <xf numFmtId="0" fontId="13" fillId="0" borderId="0" xfId="1" applyFont="1" applyAlignment="1">
      <alignment horizontal="left" vertical="center"/>
    </xf>
    <xf numFmtId="173" fontId="5" fillId="2" borderId="0" xfId="1" applyNumberFormat="1" applyFont="1" applyFill="1" applyAlignment="1">
      <alignment horizontal="right" vertical="center"/>
    </xf>
    <xf numFmtId="173" fontId="5" fillId="0" borderId="0" xfId="1" applyNumberFormat="1" applyFont="1" applyAlignment="1">
      <alignment horizontal="right" vertical="center"/>
    </xf>
    <xf numFmtId="169" fontId="2" fillId="0" borderId="0" xfId="1" applyNumberFormat="1" applyFont="1" applyAlignment="1">
      <alignment horizontal="right" vertical="center"/>
    </xf>
    <xf numFmtId="164" fontId="4" fillId="0" borderId="0" xfId="1" applyNumberFormat="1" applyFont="1" applyAlignment="1">
      <alignment vertical="center"/>
    </xf>
    <xf numFmtId="165" fontId="4" fillId="0" borderId="0" xfId="1" applyNumberFormat="1" applyFont="1" applyAlignment="1">
      <alignment vertical="center"/>
    </xf>
    <xf numFmtId="170" fontId="4" fillId="0" borderId="0" xfId="1" applyNumberFormat="1" applyFont="1" applyAlignment="1">
      <alignment vertical="center"/>
    </xf>
    <xf numFmtId="174" fontId="2" fillId="0" borderId="0" xfId="1" applyNumberFormat="1" applyFont="1" applyAlignment="1">
      <alignment vertical="center"/>
    </xf>
    <xf numFmtId="170" fontId="2" fillId="0" borderId="0" xfId="1" applyNumberFormat="1" applyFont="1" applyAlignment="1">
      <alignment vertical="center"/>
    </xf>
    <xf numFmtId="172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69" fontId="13" fillId="0" borderId="0" xfId="1" applyNumberFormat="1" applyFont="1" applyAlignment="1">
      <alignment horizontal="right" vertical="center"/>
    </xf>
    <xf numFmtId="0" fontId="2" fillId="0" borderId="10" xfId="1" applyFont="1" applyBorder="1" applyAlignment="1">
      <alignment vertical="center"/>
    </xf>
    <xf numFmtId="176" fontId="2" fillId="0" borderId="0" xfId="1" applyNumberFormat="1" applyFont="1" applyAlignment="1">
      <alignment horizontal="right" vertical="center"/>
    </xf>
    <xf numFmtId="175" fontId="13" fillId="0" borderId="0" xfId="1" applyNumberFormat="1" applyFont="1" applyAlignment="1">
      <alignment horizontal="right" vertical="center"/>
    </xf>
    <xf numFmtId="9" fontId="4" fillId="0" borderId="0" xfId="1" applyNumberFormat="1" applyFont="1" applyAlignment="1">
      <alignment horizontal="right" vertical="center"/>
    </xf>
    <xf numFmtId="9" fontId="11" fillId="0" borderId="0" xfId="1" applyNumberFormat="1" applyFont="1" applyAlignment="1">
      <alignment vertical="center"/>
    </xf>
    <xf numFmtId="173" fontId="13" fillId="0" borderId="11" xfId="1" applyNumberFormat="1" applyFont="1" applyBorder="1" applyAlignment="1">
      <alignment vertical="center"/>
    </xf>
    <xf numFmtId="169" fontId="13" fillId="0" borderId="11" xfId="1" applyNumberFormat="1" applyFont="1" applyBorder="1" applyAlignment="1">
      <alignment horizontal="right" vertical="center"/>
    </xf>
    <xf numFmtId="169" fontId="13" fillId="0" borderId="11" xfId="1" applyNumberFormat="1" applyFont="1" applyBorder="1" applyAlignment="1">
      <alignment vertical="center"/>
    </xf>
    <xf numFmtId="0" fontId="13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vertical="center"/>
    </xf>
    <xf numFmtId="0" fontId="13" fillId="0" borderId="11" xfId="1" quotePrefix="1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11" xfId="1" applyFont="1" applyBorder="1" applyAlignment="1">
      <alignment vertical="center"/>
    </xf>
    <xf numFmtId="169" fontId="13" fillId="0" borderId="11" xfId="0" applyNumberFormat="1" applyFont="1" applyBorder="1" applyAlignment="1">
      <alignment vertical="center"/>
    </xf>
    <xf numFmtId="169" fontId="13" fillId="5" borderId="11" xfId="1" applyNumberFormat="1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11" fillId="0" borderId="11" xfId="0" applyFont="1" applyBorder="1" applyAlignment="1">
      <alignment vertical="center"/>
    </xf>
    <xf numFmtId="0" fontId="8" fillId="0" borderId="13" xfId="0" applyFont="1" applyBorder="1" applyAlignment="1">
      <alignment horizontal="centerContinuous" vertical="center"/>
    </xf>
    <xf numFmtId="0" fontId="8" fillId="0" borderId="11" xfId="0" applyFont="1" applyBorder="1" applyAlignment="1">
      <alignment horizontal="centerContinuous" vertical="center"/>
    </xf>
    <xf numFmtId="0" fontId="8" fillId="0" borderId="12" xfId="0" applyFont="1" applyBorder="1" applyAlignment="1">
      <alignment horizontal="centerContinuous" vertical="center"/>
    </xf>
    <xf numFmtId="0" fontId="8" fillId="4" borderId="11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vertical="center"/>
    </xf>
    <xf numFmtId="166" fontId="8" fillId="0" borderId="14" xfId="0" applyNumberFormat="1" applyFont="1" applyBorder="1" applyAlignment="1">
      <alignment vertical="center"/>
    </xf>
    <xf numFmtId="166" fontId="8" fillId="0" borderId="11" xfId="0" applyNumberFormat="1" applyFont="1" applyBorder="1" applyAlignment="1">
      <alignment vertical="center"/>
    </xf>
    <xf numFmtId="166" fontId="8" fillId="5" borderId="11" xfId="0" applyNumberFormat="1" applyFont="1" applyFill="1" applyBorder="1" applyAlignment="1">
      <alignment vertical="center"/>
    </xf>
    <xf numFmtId="166" fontId="8" fillId="5" borderId="15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177" fontId="13" fillId="0" borderId="11" xfId="1" applyNumberFormat="1" applyFont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1" applyFont="1" applyAlignment="1">
      <alignment horizontal="left" vertical="center"/>
    </xf>
    <xf numFmtId="0" fontId="18" fillId="0" borderId="0" xfId="0" applyFont="1" applyAlignment="1">
      <alignment vertical="center"/>
    </xf>
  </cellXfs>
  <cellStyles count="2">
    <cellStyle name="Normal" xfId="0" builtinId="0"/>
    <cellStyle name="Normal 2" xfId="1" xr:uid="{A0BAA0F4-EDD6-4A49-8C3E-8501597E6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135466</xdr:colOff>
      <xdr:row>54</xdr:row>
      <xdr:rowOff>66195</xdr:rowOff>
    </xdr:from>
    <xdr:to>
      <xdr:col>3</xdr:col>
      <xdr:colOff>654242</xdr:colOff>
      <xdr:row>57</xdr:row>
      <xdr:rowOff>138545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0324D2-515E-B5E4-8EEE-57FC2435FD7A}"/>
            </a:ext>
          </a:extLst>
        </xdr:cNvPr>
        <xdr:cNvSpPr txBox="1"/>
      </xdr:nvSpPr>
      <xdr:spPr>
        <a:xfrm>
          <a:off x="3537527" y="10472498"/>
          <a:ext cx="1527079" cy="649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PVCF Formula = FCF/(1+WACC)^No. of </a:t>
          </a:r>
        </a:p>
        <a:p>
          <a:r>
            <a:rPr lang="en-IN" sz="1100" b="1"/>
            <a:t>Period</a:t>
          </a:r>
        </a:p>
      </xdr:txBody>
    </xdr:sp>
    <xdr:clientData/>
  </xdr:twoCellAnchor>
  <xdr:twoCellAnchor>
    <xdr:from>
      <xdr:col>2</xdr:col>
      <xdr:colOff>274011</xdr:colOff>
      <xdr:row>66</xdr:row>
      <xdr:rowOff>150861</xdr:rowOff>
    </xdr:from>
    <xdr:to>
      <xdr:col>7</xdr:col>
      <xdr:colOff>423333</xdr:colOff>
      <xdr:row>68</xdr:row>
      <xdr:rowOff>107758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03BDE99-188C-200C-56F7-D8B93EA1F5EE}"/>
            </a:ext>
          </a:extLst>
        </xdr:cNvPr>
        <xdr:cNvSpPr txBox="1"/>
      </xdr:nvSpPr>
      <xdr:spPr>
        <a:xfrm>
          <a:off x="3676072" y="12889346"/>
          <a:ext cx="4274897" cy="341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Terminal Value</a:t>
          </a:r>
          <a:r>
            <a:rPr lang="en-IN" sz="1100" b="1" baseline="0"/>
            <a:t> Formula = Free Cash Flow / (WACC - Growth Rate)</a:t>
          </a:r>
        </a:p>
        <a:p>
          <a:endParaRPr lang="en-IN" sz="1100" b="1"/>
        </a:p>
      </xdr:txBody>
    </xdr:sp>
    <xdr:clientData/>
  </xdr:twoCellAnchor>
  <xdr:twoCellAnchor>
    <xdr:from>
      <xdr:col>0</xdr:col>
      <xdr:colOff>235527</xdr:colOff>
      <xdr:row>97</xdr:row>
      <xdr:rowOff>120073</xdr:rowOff>
    </xdr:from>
    <xdr:to>
      <xdr:col>4</xdr:col>
      <xdr:colOff>661939</xdr:colOff>
      <xdr:row>100</xdr:row>
      <xdr:rowOff>123151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DB2D878-CBD0-C940-641F-8FC9DFA60CFB}"/>
            </a:ext>
          </a:extLst>
        </xdr:cNvPr>
        <xdr:cNvSpPr txBox="1"/>
      </xdr:nvSpPr>
      <xdr:spPr>
        <a:xfrm>
          <a:off x="235527" y="18831406"/>
          <a:ext cx="5683442" cy="580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Ans: Since the Equity</a:t>
          </a:r>
          <a:r>
            <a:rPr lang="en-IN" sz="1200" b="1" baseline="0"/>
            <a:t> Value per Share is $151 as on 31/12/2028 as per DCF calculation, it is advisable to buy the share which is trading at $25 per share on 1/1/2024.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showGridLines="0" tabSelected="1" topLeftCell="A28" zoomScale="99" zoomScaleNormal="99" workbookViewId="0">
      <selection activeCell="J54" sqref="J54"/>
    </sheetView>
  </sheetViews>
  <sheetFormatPr defaultRowHeight="15" x14ac:dyDescent="0.3"/>
  <cols>
    <col min="1" max="1" width="38.88671875" style="3" bestFit="1" customWidth="1"/>
    <col min="2" max="2" width="12.33203125" style="3" bestFit="1" customWidth="1"/>
    <col min="3" max="3" width="14.6640625" style="3" bestFit="1" customWidth="1"/>
    <col min="4" max="4" width="10.6640625" style="3" bestFit="1" customWidth="1"/>
    <col min="5" max="5" width="11" style="3" bestFit="1" customWidth="1"/>
    <col min="6" max="9" width="11.88671875" style="3" bestFit="1" customWidth="1"/>
    <col min="10" max="16384" width="8.88671875" style="3"/>
  </cols>
  <sheetData>
    <row r="1" spans="1:9" x14ac:dyDescent="0.3">
      <c r="A1" s="1"/>
      <c r="B1" s="1"/>
      <c r="C1" s="1"/>
      <c r="D1" s="2"/>
      <c r="E1" s="2"/>
      <c r="F1" s="2"/>
      <c r="G1" s="2"/>
      <c r="H1" s="2"/>
      <c r="I1" s="2"/>
    </row>
    <row r="2" spans="1:9" x14ac:dyDescent="0.3">
      <c r="A2" s="4"/>
      <c r="B2" s="5"/>
      <c r="C2" s="6">
        <v>45292</v>
      </c>
      <c r="D2" s="7"/>
      <c r="E2" s="7"/>
      <c r="F2" s="7"/>
      <c r="G2" s="7"/>
      <c r="H2" s="7"/>
      <c r="I2" s="7"/>
    </row>
    <row r="3" spans="1:9" x14ac:dyDescent="0.3">
      <c r="A3" s="4" t="s">
        <v>0</v>
      </c>
      <c r="B3" s="5"/>
      <c r="C3" s="8">
        <v>25</v>
      </c>
      <c r="D3" s="7"/>
      <c r="E3" s="7"/>
      <c r="F3" s="7"/>
      <c r="G3" s="7"/>
      <c r="H3" s="7"/>
      <c r="I3" s="7"/>
    </row>
    <row r="4" spans="1:9" x14ac:dyDescent="0.3">
      <c r="A4" s="4" t="s">
        <v>1</v>
      </c>
      <c r="B4" s="5"/>
      <c r="C4" s="9">
        <v>500</v>
      </c>
      <c r="D4" s="7"/>
      <c r="E4" s="7"/>
      <c r="F4" s="7"/>
      <c r="G4" s="7"/>
      <c r="H4" s="7"/>
      <c r="I4" s="7"/>
    </row>
    <row r="5" spans="1:9" x14ac:dyDescent="0.3">
      <c r="A5" s="4"/>
      <c r="B5" s="5"/>
      <c r="C5" s="10"/>
      <c r="D5" s="7"/>
      <c r="E5" s="7"/>
      <c r="F5" s="7"/>
      <c r="G5" s="7"/>
      <c r="H5" s="7"/>
      <c r="I5" s="7"/>
    </row>
    <row r="6" spans="1:9" ht="15.6" thickBot="1" x14ac:dyDescent="0.35">
      <c r="A6" s="11" t="s">
        <v>2</v>
      </c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4"/>
      <c r="B7" s="12"/>
      <c r="C7" s="13"/>
      <c r="D7" s="14"/>
      <c r="E7" s="15" t="s">
        <v>3</v>
      </c>
      <c r="F7" s="15"/>
      <c r="G7" s="15"/>
      <c r="H7" s="16"/>
      <c r="I7" s="17"/>
    </row>
    <row r="8" spans="1:9" x14ac:dyDescent="0.3">
      <c r="A8" s="4"/>
      <c r="B8" s="18">
        <v>44197</v>
      </c>
      <c r="C8" s="18">
        <f>EDATE(B8,12)</f>
        <v>44562</v>
      </c>
      <c r="D8" s="18">
        <f t="shared" ref="D8:I8" si="0">EDATE(C8,12)</f>
        <v>44927</v>
      </c>
      <c r="E8" s="18">
        <f t="shared" si="0"/>
        <v>45292</v>
      </c>
      <c r="F8" s="18">
        <f t="shared" si="0"/>
        <v>45658</v>
      </c>
      <c r="G8" s="18">
        <f t="shared" si="0"/>
        <v>46023</v>
      </c>
      <c r="H8" s="18">
        <f t="shared" si="0"/>
        <v>46388</v>
      </c>
      <c r="I8" s="18">
        <f t="shared" si="0"/>
        <v>46753</v>
      </c>
    </row>
    <row r="9" spans="1:9" x14ac:dyDescent="0.3">
      <c r="A9" s="4" t="s">
        <v>4</v>
      </c>
      <c r="B9" s="19">
        <v>5300</v>
      </c>
      <c r="C9" s="19">
        <v>5700</v>
      </c>
      <c r="D9" s="20">
        <v>9000</v>
      </c>
      <c r="E9" s="21">
        <f>D9*(1+E10)^1</f>
        <v>9900</v>
      </c>
      <c r="F9" s="21">
        <f t="shared" ref="F9:I9" si="1">E9*(1+F10)^1</f>
        <v>10989.000000000002</v>
      </c>
      <c r="G9" s="21">
        <f t="shared" si="1"/>
        <v>12307.680000000004</v>
      </c>
      <c r="H9" s="21">
        <f t="shared" si="1"/>
        <v>13907.678400000003</v>
      </c>
      <c r="I9" s="21">
        <f t="shared" si="1"/>
        <v>15715.676592000002</v>
      </c>
    </row>
    <row r="10" spans="1:9" x14ac:dyDescent="0.3">
      <c r="A10" s="22" t="s">
        <v>5</v>
      </c>
      <c r="B10" s="5"/>
      <c r="C10" s="10"/>
      <c r="D10" s="7"/>
      <c r="E10" s="23">
        <v>0.1</v>
      </c>
      <c r="F10" s="23">
        <v>0.11</v>
      </c>
      <c r="G10" s="23">
        <v>0.12</v>
      </c>
      <c r="H10" s="23">
        <v>0.13</v>
      </c>
      <c r="I10" s="23">
        <v>0.13</v>
      </c>
    </row>
    <row r="11" spans="1:9" x14ac:dyDescent="0.3">
      <c r="A11" s="4"/>
      <c r="B11" s="5"/>
      <c r="C11" s="10"/>
      <c r="D11" s="7"/>
      <c r="E11" s="7"/>
      <c r="F11" s="7"/>
      <c r="G11" s="7"/>
      <c r="H11" s="7"/>
      <c r="I11" s="7"/>
    </row>
    <row r="12" spans="1:9" x14ac:dyDescent="0.3">
      <c r="A12" s="4" t="s">
        <v>6</v>
      </c>
      <c r="B12" s="20">
        <v>2000</v>
      </c>
      <c r="C12" s="20">
        <v>2080</v>
      </c>
      <c r="D12" s="20">
        <v>2150</v>
      </c>
      <c r="E12" s="24">
        <f>E9*E13</f>
        <v>3465</v>
      </c>
      <c r="F12" s="24">
        <f t="shared" ref="F12:I12" si="2">F9*F13</f>
        <v>3846.1500000000005</v>
      </c>
      <c r="G12" s="24">
        <f t="shared" si="2"/>
        <v>4307.688000000001</v>
      </c>
      <c r="H12" s="24">
        <f t="shared" si="2"/>
        <v>4867.6874400000006</v>
      </c>
      <c r="I12" s="24">
        <f t="shared" si="2"/>
        <v>5500.4868071999999</v>
      </c>
    </row>
    <row r="13" spans="1:9" x14ac:dyDescent="0.3">
      <c r="A13" s="22" t="s">
        <v>7</v>
      </c>
      <c r="B13" s="5"/>
      <c r="C13" s="10"/>
      <c r="D13" s="7"/>
      <c r="E13" s="23">
        <v>0.35</v>
      </c>
      <c r="F13" s="23">
        <v>0.35</v>
      </c>
      <c r="G13" s="23">
        <v>0.35</v>
      </c>
      <c r="H13" s="23">
        <v>0.35</v>
      </c>
      <c r="I13" s="23">
        <v>0.35</v>
      </c>
    </row>
    <row r="14" spans="1:9" x14ac:dyDescent="0.3">
      <c r="A14" s="4"/>
      <c r="B14" s="5"/>
      <c r="C14" s="10"/>
      <c r="D14" s="7"/>
      <c r="E14" s="7"/>
      <c r="F14" s="7"/>
      <c r="G14" s="7"/>
      <c r="H14" s="7"/>
      <c r="I14" s="7"/>
    </row>
    <row r="15" spans="1:9" x14ac:dyDescent="0.3">
      <c r="A15" s="4" t="s">
        <v>8</v>
      </c>
      <c r="B15" s="25">
        <v>1700</v>
      </c>
      <c r="C15" s="25">
        <v>1750</v>
      </c>
      <c r="D15" s="25">
        <v>1800</v>
      </c>
      <c r="E15" s="24">
        <f>E9*E16</f>
        <v>2970</v>
      </c>
      <c r="F15" s="24">
        <f t="shared" ref="F15:I15" si="3">F9*F16</f>
        <v>3296.7000000000003</v>
      </c>
      <c r="G15" s="24">
        <f t="shared" si="3"/>
        <v>3692.304000000001</v>
      </c>
      <c r="H15" s="24">
        <f t="shared" si="3"/>
        <v>4172.3035200000004</v>
      </c>
      <c r="I15" s="24">
        <f t="shared" si="3"/>
        <v>4714.7029775999999</v>
      </c>
    </row>
    <row r="16" spans="1:9" x14ac:dyDescent="0.3">
      <c r="A16" s="22" t="s">
        <v>9</v>
      </c>
      <c r="B16" s="5"/>
      <c r="C16" s="10"/>
      <c r="D16" s="7"/>
      <c r="E16" s="23">
        <v>0.3</v>
      </c>
      <c r="F16" s="23">
        <v>0.3</v>
      </c>
      <c r="G16" s="23">
        <v>0.3</v>
      </c>
      <c r="H16" s="23">
        <v>0.3</v>
      </c>
      <c r="I16" s="23">
        <v>0.3</v>
      </c>
    </row>
    <row r="17" spans="1:9" x14ac:dyDescent="0.3">
      <c r="A17" s="4"/>
      <c r="B17" s="5"/>
      <c r="C17" s="10"/>
      <c r="D17" s="7"/>
      <c r="E17" s="7"/>
      <c r="F17" s="7"/>
      <c r="G17" s="7"/>
      <c r="H17" s="7"/>
      <c r="I17" s="7"/>
    </row>
    <row r="18" spans="1:9" x14ac:dyDescent="0.3">
      <c r="A18" s="4" t="s">
        <v>10</v>
      </c>
      <c r="B18" s="20">
        <v>300</v>
      </c>
      <c r="C18" s="20">
        <v>330</v>
      </c>
      <c r="D18" s="20">
        <v>350</v>
      </c>
      <c r="E18" s="24">
        <f>E9*E19</f>
        <v>554.4</v>
      </c>
      <c r="F18" s="24">
        <f t="shared" ref="F18:I18" si="4">F9*F19</f>
        <v>582.41700000000003</v>
      </c>
      <c r="G18" s="24">
        <f t="shared" si="4"/>
        <v>504.6148800000002</v>
      </c>
      <c r="H18" s="24">
        <f t="shared" si="4"/>
        <v>653.66088480000008</v>
      </c>
      <c r="I18" s="24">
        <f t="shared" si="4"/>
        <v>691.48977004800008</v>
      </c>
    </row>
    <row r="19" spans="1:9" x14ac:dyDescent="0.3">
      <c r="A19" s="22" t="s">
        <v>11</v>
      </c>
      <c r="B19" s="5"/>
      <c r="C19" s="10"/>
      <c r="D19" s="7"/>
      <c r="E19" s="23">
        <v>5.6000000000000001E-2</v>
      </c>
      <c r="F19" s="23">
        <v>5.2999999999999999E-2</v>
      </c>
      <c r="G19" s="23">
        <v>4.1000000000000002E-2</v>
      </c>
      <c r="H19" s="23">
        <v>4.7E-2</v>
      </c>
      <c r="I19" s="23">
        <v>4.3999999999999997E-2</v>
      </c>
    </row>
    <row r="20" spans="1:9" x14ac:dyDescent="0.3">
      <c r="A20" s="4"/>
      <c r="B20" s="5"/>
      <c r="C20" s="10"/>
      <c r="D20" s="7"/>
      <c r="E20" s="7"/>
      <c r="F20" s="7"/>
      <c r="G20" s="7"/>
      <c r="H20" s="7"/>
      <c r="I20" s="7"/>
    </row>
    <row r="21" spans="1:9" ht="15.6" thickBot="1" x14ac:dyDescent="0.35">
      <c r="A21" s="11" t="s">
        <v>12</v>
      </c>
      <c r="B21" s="11"/>
      <c r="C21" s="11"/>
      <c r="D21" s="11"/>
      <c r="E21" s="11"/>
      <c r="F21" s="11"/>
      <c r="G21" s="11"/>
      <c r="H21" s="11"/>
      <c r="I21" s="11"/>
    </row>
    <row r="22" spans="1:9" x14ac:dyDescent="0.3">
      <c r="A22" s="4"/>
      <c r="B22" s="12"/>
      <c r="C22" s="13"/>
      <c r="D22" s="14"/>
      <c r="E22" s="15" t="s">
        <v>3</v>
      </c>
      <c r="F22" s="15"/>
      <c r="G22" s="15"/>
      <c r="H22" s="16"/>
      <c r="I22" s="17"/>
    </row>
    <row r="23" spans="1:9" x14ac:dyDescent="0.3">
      <c r="A23" s="4"/>
      <c r="B23" s="18">
        <v>44196</v>
      </c>
      <c r="C23" s="18">
        <f>EDATE(B23,12)</f>
        <v>44561</v>
      </c>
      <c r="D23" s="18">
        <f>EDATE(C23,12)</f>
        <v>44926</v>
      </c>
      <c r="E23" s="26">
        <v>45291</v>
      </c>
      <c r="F23" s="26">
        <f>EDATE(E23,12)</f>
        <v>45657</v>
      </c>
      <c r="G23" s="26">
        <f t="shared" ref="G23:I23" si="5">EDATE(F23,12)</f>
        <v>46022</v>
      </c>
      <c r="H23" s="26">
        <f t="shared" si="5"/>
        <v>46387</v>
      </c>
      <c r="I23" s="26">
        <f t="shared" si="5"/>
        <v>46752</v>
      </c>
    </row>
    <row r="24" spans="1:9" x14ac:dyDescent="0.3">
      <c r="A24" s="4" t="s">
        <v>13</v>
      </c>
      <c r="B24" s="20">
        <v>700</v>
      </c>
      <c r="C24" s="20">
        <v>1000</v>
      </c>
      <c r="D24" s="20">
        <v>2000</v>
      </c>
      <c r="E24" s="27">
        <f>D24</f>
        <v>2000</v>
      </c>
      <c r="F24" s="27">
        <f t="shared" ref="F24:I24" si="6">E24</f>
        <v>2000</v>
      </c>
      <c r="G24" s="27">
        <f t="shared" si="6"/>
        <v>2000</v>
      </c>
      <c r="H24" s="27">
        <f t="shared" si="6"/>
        <v>2000</v>
      </c>
      <c r="I24" s="27">
        <f t="shared" si="6"/>
        <v>2000</v>
      </c>
    </row>
    <row r="25" spans="1:9" x14ac:dyDescent="0.3">
      <c r="A25" s="28" t="s">
        <v>14</v>
      </c>
      <c r="B25" s="29">
        <v>1100</v>
      </c>
      <c r="C25" s="29">
        <v>1250</v>
      </c>
      <c r="D25" s="29">
        <v>1350</v>
      </c>
      <c r="E25" s="27">
        <f>D25*(1+E36)^1</f>
        <v>1485.0000000000002</v>
      </c>
      <c r="F25" s="27">
        <f t="shared" ref="F25:I25" si="7">E25*(1+F36)^1</f>
        <v>1648.3500000000004</v>
      </c>
      <c r="G25" s="27">
        <f t="shared" si="7"/>
        <v>1846.1520000000005</v>
      </c>
      <c r="H25" s="27">
        <f t="shared" si="7"/>
        <v>2086.1517600000002</v>
      </c>
      <c r="I25" s="27">
        <f t="shared" si="7"/>
        <v>2357.3514888</v>
      </c>
    </row>
    <row r="26" spans="1:9" x14ac:dyDescent="0.3">
      <c r="A26" s="28" t="s">
        <v>15</v>
      </c>
      <c r="B26" s="25">
        <v>900</v>
      </c>
      <c r="C26" s="25">
        <v>925</v>
      </c>
      <c r="D26" s="25">
        <v>935</v>
      </c>
      <c r="E26" s="27">
        <f>D26*(1+E37)^1</f>
        <v>949.02499999999986</v>
      </c>
      <c r="F26" s="27">
        <f t="shared" ref="F26:I26" si="8">E26*(1+F37)^1</f>
        <v>1001.2213749999999</v>
      </c>
      <c r="G26" s="27">
        <f t="shared" si="8"/>
        <v>1092.3325201249997</v>
      </c>
      <c r="H26" s="27">
        <f t="shared" si="8"/>
        <v>1200.4734396173747</v>
      </c>
      <c r="I26" s="27">
        <f t="shared" si="8"/>
        <v>1319.3203101394947</v>
      </c>
    </row>
    <row r="27" spans="1:9" x14ac:dyDescent="0.3">
      <c r="A27" s="28" t="s">
        <v>16</v>
      </c>
      <c r="B27" s="25">
        <v>50</v>
      </c>
      <c r="C27" s="25">
        <v>63</v>
      </c>
      <c r="D27" s="25">
        <v>75</v>
      </c>
      <c r="E27" s="27">
        <f>D27*(1+E38)^1</f>
        <v>89.7</v>
      </c>
      <c r="F27" s="27">
        <f t="shared" ref="F27:I27" si="9">E27*(1+F38)^1</f>
        <v>106.47390000000001</v>
      </c>
      <c r="G27" s="27">
        <f t="shared" si="9"/>
        <v>123.0838284</v>
      </c>
      <c r="H27" s="27">
        <f t="shared" si="9"/>
        <v>139.08472609199998</v>
      </c>
      <c r="I27" s="27">
        <f t="shared" si="9"/>
        <v>160.36468918407598</v>
      </c>
    </row>
    <row r="28" spans="1:9" x14ac:dyDescent="0.3">
      <c r="A28" s="4"/>
      <c r="B28" s="5"/>
      <c r="C28" s="10"/>
      <c r="D28" s="7"/>
      <c r="E28" s="7"/>
      <c r="F28" s="7"/>
      <c r="G28" s="7"/>
      <c r="H28" s="7"/>
      <c r="I28" s="7"/>
    </row>
    <row r="29" spans="1:9" x14ac:dyDescent="0.3">
      <c r="A29" s="28" t="s">
        <v>17</v>
      </c>
      <c r="B29" s="20">
        <v>930</v>
      </c>
      <c r="C29" s="20">
        <v>960</v>
      </c>
      <c r="D29" s="20">
        <v>1000</v>
      </c>
      <c r="E29" s="21">
        <f>D29*(1+E39)^1</f>
        <v>1014.9999999999999</v>
      </c>
      <c r="F29" s="21">
        <f t="shared" ref="F29:I29" si="10">E29*(1+F39)^1</f>
        <v>1070.8249999999998</v>
      </c>
      <c r="G29" s="21">
        <f t="shared" si="10"/>
        <v>1168.2700749999997</v>
      </c>
      <c r="H29" s="21">
        <f t="shared" si="10"/>
        <v>1283.9288124249997</v>
      </c>
      <c r="I29" s="21">
        <f t="shared" si="10"/>
        <v>1411.0377648550746</v>
      </c>
    </row>
    <row r="30" spans="1:9" x14ac:dyDescent="0.3">
      <c r="A30" s="28" t="s">
        <v>18</v>
      </c>
      <c r="B30" s="25">
        <v>90</v>
      </c>
      <c r="C30" s="25">
        <v>88</v>
      </c>
      <c r="D30" s="25">
        <v>93</v>
      </c>
      <c r="E30" s="30">
        <f>D30*(1+E40)^1</f>
        <v>102.30000000000001</v>
      </c>
      <c r="F30" s="30">
        <f t="shared" ref="F30:I30" si="11">E30*(1+F40)^1</f>
        <v>113.55300000000003</v>
      </c>
      <c r="G30" s="30">
        <f t="shared" si="11"/>
        <v>127.17936000000005</v>
      </c>
      <c r="H30" s="30">
        <f t="shared" si="11"/>
        <v>143.71267680000003</v>
      </c>
      <c r="I30" s="30">
        <f t="shared" si="11"/>
        <v>162.39532478400002</v>
      </c>
    </row>
    <row r="31" spans="1:9" x14ac:dyDescent="0.3">
      <c r="A31" s="4"/>
      <c r="B31" s="5"/>
      <c r="C31" s="10"/>
      <c r="D31" s="7"/>
      <c r="E31" s="7"/>
      <c r="F31" s="7"/>
      <c r="G31" s="7"/>
      <c r="H31" s="7"/>
      <c r="I31" s="7"/>
    </row>
    <row r="32" spans="1:9" x14ac:dyDescent="0.3">
      <c r="A32" s="4" t="s">
        <v>19</v>
      </c>
      <c r="B32" s="25">
        <v>2300</v>
      </c>
      <c r="C32" s="25">
        <v>4750</v>
      </c>
      <c r="D32" s="25">
        <v>5000</v>
      </c>
      <c r="E32" s="30">
        <f>D32</f>
        <v>5000</v>
      </c>
      <c r="F32" s="30">
        <f t="shared" ref="F32:I32" si="12">E32</f>
        <v>5000</v>
      </c>
      <c r="G32" s="30">
        <f t="shared" si="12"/>
        <v>5000</v>
      </c>
      <c r="H32" s="30">
        <f t="shared" si="12"/>
        <v>5000</v>
      </c>
      <c r="I32" s="30">
        <f t="shared" si="12"/>
        <v>5000</v>
      </c>
    </row>
    <row r="33" spans="1:9" x14ac:dyDescent="0.3">
      <c r="A33" s="4"/>
      <c r="B33" s="5"/>
      <c r="C33" s="10"/>
      <c r="D33" s="7"/>
      <c r="E33" s="7"/>
      <c r="F33" s="7"/>
      <c r="G33" s="7"/>
      <c r="H33" s="7"/>
      <c r="I33" s="7"/>
    </row>
    <row r="34" spans="1:9" x14ac:dyDescent="0.3">
      <c r="A34" s="4" t="s">
        <v>20</v>
      </c>
      <c r="B34" s="25">
        <v>455</v>
      </c>
      <c r="C34" s="25">
        <v>488</v>
      </c>
      <c r="D34" s="25">
        <v>535</v>
      </c>
      <c r="E34" s="30">
        <f>D34*(1+E41)^1</f>
        <v>588.5</v>
      </c>
      <c r="F34" s="30">
        <f t="shared" ref="F34:I34" si="13">E34*(1+F41)^1</f>
        <v>653.23500000000001</v>
      </c>
      <c r="G34" s="30">
        <f t="shared" si="13"/>
        <v>731.62320000000011</v>
      </c>
      <c r="H34" s="30">
        <f t="shared" si="13"/>
        <v>826.73421600000006</v>
      </c>
      <c r="I34" s="30">
        <f t="shared" si="13"/>
        <v>934.20966407999992</v>
      </c>
    </row>
    <row r="35" spans="1:9" x14ac:dyDescent="0.3">
      <c r="A35" s="4"/>
      <c r="B35" s="5"/>
      <c r="C35" s="10"/>
      <c r="D35" s="7"/>
      <c r="E35" s="7"/>
      <c r="F35" s="7"/>
      <c r="G35" s="7"/>
      <c r="H35" s="7"/>
      <c r="I35" s="7"/>
    </row>
    <row r="36" spans="1:9" x14ac:dyDescent="0.3">
      <c r="A36" s="31" t="s">
        <v>21</v>
      </c>
      <c r="B36" s="32"/>
      <c r="C36" s="33"/>
      <c r="D36" s="34"/>
      <c r="E36" s="23">
        <v>0.1</v>
      </c>
      <c r="F36" s="23">
        <v>0.11</v>
      </c>
      <c r="G36" s="23">
        <v>0.12</v>
      </c>
      <c r="H36" s="23">
        <v>0.13</v>
      </c>
      <c r="I36" s="23">
        <v>0.13</v>
      </c>
    </row>
    <row r="37" spans="1:9" x14ac:dyDescent="0.3">
      <c r="A37" s="31" t="s">
        <v>22</v>
      </c>
      <c r="B37" s="32"/>
      <c r="C37" s="33"/>
      <c r="D37" s="34"/>
      <c r="E37" s="23">
        <v>1.4999999999999999E-2</v>
      </c>
      <c r="F37" s="23">
        <v>5.5E-2</v>
      </c>
      <c r="G37" s="23">
        <v>9.0999999999999998E-2</v>
      </c>
      <c r="H37" s="23">
        <v>9.9000000000000005E-2</v>
      </c>
      <c r="I37" s="23">
        <v>9.9000000000000005E-2</v>
      </c>
    </row>
    <row r="38" spans="1:9" x14ac:dyDescent="0.3">
      <c r="A38" s="31" t="s">
        <v>23</v>
      </c>
      <c r="B38" s="32"/>
      <c r="C38" s="33"/>
      <c r="D38" s="34"/>
      <c r="E38" s="23">
        <v>0.19600000000000001</v>
      </c>
      <c r="F38" s="23">
        <v>0.187</v>
      </c>
      <c r="G38" s="23">
        <v>0.156</v>
      </c>
      <c r="H38" s="23">
        <v>0.13</v>
      </c>
      <c r="I38" s="23">
        <v>0.153</v>
      </c>
    </row>
    <row r="39" spans="1:9" x14ac:dyDescent="0.3">
      <c r="A39" s="31" t="s">
        <v>24</v>
      </c>
      <c r="B39" s="32"/>
      <c r="C39" s="33"/>
      <c r="D39" s="34"/>
      <c r="E39" s="23">
        <v>1.4999999999999999E-2</v>
      </c>
      <c r="F39" s="23">
        <v>5.5E-2</v>
      </c>
      <c r="G39" s="23">
        <v>9.0999999999999998E-2</v>
      </c>
      <c r="H39" s="23">
        <v>9.9000000000000005E-2</v>
      </c>
      <c r="I39" s="23">
        <v>9.9000000000000005E-2</v>
      </c>
    </row>
    <row r="40" spans="1:9" x14ac:dyDescent="0.3">
      <c r="A40" s="31" t="s">
        <v>25</v>
      </c>
      <c r="B40" s="32"/>
      <c r="C40" s="33"/>
      <c r="D40" s="34"/>
      <c r="E40" s="23">
        <v>0.1</v>
      </c>
      <c r="F40" s="23">
        <v>0.11</v>
      </c>
      <c r="G40" s="23">
        <v>0.12</v>
      </c>
      <c r="H40" s="23">
        <v>0.13</v>
      </c>
      <c r="I40" s="23">
        <v>0.13</v>
      </c>
    </row>
    <row r="41" spans="1:9" x14ac:dyDescent="0.3">
      <c r="A41" s="22" t="s">
        <v>26</v>
      </c>
      <c r="B41" s="32"/>
      <c r="C41" s="33"/>
      <c r="D41" s="34"/>
      <c r="E41" s="23">
        <v>0.1</v>
      </c>
      <c r="F41" s="23">
        <v>0.11</v>
      </c>
      <c r="G41" s="23">
        <v>0.12</v>
      </c>
      <c r="H41" s="23">
        <v>0.13</v>
      </c>
      <c r="I41" s="23">
        <v>0.13</v>
      </c>
    </row>
    <row r="42" spans="1:9" x14ac:dyDescent="0.3">
      <c r="A42" s="22"/>
      <c r="B42" s="32"/>
      <c r="C42" s="33"/>
      <c r="D42" s="34"/>
      <c r="E42" s="34"/>
      <c r="F42" s="34"/>
      <c r="G42" s="34"/>
      <c r="H42" s="34"/>
      <c r="I42" s="34"/>
    </row>
    <row r="43" spans="1:9" x14ac:dyDescent="0.3">
      <c r="A43" s="86" t="s">
        <v>27</v>
      </c>
      <c r="B43" s="86"/>
      <c r="C43" s="86"/>
      <c r="D43" s="86"/>
      <c r="E43" s="86"/>
      <c r="F43" s="86"/>
      <c r="G43" s="86"/>
      <c r="H43" s="86"/>
      <c r="I43" s="86"/>
    </row>
    <row r="44" spans="1:9" x14ac:dyDescent="0.3">
      <c r="A44" s="87" t="s">
        <v>28</v>
      </c>
      <c r="B44" s="88"/>
      <c r="C44" s="89"/>
      <c r="D44" s="90"/>
      <c r="E44" s="91" t="s">
        <v>3</v>
      </c>
      <c r="F44" s="91"/>
      <c r="G44" s="91"/>
      <c r="H44" s="92"/>
      <c r="I44" s="93"/>
    </row>
    <row r="45" spans="1:9" x14ac:dyDescent="0.3">
      <c r="A45" s="35"/>
      <c r="B45" s="95">
        <v>44197</v>
      </c>
      <c r="C45" s="96">
        <f>EDATE(B45,12)</f>
        <v>44562</v>
      </c>
      <c r="D45" s="96">
        <f t="shared" ref="D45:I45" si="14">EDATE(C45,12)</f>
        <v>44927</v>
      </c>
      <c r="E45" s="97">
        <f t="shared" si="14"/>
        <v>45292</v>
      </c>
      <c r="F45" s="97">
        <f t="shared" si="14"/>
        <v>45658</v>
      </c>
      <c r="G45" s="97">
        <f t="shared" si="14"/>
        <v>46023</v>
      </c>
      <c r="H45" s="97">
        <f t="shared" si="14"/>
        <v>46388</v>
      </c>
      <c r="I45" s="98">
        <f t="shared" si="14"/>
        <v>46753</v>
      </c>
    </row>
    <row r="46" spans="1:9" x14ac:dyDescent="0.3">
      <c r="A46" s="36" t="s">
        <v>29</v>
      </c>
      <c r="B46" s="94"/>
      <c r="C46" s="94"/>
      <c r="D46" s="94"/>
      <c r="E46" s="37">
        <v>1</v>
      </c>
      <c r="F46" s="37">
        <v>2</v>
      </c>
      <c r="G46" s="37">
        <v>3</v>
      </c>
      <c r="H46" s="37">
        <v>4</v>
      </c>
      <c r="I46" s="37">
        <v>5</v>
      </c>
    </row>
    <row r="47" spans="1:9" x14ac:dyDescent="0.3">
      <c r="A47" s="38" t="s">
        <v>30</v>
      </c>
      <c r="B47" s="39">
        <f>B9</f>
        <v>5300</v>
      </c>
      <c r="C47" s="39">
        <f t="shared" ref="C47:I47" si="15">C9</f>
        <v>5700</v>
      </c>
      <c r="D47" s="39">
        <f t="shared" si="15"/>
        <v>9000</v>
      </c>
      <c r="E47" s="40">
        <f t="shared" si="15"/>
        <v>9900</v>
      </c>
      <c r="F47" s="40">
        <f t="shared" si="15"/>
        <v>10989.000000000002</v>
      </c>
      <c r="G47" s="40">
        <f t="shared" si="15"/>
        <v>12307.680000000004</v>
      </c>
      <c r="H47" s="40">
        <f t="shared" si="15"/>
        <v>13907.678400000003</v>
      </c>
      <c r="I47" s="40">
        <f t="shared" si="15"/>
        <v>15715.676592000002</v>
      </c>
    </row>
    <row r="48" spans="1:9" x14ac:dyDescent="0.3">
      <c r="A48" s="41" t="s">
        <v>6</v>
      </c>
      <c r="B48" s="42">
        <f>B12</f>
        <v>2000</v>
      </c>
      <c r="C48" s="42">
        <f t="shared" ref="C48:I48" si="16">C12</f>
        <v>2080</v>
      </c>
      <c r="D48" s="42">
        <f t="shared" si="16"/>
        <v>2150</v>
      </c>
      <c r="E48" s="42">
        <f t="shared" si="16"/>
        <v>3465</v>
      </c>
      <c r="F48" s="42">
        <f t="shared" si="16"/>
        <v>3846.1500000000005</v>
      </c>
      <c r="G48" s="42">
        <f t="shared" si="16"/>
        <v>4307.688000000001</v>
      </c>
      <c r="H48" s="42">
        <f t="shared" si="16"/>
        <v>4867.6874400000006</v>
      </c>
      <c r="I48" s="42">
        <f t="shared" si="16"/>
        <v>5500.4868071999999</v>
      </c>
    </row>
    <row r="49" spans="1:10" x14ac:dyDescent="0.3">
      <c r="A49" s="38" t="s">
        <v>8</v>
      </c>
      <c r="B49" s="42">
        <f>B15</f>
        <v>1700</v>
      </c>
      <c r="C49" s="42">
        <f t="shared" ref="C49:I49" si="17">C15</f>
        <v>1750</v>
      </c>
      <c r="D49" s="42">
        <f t="shared" si="17"/>
        <v>1800</v>
      </c>
      <c r="E49" s="42">
        <f t="shared" si="17"/>
        <v>2970</v>
      </c>
      <c r="F49" s="42">
        <f t="shared" si="17"/>
        <v>3296.7000000000003</v>
      </c>
      <c r="G49" s="42">
        <f t="shared" si="17"/>
        <v>3692.304000000001</v>
      </c>
      <c r="H49" s="42">
        <f t="shared" si="17"/>
        <v>4172.3035200000004</v>
      </c>
      <c r="I49" s="42">
        <f t="shared" si="17"/>
        <v>4714.7029775999999</v>
      </c>
    </row>
    <row r="50" spans="1:10" x14ac:dyDescent="0.3">
      <c r="A50" s="38" t="s">
        <v>46</v>
      </c>
      <c r="B50" s="43"/>
      <c r="C50" s="44"/>
      <c r="D50" s="44"/>
      <c r="E50" s="45">
        <v>0.22</v>
      </c>
      <c r="F50" s="45">
        <v>0.22</v>
      </c>
      <c r="G50" s="45">
        <v>0.22</v>
      </c>
      <c r="H50" s="45">
        <v>0.22</v>
      </c>
      <c r="I50" s="45">
        <v>0.22</v>
      </c>
    </row>
    <row r="51" spans="1:10" x14ac:dyDescent="0.3">
      <c r="A51" s="83" t="s">
        <v>31</v>
      </c>
      <c r="B51" s="84"/>
      <c r="C51" s="84"/>
      <c r="D51" s="84"/>
      <c r="E51" s="85">
        <f>E49*(1-E50)</f>
        <v>2316.6</v>
      </c>
      <c r="F51" s="85">
        <f t="shared" ref="F51:I51" si="18">F49*(1-F50)</f>
        <v>2571.4260000000004</v>
      </c>
      <c r="G51" s="85">
        <f t="shared" si="18"/>
        <v>2879.9971200000009</v>
      </c>
      <c r="H51" s="85">
        <f t="shared" si="18"/>
        <v>3254.3967456000005</v>
      </c>
      <c r="I51" s="85">
        <f t="shared" si="18"/>
        <v>3677.468322528</v>
      </c>
      <c r="J51" s="102" t="s">
        <v>78</v>
      </c>
    </row>
    <row r="52" spans="1:10" x14ac:dyDescent="0.3">
      <c r="A52" s="46" t="s">
        <v>32</v>
      </c>
      <c r="B52" s="47"/>
      <c r="C52" s="47"/>
      <c r="D52" s="47"/>
      <c r="E52" s="48">
        <f>E18</f>
        <v>554.4</v>
      </c>
      <c r="F52" s="48">
        <f t="shared" ref="F52:I52" si="19">F18</f>
        <v>582.41700000000003</v>
      </c>
      <c r="G52" s="48">
        <f t="shared" si="19"/>
        <v>504.6148800000002</v>
      </c>
      <c r="H52" s="48">
        <f t="shared" si="19"/>
        <v>653.66088480000008</v>
      </c>
      <c r="I52" s="48">
        <f t="shared" si="19"/>
        <v>691.48977004800008</v>
      </c>
    </row>
    <row r="53" spans="1:10" x14ac:dyDescent="0.3">
      <c r="A53" s="28" t="s">
        <v>33</v>
      </c>
      <c r="B53" s="47"/>
      <c r="C53" s="47"/>
      <c r="D53" s="47"/>
      <c r="E53" s="49">
        <f>E25-D25</f>
        <v>135.00000000000023</v>
      </c>
      <c r="F53" s="49">
        <f t="shared" ref="F53:I53" si="20">F25-E25</f>
        <v>163.35000000000014</v>
      </c>
      <c r="G53" s="49">
        <f t="shared" si="20"/>
        <v>197.80200000000013</v>
      </c>
      <c r="H53" s="49">
        <f t="shared" si="20"/>
        <v>239.9997599999997</v>
      </c>
      <c r="I53" s="49">
        <f t="shared" si="20"/>
        <v>271.19972879999978</v>
      </c>
    </row>
    <row r="54" spans="1:10" x14ac:dyDescent="0.3">
      <c r="A54" s="28" t="s">
        <v>15</v>
      </c>
      <c r="B54" s="47"/>
      <c r="C54" s="47"/>
      <c r="D54" s="47"/>
      <c r="E54" s="49">
        <f>E26-D26</f>
        <v>14.024999999999864</v>
      </c>
      <c r="F54" s="49">
        <f t="shared" ref="F54:I54" si="21">F26-E26</f>
        <v>52.196374999999989</v>
      </c>
      <c r="G54" s="49">
        <f t="shared" si="21"/>
        <v>91.111145124999894</v>
      </c>
      <c r="H54" s="49">
        <f t="shared" si="21"/>
        <v>108.14091949237491</v>
      </c>
      <c r="I54" s="49">
        <f t="shared" si="21"/>
        <v>118.84687052212007</v>
      </c>
    </row>
    <row r="55" spans="1:10" x14ac:dyDescent="0.3">
      <c r="A55" s="28" t="s">
        <v>34</v>
      </c>
      <c r="B55" s="47"/>
      <c r="C55" s="47"/>
      <c r="D55" s="47"/>
      <c r="E55" s="49">
        <f>E27-D27</f>
        <v>14.700000000000003</v>
      </c>
      <c r="F55" s="49">
        <f t="shared" ref="F55:I55" si="22">F27-E27</f>
        <v>16.773900000000012</v>
      </c>
      <c r="G55" s="49">
        <f t="shared" si="22"/>
        <v>16.609928399999987</v>
      </c>
      <c r="H55" s="49">
        <f t="shared" si="22"/>
        <v>16.000897691999981</v>
      </c>
      <c r="I55" s="49">
        <f t="shared" si="22"/>
        <v>21.279963092076002</v>
      </c>
    </row>
    <row r="56" spans="1:10" x14ac:dyDescent="0.3">
      <c r="A56" s="28" t="s">
        <v>35</v>
      </c>
      <c r="B56" s="47"/>
      <c r="C56" s="47"/>
      <c r="D56" s="47"/>
      <c r="E56" s="49">
        <f>D29-E29</f>
        <v>-14.999999999999886</v>
      </c>
      <c r="F56" s="49">
        <f t="shared" ref="F56:I56" si="23">E29-F29</f>
        <v>-55.824999999999932</v>
      </c>
      <c r="G56" s="49">
        <f t="shared" si="23"/>
        <v>-97.445074999999861</v>
      </c>
      <c r="H56" s="49">
        <f t="shared" si="23"/>
        <v>-115.65873742500003</v>
      </c>
      <c r="I56" s="49">
        <f t="shared" si="23"/>
        <v>-127.10895243007485</v>
      </c>
    </row>
    <row r="57" spans="1:10" x14ac:dyDescent="0.3">
      <c r="A57" s="28" t="s">
        <v>36</v>
      </c>
      <c r="B57" s="47"/>
      <c r="C57" s="47"/>
      <c r="D57" s="47"/>
      <c r="E57" s="49">
        <f>D30-E30</f>
        <v>-9.3000000000000114</v>
      </c>
      <c r="F57" s="49">
        <f t="shared" ref="F57:I57" si="24">E30-F30</f>
        <v>-11.253000000000014</v>
      </c>
      <c r="G57" s="49">
        <f t="shared" si="24"/>
        <v>-13.62636000000002</v>
      </c>
      <c r="H57" s="49">
        <f t="shared" si="24"/>
        <v>-16.53331679999998</v>
      </c>
      <c r="I57" s="49">
        <f t="shared" si="24"/>
        <v>-18.682647983999999</v>
      </c>
    </row>
    <row r="58" spans="1:10" x14ac:dyDescent="0.3">
      <c r="A58" s="46" t="s">
        <v>37</v>
      </c>
      <c r="B58" s="47"/>
      <c r="C58" s="47"/>
      <c r="D58" s="47"/>
      <c r="E58" s="49">
        <f>E34-D34</f>
        <v>53.5</v>
      </c>
      <c r="F58" s="49">
        <f t="shared" ref="F58:I58" si="25">F34-E34</f>
        <v>64.735000000000014</v>
      </c>
      <c r="G58" s="49">
        <f t="shared" si="25"/>
        <v>78.388200000000097</v>
      </c>
      <c r="H58" s="49">
        <f t="shared" si="25"/>
        <v>95.11101599999995</v>
      </c>
      <c r="I58" s="49">
        <f t="shared" si="25"/>
        <v>107.47544807999986</v>
      </c>
    </row>
    <row r="59" spans="1:10" x14ac:dyDescent="0.3">
      <c r="A59" s="83" t="s">
        <v>38</v>
      </c>
      <c r="B59" s="78"/>
      <c r="C59" s="78"/>
      <c r="D59" s="78"/>
      <c r="E59" s="78">
        <f>SUM(E51:E58)</f>
        <v>3063.9249999999993</v>
      </c>
      <c r="F59" s="78">
        <f t="shared" ref="F59:I59" si="26">SUM(F51:F58)</f>
        <v>3383.8202750000005</v>
      </c>
      <c r="G59" s="78">
        <f t="shared" si="26"/>
        <v>3657.4518385250012</v>
      </c>
      <c r="H59" s="78">
        <f t="shared" si="26"/>
        <v>4235.1181693593753</v>
      </c>
      <c r="I59" s="78">
        <f t="shared" si="26"/>
        <v>4741.9685026561219</v>
      </c>
      <c r="J59" s="102" t="s">
        <v>74</v>
      </c>
    </row>
    <row r="60" spans="1:10" x14ac:dyDescent="0.3">
      <c r="A60" s="50" t="s">
        <v>39</v>
      </c>
      <c r="B60" s="51"/>
      <c r="C60" s="52"/>
      <c r="D60" s="52"/>
      <c r="E60" s="75">
        <f>$C$88</f>
        <v>0.11605714285714284</v>
      </c>
      <c r="F60" s="75">
        <f t="shared" ref="F60:I60" si="27">$C$88</f>
        <v>0.11605714285714284</v>
      </c>
      <c r="G60" s="75">
        <f t="shared" si="27"/>
        <v>0.11605714285714284</v>
      </c>
      <c r="H60" s="75">
        <f t="shared" si="27"/>
        <v>0.11605714285714284</v>
      </c>
      <c r="I60" s="75">
        <f t="shared" si="27"/>
        <v>0.11605714285714284</v>
      </c>
      <c r="J60" s="104"/>
    </row>
    <row r="61" spans="1:10" x14ac:dyDescent="0.3">
      <c r="A61" s="50" t="s">
        <v>40</v>
      </c>
      <c r="B61" s="53"/>
      <c r="C61" s="53"/>
      <c r="D61" s="53"/>
      <c r="E61" s="53">
        <f>E59/(1+E60)^E46</f>
        <v>2745.3119399928314</v>
      </c>
      <c r="F61" s="53">
        <f t="shared" ref="F61:I61" si="28">F59/(1+F60)^F46</f>
        <v>2716.6546038071615</v>
      </c>
      <c r="G61" s="53">
        <f t="shared" si="28"/>
        <v>2630.9907550085827</v>
      </c>
      <c r="H61" s="53">
        <f t="shared" si="28"/>
        <v>2729.7307202205557</v>
      </c>
      <c r="I61" s="53">
        <f t="shared" si="28"/>
        <v>2738.5867859365867</v>
      </c>
      <c r="J61" s="102" t="s">
        <v>75</v>
      </c>
    </row>
    <row r="62" spans="1:10" x14ac:dyDescent="0.3">
      <c r="A62" s="83" t="s">
        <v>41</v>
      </c>
      <c r="B62" s="78">
        <f>SUM(E61:I61)</f>
        <v>13561.274804965717</v>
      </c>
      <c r="C62" s="2" t="s">
        <v>76</v>
      </c>
      <c r="D62" s="54"/>
      <c r="E62" s="99"/>
      <c r="F62" s="2"/>
      <c r="G62" s="2"/>
      <c r="H62" s="2"/>
      <c r="I62" s="2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10" ht="15.6" thickBot="1" x14ac:dyDescent="0.35">
      <c r="A64" s="55"/>
      <c r="B64" s="55"/>
      <c r="C64" s="55"/>
      <c r="D64" s="55"/>
      <c r="E64" s="55"/>
      <c r="F64" s="55"/>
      <c r="G64" s="55"/>
      <c r="H64" s="55"/>
      <c r="I64" s="55"/>
    </row>
    <row r="65" spans="1:9" ht="15.6" thickBot="1" x14ac:dyDescent="0.35">
      <c r="A65" s="11" t="s">
        <v>42</v>
      </c>
      <c r="B65" s="11"/>
      <c r="C65" s="11"/>
      <c r="D65" s="11"/>
      <c r="E65" s="11"/>
      <c r="F65" s="11"/>
      <c r="G65" s="11"/>
      <c r="H65" s="11"/>
      <c r="I65" s="11"/>
    </row>
    <row r="66" spans="1:9" x14ac:dyDescent="0.3">
      <c r="A66" s="56" t="s">
        <v>43</v>
      </c>
      <c r="B66" s="57"/>
      <c r="C66" s="2"/>
      <c r="D66" s="2"/>
      <c r="E66" s="58"/>
      <c r="F66" s="57"/>
      <c r="G66" s="2"/>
      <c r="H66" s="2"/>
      <c r="I66" s="2"/>
    </row>
    <row r="67" spans="1:9" x14ac:dyDescent="0.3">
      <c r="A67" s="38" t="s">
        <v>44</v>
      </c>
      <c r="B67" s="59">
        <v>0.04</v>
      </c>
      <c r="C67" s="2"/>
      <c r="D67" s="2"/>
      <c r="E67" s="50"/>
      <c r="F67" s="60"/>
      <c r="G67" s="2"/>
      <c r="H67" s="2"/>
      <c r="I67" s="2"/>
    </row>
    <row r="68" spans="1:9" x14ac:dyDescent="0.3">
      <c r="A68" s="38" t="s">
        <v>45</v>
      </c>
      <c r="B68" s="74">
        <f>C88</f>
        <v>0.11605714285714284</v>
      </c>
      <c r="C68" s="2"/>
      <c r="D68" s="2"/>
      <c r="E68" s="50"/>
      <c r="F68" s="60"/>
      <c r="G68" s="2"/>
      <c r="H68" s="2"/>
      <c r="I68" s="2"/>
    </row>
    <row r="69" spans="1:9" x14ac:dyDescent="0.3">
      <c r="A69" s="38" t="s">
        <v>47</v>
      </c>
      <c r="B69" s="57">
        <f>I59*(1+B67)^1</f>
        <v>4931.6472427623667</v>
      </c>
      <c r="C69" s="2"/>
      <c r="D69" s="2"/>
      <c r="E69" s="50"/>
      <c r="F69" s="57"/>
      <c r="G69" s="2"/>
      <c r="H69" s="2"/>
      <c r="I69" s="102" t="s">
        <v>77</v>
      </c>
    </row>
    <row r="70" spans="1:9" x14ac:dyDescent="0.3">
      <c r="A70" s="38" t="s">
        <v>42</v>
      </c>
      <c r="B70" s="57">
        <f>B69/(B68-B67)</f>
        <v>64841.342410474397</v>
      </c>
      <c r="C70" s="2"/>
      <c r="D70" s="102" t="s">
        <v>66</v>
      </c>
      <c r="E70" s="50"/>
      <c r="F70" s="57"/>
      <c r="G70" s="2"/>
      <c r="H70" s="2"/>
      <c r="I70" s="2"/>
    </row>
    <row r="71" spans="1:9" x14ac:dyDescent="0.3">
      <c r="A71" s="83" t="s">
        <v>48</v>
      </c>
      <c r="B71" s="77"/>
      <c r="C71" s="2"/>
      <c r="D71" s="2"/>
      <c r="E71" s="50"/>
      <c r="F71" s="61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5.6" thickBot="1" x14ac:dyDescent="0.35">
      <c r="A73" s="11" t="s">
        <v>45</v>
      </c>
      <c r="B73" s="11"/>
      <c r="C73" s="11"/>
      <c r="D73" s="11"/>
      <c r="E73" s="11"/>
      <c r="F73" s="11"/>
      <c r="G73" s="11"/>
      <c r="H73" s="11"/>
      <c r="I73" s="11"/>
    </row>
    <row r="74" spans="1:9" x14ac:dyDescent="0.3">
      <c r="A74" s="38" t="s">
        <v>49</v>
      </c>
      <c r="B74" s="2"/>
      <c r="C74" s="62">
        <f>C3</f>
        <v>25</v>
      </c>
      <c r="D74" s="2"/>
      <c r="E74" s="2"/>
      <c r="F74" s="2"/>
      <c r="G74" s="2"/>
      <c r="H74" s="2"/>
      <c r="I74" s="2"/>
    </row>
    <row r="75" spans="1:9" x14ac:dyDescent="0.3">
      <c r="A75" s="38" t="s">
        <v>1</v>
      </c>
      <c r="B75" s="2"/>
      <c r="C75" s="63">
        <f>C4</f>
        <v>500</v>
      </c>
      <c r="D75" s="2"/>
      <c r="E75" s="2"/>
      <c r="F75" s="2"/>
      <c r="G75" s="2"/>
      <c r="H75" s="2"/>
      <c r="I75" s="2"/>
    </row>
    <row r="76" spans="1:9" x14ac:dyDescent="0.3">
      <c r="A76" s="38" t="s">
        <v>50</v>
      </c>
      <c r="B76" s="2"/>
      <c r="C76" s="59">
        <v>5.1999999999999998E-2</v>
      </c>
      <c r="D76" s="2"/>
      <c r="E76" s="2"/>
      <c r="F76" s="2"/>
      <c r="G76" s="2"/>
      <c r="H76" s="2"/>
      <c r="I76" s="2"/>
    </row>
    <row r="77" spans="1:9" x14ac:dyDescent="0.3">
      <c r="A77" s="38" t="s">
        <v>51</v>
      </c>
      <c r="B77" s="2"/>
      <c r="C77" s="59">
        <v>0.4</v>
      </c>
      <c r="D77" s="2"/>
      <c r="E77" s="2"/>
      <c r="F77" s="2"/>
      <c r="G77" s="2"/>
      <c r="H77" s="2"/>
      <c r="I77" s="2"/>
    </row>
    <row r="78" spans="1:9" x14ac:dyDescent="0.3">
      <c r="A78" s="38" t="s">
        <v>52</v>
      </c>
      <c r="B78" s="2"/>
      <c r="C78" s="64">
        <f>C76*(1-C77)</f>
        <v>3.1199999999999999E-2</v>
      </c>
      <c r="D78" s="2"/>
      <c r="E78" s="102" t="s">
        <v>67</v>
      </c>
      <c r="F78" s="2"/>
      <c r="G78" s="2"/>
      <c r="H78" s="2"/>
      <c r="I78" s="2"/>
    </row>
    <row r="79" spans="1:9" x14ac:dyDescent="0.3">
      <c r="A79" s="38" t="s">
        <v>53</v>
      </c>
      <c r="B79" s="2"/>
      <c r="C79" s="59">
        <v>0.15</v>
      </c>
      <c r="D79" s="2"/>
      <c r="E79" s="43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43"/>
      <c r="F80" s="2"/>
      <c r="G80" s="2"/>
      <c r="H80" s="2"/>
      <c r="I80" s="2"/>
    </row>
    <row r="81" spans="1:9" x14ac:dyDescent="0.3">
      <c r="A81" s="38" t="s">
        <v>54</v>
      </c>
      <c r="B81" s="38"/>
      <c r="C81" s="53">
        <f>I32</f>
        <v>5000</v>
      </c>
      <c r="D81" s="38"/>
      <c r="E81" s="102" t="s">
        <v>68</v>
      </c>
      <c r="F81" s="2"/>
      <c r="G81" s="2"/>
      <c r="H81" s="38"/>
      <c r="I81" s="38"/>
    </row>
    <row r="82" spans="1:9" x14ac:dyDescent="0.3">
      <c r="A82" s="38" t="s">
        <v>55</v>
      </c>
      <c r="B82" s="38"/>
      <c r="C82" s="65">
        <f>C74*C75</f>
        <v>12500</v>
      </c>
      <c r="D82" s="38"/>
      <c r="E82" s="43"/>
      <c r="F82" s="2"/>
      <c r="G82" s="2"/>
      <c r="H82" s="38"/>
      <c r="I82" s="38"/>
    </row>
    <row r="83" spans="1:9" x14ac:dyDescent="0.3">
      <c r="A83" s="79" t="s">
        <v>56</v>
      </c>
      <c r="B83" s="80"/>
      <c r="C83" s="78">
        <f>SUM(C81:C82)</f>
        <v>17500</v>
      </c>
      <c r="D83" s="38"/>
      <c r="E83" s="102" t="s">
        <v>69</v>
      </c>
      <c r="F83" s="2"/>
      <c r="G83" s="2"/>
      <c r="H83" s="38"/>
      <c r="I83" s="38"/>
    </row>
    <row r="84" spans="1:9" x14ac:dyDescent="0.3">
      <c r="A84" s="58"/>
      <c r="B84" s="38"/>
      <c r="C84" s="65"/>
      <c r="D84" s="38"/>
      <c r="E84" s="2"/>
      <c r="F84" s="2"/>
      <c r="G84" s="2"/>
      <c r="H84" s="38"/>
      <c r="I84" s="38"/>
    </row>
    <row r="85" spans="1:9" x14ac:dyDescent="0.3">
      <c r="A85" s="2" t="s">
        <v>57</v>
      </c>
      <c r="B85" s="38"/>
      <c r="C85" s="66">
        <f>C81/C83*(C78)</f>
        <v>8.9142857142857131E-3</v>
      </c>
      <c r="D85" s="38"/>
      <c r="E85" s="2"/>
      <c r="F85" s="2"/>
      <c r="G85" s="2"/>
      <c r="H85" s="38"/>
      <c r="I85" s="38"/>
    </row>
    <row r="86" spans="1:9" x14ac:dyDescent="0.3">
      <c r="A86" s="2" t="s">
        <v>58</v>
      </c>
      <c r="B86" s="38"/>
      <c r="C86" s="66">
        <f>C82/C83*(C79)</f>
        <v>0.10714285714285714</v>
      </c>
      <c r="D86" s="38"/>
      <c r="E86" s="2"/>
      <c r="F86" s="2"/>
      <c r="G86" s="2"/>
      <c r="H86" s="38"/>
      <c r="I86" s="38"/>
    </row>
    <row r="87" spans="1:9" x14ac:dyDescent="0.3">
      <c r="A87" s="58"/>
      <c r="B87" s="38"/>
      <c r="C87" s="65"/>
      <c r="D87" s="38"/>
      <c r="E87" s="2"/>
      <c r="F87" s="2"/>
      <c r="G87" s="2"/>
      <c r="H87" s="38"/>
      <c r="I87" s="38"/>
    </row>
    <row r="88" spans="1:9" x14ac:dyDescent="0.3">
      <c r="A88" s="81" t="s">
        <v>59</v>
      </c>
      <c r="B88" s="82"/>
      <c r="C88" s="76">
        <f>C85+C86</f>
        <v>0.11605714285714284</v>
      </c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5.6" thickBot="1" x14ac:dyDescent="0.35">
      <c r="A90" s="11" t="s">
        <v>60</v>
      </c>
      <c r="B90" s="11"/>
      <c r="C90" s="11"/>
      <c r="D90" s="11"/>
      <c r="E90" s="11"/>
      <c r="F90" s="11"/>
      <c r="G90" s="11"/>
      <c r="H90" s="11"/>
      <c r="I90" s="11"/>
    </row>
    <row r="91" spans="1:9" x14ac:dyDescent="0.3">
      <c r="A91" s="38" t="s">
        <v>61</v>
      </c>
      <c r="B91" s="54">
        <f>B62+B70</f>
        <v>78402.617215440114</v>
      </c>
      <c r="D91" s="102" t="s">
        <v>73</v>
      </c>
      <c r="E91" s="2"/>
      <c r="F91" s="2"/>
      <c r="G91" s="2"/>
      <c r="H91" s="2"/>
      <c r="I91" s="2"/>
    </row>
    <row r="92" spans="1:9" x14ac:dyDescent="0.3">
      <c r="A92" s="38" t="s">
        <v>62</v>
      </c>
      <c r="B92" s="42">
        <f>I32-I24</f>
        <v>3000</v>
      </c>
      <c r="D92" s="103" t="s">
        <v>72</v>
      </c>
      <c r="E92" s="61"/>
      <c r="F92" s="2"/>
      <c r="G92" s="2"/>
      <c r="H92" s="2"/>
      <c r="I92" s="2"/>
    </row>
    <row r="93" spans="1:9" x14ac:dyDescent="0.3">
      <c r="A93" s="83" t="s">
        <v>63</v>
      </c>
      <c r="B93" s="78">
        <f>B91-B92</f>
        <v>75402.617215440114</v>
      </c>
      <c r="D93" s="101" t="s">
        <v>71</v>
      </c>
      <c r="E93" s="67"/>
      <c r="F93" s="2"/>
      <c r="G93" s="2"/>
      <c r="H93" s="2"/>
      <c r="I93" s="2"/>
    </row>
    <row r="94" spans="1:9" x14ac:dyDescent="0.3">
      <c r="A94" s="38" t="s">
        <v>1</v>
      </c>
      <c r="B94" s="68">
        <f>C4</f>
        <v>500</v>
      </c>
      <c r="D94" s="101"/>
      <c r="E94" s="70"/>
      <c r="F94" s="2"/>
      <c r="G94" s="2"/>
      <c r="H94" s="2"/>
      <c r="I94" s="2"/>
    </row>
    <row r="95" spans="1:9" x14ac:dyDescent="0.3">
      <c r="A95" s="71" t="s">
        <v>64</v>
      </c>
      <c r="B95" s="100">
        <f>B93/B94</f>
        <v>150.80523443088023</v>
      </c>
      <c r="C95" s="28"/>
      <c r="D95" s="102" t="s">
        <v>70</v>
      </c>
      <c r="E95" s="72"/>
      <c r="F95" s="2"/>
      <c r="G95" s="2"/>
      <c r="H95" s="2"/>
      <c r="I95" s="2"/>
    </row>
    <row r="96" spans="1:9" x14ac:dyDescent="0.3">
      <c r="A96" s="2"/>
      <c r="B96" s="2"/>
      <c r="C96" s="2"/>
      <c r="D96" s="69"/>
      <c r="E96" s="73"/>
      <c r="F96" s="2"/>
      <c r="G96" s="2"/>
      <c r="H96" s="2"/>
      <c r="I96" s="2"/>
    </row>
    <row r="97" spans="1:9" x14ac:dyDescent="0.3">
      <c r="A97" s="35" t="s">
        <v>65</v>
      </c>
      <c r="B97" s="2"/>
      <c r="C97" s="2"/>
      <c r="D97" s="2"/>
      <c r="E97" s="2"/>
      <c r="F97" s="2"/>
      <c r="G97" s="2"/>
      <c r="H97" s="2"/>
      <c r="I97" s="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A00172A32FD4E9FAD297DD6BD0349" ma:contentTypeVersion="13" ma:contentTypeDescription="Create a new document." ma:contentTypeScope="" ma:versionID="593f1dab7c60db49ed34dde23102e7a6">
  <xsd:schema xmlns:xsd="http://www.w3.org/2001/XMLSchema" xmlns:xs="http://www.w3.org/2001/XMLSchema" xmlns:p="http://schemas.microsoft.com/office/2006/metadata/properties" xmlns:ns3="d11f0424-56de-4b5b-b966-adca252f3d87" xmlns:ns4="69e3cf1f-3794-4275-b6b3-99313be640de" targetNamespace="http://schemas.microsoft.com/office/2006/metadata/properties" ma:root="true" ma:fieldsID="88e4a6a2b8e6dae308f80c16cb1e80ce" ns3:_="" ns4:_="">
    <xsd:import namespace="d11f0424-56de-4b5b-b966-adca252f3d87"/>
    <xsd:import namespace="69e3cf1f-3794-4275-b6b3-99313be640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f0424-56de-4b5b-b966-adca252f3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3cf1f-3794-4275-b6b3-99313be64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1f0424-56de-4b5b-b966-adca252f3d87" xsi:nil="true"/>
  </documentManagement>
</p:properties>
</file>

<file path=customXml/itemProps1.xml><?xml version="1.0" encoding="utf-8"?>
<ds:datastoreItem xmlns:ds="http://schemas.openxmlformats.org/officeDocument/2006/customXml" ds:itemID="{BE6DB282-E0B4-4457-994B-5016CB1B2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1f0424-56de-4b5b-b966-adca252f3d87"/>
    <ds:schemaRef ds:uri="69e3cf1f-3794-4275-b6b3-99313be640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DEF458-FE11-41EE-9C04-1802A7C7E1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3739A8-0223-4138-AA16-480BCE7853CF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9e3cf1f-3794-4275-b6b3-99313be640de"/>
    <ds:schemaRef ds:uri="d11f0424-56de-4b5b-b966-adca252f3d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Dr.R.Himachalapathy R</dc:creator>
  <cp:lastModifiedBy>23SJCCMFA027  Raymond Lalremmawia</cp:lastModifiedBy>
  <dcterms:created xsi:type="dcterms:W3CDTF">2015-06-05T18:17:20Z</dcterms:created>
  <dcterms:modified xsi:type="dcterms:W3CDTF">2024-11-07T21:50:17Z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0x010100E3FA00172A32FD4E9FAD297DD6BD0349</vt:lpwstr>
  </property>
</Properties>
</file>