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ff_phaser\wip\"/>
    </mc:Choice>
  </mc:AlternateContent>
  <xr:revisionPtr revIDLastSave="0" documentId="13_ncr:1_{42E68744-F279-4EFC-9ED7-0248F83E05C4}" xr6:coauthVersionLast="47" xr6:coauthVersionMax="47" xr10:uidLastSave="{00000000-0000-0000-0000-000000000000}"/>
  <bookViews>
    <workbookView xWindow="-110" yWindow="-110" windowWidth="29020" windowHeight="15700" xr2:uid="{4C484D45-17F8-412A-8BBB-3CBD29D10B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Z3" i="1"/>
  <c r="Y3" i="1"/>
  <c r="X3" i="1"/>
  <c r="W4" i="1"/>
  <c r="W5" i="1"/>
  <c r="W6" i="1"/>
  <c r="W7" i="1"/>
  <c r="W8" i="1"/>
  <c r="W9" i="1"/>
  <c r="W20" i="1"/>
  <c r="W21" i="1"/>
  <c r="W51" i="1"/>
  <c r="V11" i="1"/>
  <c r="V23" i="1"/>
  <c r="V24" i="1"/>
  <c r="V25" i="1"/>
  <c r="V26" i="1"/>
  <c r="V27" i="1"/>
  <c r="V28" i="1"/>
  <c r="V29" i="1"/>
  <c r="V51" i="1"/>
  <c r="U13" i="1"/>
  <c r="U15" i="1"/>
  <c r="U16" i="1"/>
  <c r="U17" i="1"/>
  <c r="U19" i="1"/>
  <c r="U32" i="1"/>
  <c r="U33" i="1"/>
  <c r="U34" i="1"/>
  <c r="T3" i="1"/>
  <c r="T4" i="1"/>
  <c r="T5" i="1"/>
  <c r="T6" i="1"/>
  <c r="T7" i="1"/>
  <c r="T8" i="1"/>
  <c r="T9" i="1"/>
  <c r="T10" i="1"/>
  <c r="W10" i="1" s="1"/>
  <c r="T11" i="1"/>
  <c r="W11" i="1" s="1"/>
  <c r="T12" i="1"/>
  <c r="T13" i="1"/>
  <c r="T14" i="1"/>
  <c r="T15" i="1"/>
  <c r="T16" i="1"/>
  <c r="T17" i="1"/>
  <c r="T18" i="1"/>
  <c r="T19" i="1"/>
  <c r="W19" i="1" s="1"/>
  <c r="T20" i="1"/>
  <c r="T21" i="1"/>
  <c r="T22" i="1"/>
  <c r="T23" i="1"/>
  <c r="T24" i="1"/>
  <c r="T25" i="1"/>
  <c r="T26" i="1"/>
  <c r="T27" i="1"/>
  <c r="T28" i="1"/>
  <c r="T29" i="1"/>
  <c r="T30" i="1"/>
  <c r="T31" i="1"/>
  <c r="W31" i="1" s="1"/>
  <c r="T32" i="1"/>
  <c r="W32" i="1" s="1"/>
  <c r="T33" i="1"/>
  <c r="W33" i="1" s="1"/>
  <c r="T34" i="1"/>
  <c r="T35" i="1"/>
  <c r="T36" i="1"/>
  <c r="T37" i="1"/>
  <c r="T38" i="1"/>
  <c r="T39" i="1"/>
  <c r="W39" i="1" s="1"/>
  <c r="T40" i="1"/>
  <c r="W40" i="1" s="1"/>
  <c r="T41" i="1"/>
  <c r="T42" i="1"/>
  <c r="T43" i="1"/>
  <c r="T44" i="1"/>
  <c r="T45" i="1"/>
  <c r="T46" i="1"/>
  <c r="T47" i="1"/>
  <c r="T48" i="1"/>
  <c r="T49" i="1"/>
  <c r="T50" i="1"/>
  <c r="T51" i="1"/>
  <c r="T52" i="1"/>
  <c r="W52" i="1" s="1"/>
  <c r="T2" i="1"/>
  <c r="W2" i="1" s="1"/>
  <c r="S3" i="1"/>
  <c r="V3" i="1" s="1"/>
  <c r="S4" i="1"/>
  <c r="S5" i="1"/>
  <c r="V5" i="1" s="1"/>
  <c r="S6" i="1"/>
  <c r="S7" i="1"/>
  <c r="S8" i="1"/>
  <c r="S9" i="1"/>
  <c r="V9" i="1" s="1"/>
  <c r="S10" i="1"/>
  <c r="S11" i="1"/>
  <c r="S12" i="1"/>
  <c r="S13" i="1"/>
  <c r="V13" i="1" s="1"/>
  <c r="S14" i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S23" i="1"/>
  <c r="S24" i="1"/>
  <c r="S25" i="1"/>
  <c r="S26" i="1"/>
  <c r="S27" i="1"/>
  <c r="S28" i="1"/>
  <c r="S29" i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S43" i="1"/>
  <c r="S44" i="1"/>
  <c r="S45" i="1"/>
  <c r="S46" i="1"/>
  <c r="S47" i="1"/>
  <c r="V47" i="1" s="1"/>
  <c r="S48" i="1"/>
  <c r="V48" i="1" s="1"/>
  <c r="S49" i="1"/>
  <c r="S50" i="1"/>
  <c r="S51" i="1"/>
  <c r="S5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U20" i="1" s="1"/>
  <c r="R21" i="1"/>
  <c r="U21" i="1" s="1"/>
  <c r="R22" i="1"/>
  <c r="R23" i="1"/>
  <c r="U23" i="1" s="1"/>
  <c r="R24" i="1"/>
  <c r="U24" i="1" s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11" i="1"/>
  <c r="N12" i="1"/>
  <c r="N13" i="1"/>
  <c r="N14" i="1"/>
  <c r="N15" i="1"/>
  <c r="N16" i="1"/>
  <c r="N17" i="1"/>
  <c r="N18" i="1"/>
  <c r="N19" i="1"/>
  <c r="N20" i="1"/>
  <c r="N21" i="1"/>
  <c r="N31" i="1"/>
  <c r="N32" i="1"/>
  <c r="N33" i="1"/>
  <c r="N34" i="1"/>
  <c r="N35" i="1"/>
  <c r="N36" i="1"/>
  <c r="N37" i="1"/>
  <c r="N38" i="1"/>
  <c r="N39" i="1"/>
  <c r="N40" i="1"/>
  <c r="N41" i="1"/>
  <c r="N51" i="1"/>
  <c r="M13" i="1"/>
  <c r="W13" i="1" s="1"/>
  <c r="M15" i="1"/>
  <c r="W15" i="1" s="1"/>
  <c r="M16" i="1"/>
  <c r="W16" i="1" s="1"/>
  <c r="M17" i="1"/>
  <c r="W17" i="1" s="1"/>
  <c r="M19" i="1"/>
  <c r="M52" i="1"/>
  <c r="U52" i="1" s="1"/>
  <c r="M2" i="1"/>
  <c r="U2" i="1" s="1"/>
  <c r="L3" i="1"/>
  <c r="M3" i="1" s="1"/>
  <c r="L4" i="1"/>
  <c r="M4" i="1" s="1"/>
  <c r="V4" i="1" s="1"/>
  <c r="L5" i="1"/>
  <c r="M5" i="1" s="1"/>
  <c r="L6" i="1"/>
  <c r="M6" i="1" s="1"/>
  <c r="V6" i="1" s="1"/>
  <c r="L7" i="1"/>
  <c r="M7" i="1" s="1"/>
  <c r="V7" i="1" s="1"/>
  <c r="L8" i="1"/>
  <c r="M8" i="1" s="1"/>
  <c r="V8" i="1" s="1"/>
  <c r="L9" i="1"/>
  <c r="M9" i="1" s="1"/>
  <c r="L10" i="1"/>
  <c r="M10" i="1" s="1"/>
  <c r="V10" i="1" s="1"/>
  <c r="L11" i="1"/>
  <c r="M11" i="1" s="1"/>
  <c r="L12" i="1"/>
  <c r="M12" i="1" s="1"/>
  <c r="L13" i="1"/>
  <c r="L14" i="1"/>
  <c r="M14" i="1" s="1"/>
  <c r="L15" i="1"/>
  <c r="L16" i="1"/>
  <c r="L17" i="1"/>
  <c r="L18" i="1"/>
  <c r="M18" i="1" s="1"/>
  <c r="U18" i="1" s="1"/>
  <c r="L19" i="1"/>
  <c r="L20" i="1"/>
  <c r="M20" i="1" s="1"/>
  <c r="L21" i="1"/>
  <c r="M21" i="1" s="1"/>
  <c r="L22" i="1"/>
  <c r="N22" i="1" s="1"/>
  <c r="L23" i="1"/>
  <c r="M23" i="1" s="1"/>
  <c r="L24" i="1"/>
  <c r="M24" i="1" s="1"/>
  <c r="W24" i="1" s="1"/>
  <c r="L25" i="1"/>
  <c r="M25" i="1" s="1"/>
  <c r="W25" i="1" s="1"/>
  <c r="L26" i="1"/>
  <c r="M26" i="1" s="1"/>
  <c r="W26" i="1" s="1"/>
  <c r="L27" i="1"/>
  <c r="M27" i="1" s="1"/>
  <c r="W27" i="1" s="1"/>
  <c r="L28" i="1"/>
  <c r="M28" i="1" s="1"/>
  <c r="W28" i="1" s="1"/>
  <c r="L29" i="1"/>
  <c r="M29" i="1" s="1"/>
  <c r="W29" i="1" s="1"/>
  <c r="L30" i="1"/>
  <c r="M30" i="1" s="1"/>
  <c r="W30" i="1" s="1"/>
  <c r="L31" i="1"/>
  <c r="M31" i="1" s="1"/>
  <c r="L32" i="1"/>
  <c r="M32" i="1" s="1"/>
  <c r="L33" i="1"/>
  <c r="M33" i="1" s="1"/>
  <c r="L34" i="1"/>
  <c r="M34" i="1" s="1"/>
  <c r="W34" i="1" s="1"/>
  <c r="L35" i="1"/>
  <c r="M35" i="1" s="1"/>
  <c r="W35" i="1" s="1"/>
  <c r="L36" i="1"/>
  <c r="M36" i="1" s="1"/>
  <c r="W36" i="1" s="1"/>
  <c r="L37" i="1"/>
  <c r="M37" i="1" s="1"/>
  <c r="W37" i="1" s="1"/>
  <c r="L38" i="1"/>
  <c r="M38" i="1" s="1"/>
  <c r="W38" i="1" s="1"/>
  <c r="L39" i="1"/>
  <c r="M39" i="1" s="1"/>
  <c r="L40" i="1"/>
  <c r="M40" i="1" s="1"/>
  <c r="L41" i="1"/>
  <c r="M41" i="1" s="1"/>
  <c r="W41" i="1" s="1"/>
  <c r="L42" i="1"/>
  <c r="N42" i="1" s="1"/>
  <c r="L43" i="1"/>
  <c r="M43" i="1" s="1"/>
  <c r="V43" i="1" s="1"/>
  <c r="L44" i="1"/>
  <c r="M44" i="1" s="1"/>
  <c r="W44" i="1" s="1"/>
  <c r="L45" i="1"/>
  <c r="M45" i="1" s="1"/>
  <c r="V45" i="1" s="1"/>
  <c r="L46" i="1"/>
  <c r="M46" i="1" s="1"/>
  <c r="W46" i="1" s="1"/>
  <c r="L47" i="1"/>
  <c r="M47" i="1" s="1"/>
  <c r="W47" i="1" s="1"/>
  <c r="L48" i="1"/>
  <c r="M48" i="1" s="1"/>
  <c r="W48" i="1" s="1"/>
  <c r="L49" i="1"/>
  <c r="M49" i="1" s="1"/>
  <c r="V49" i="1" s="1"/>
  <c r="L50" i="1"/>
  <c r="M50" i="1" s="1"/>
  <c r="V50" i="1" s="1"/>
  <c r="L51" i="1"/>
  <c r="M51" i="1" s="1"/>
  <c r="L52" i="1"/>
  <c r="N52" i="1" s="1"/>
  <c r="L2" i="1"/>
  <c r="N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W12" i="1" l="1"/>
  <c r="U14" i="1"/>
  <c r="W14" i="1"/>
  <c r="W18" i="1"/>
  <c r="U29" i="1"/>
  <c r="AA50" i="1"/>
  <c r="U48" i="1"/>
  <c r="AC22" i="1"/>
  <c r="U6" i="1"/>
  <c r="AC35" i="1"/>
  <c r="U5" i="1"/>
  <c r="AA42" i="1"/>
  <c r="AA22" i="1"/>
  <c r="AB48" i="1"/>
  <c r="U3" i="1"/>
  <c r="U41" i="1"/>
  <c r="V52" i="1"/>
  <c r="V12" i="1"/>
  <c r="W3" i="1"/>
  <c r="AB47" i="1"/>
  <c r="AC40" i="1"/>
  <c r="U40" i="1"/>
  <c r="AA3" i="1"/>
  <c r="AA47" i="1"/>
  <c r="AA27" i="1"/>
  <c r="AB20" i="1"/>
  <c r="AA7" i="1"/>
  <c r="N10" i="1"/>
  <c r="U39" i="1"/>
  <c r="AC26" i="1"/>
  <c r="AC6" i="1"/>
  <c r="AC43" i="1"/>
  <c r="AB10" i="1"/>
  <c r="U49" i="1"/>
  <c r="AA10" i="1"/>
  <c r="AB36" i="1"/>
  <c r="U7" i="1"/>
  <c r="AB29" i="1"/>
  <c r="U26" i="1"/>
  <c r="AC15" i="1"/>
  <c r="AC28" i="1"/>
  <c r="U44" i="1"/>
  <c r="W43" i="1"/>
  <c r="U38" i="1"/>
  <c r="AC3" i="1"/>
  <c r="AC19" i="1"/>
  <c r="AC52" i="1"/>
  <c r="N7" i="1"/>
  <c r="U36" i="1"/>
  <c r="V44" i="1"/>
  <c r="AB52" i="1"/>
  <c r="AC45" i="1"/>
  <c r="AA39" i="1"/>
  <c r="AA19" i="1"/>
  <c r="AB12" i="1"/>
  <c r="U35" i="1"/>
  <c r="U10" i="1"/>
  <c r="AB30" i="1"/>
  <c r="N50" i="1"/>
  <c r="N49" i="1"/>
  <c r="U8" i="1"/>
  <c r="W49" i="1"/>
  <c r="AB16" i="1"/>
  <c r="U47" i="1"/>
  <c r="V18" i="1"/>
  <c r="AA36" i="1"/>
  <c r="AB9" i="1"/>
  <c r="N47" i="1"/>
  <c r="U46" i="1"/>
  <c r="AA49" i="1"/>
  <c r="U4" i="1"/>
  <c r="W45" i="1"/>
  <c r="U43" i="1"/>
  <c r="V2" i="1"/>
  <c r="AA46" i="1"/>
  <c r="AC32" i="1"/>
  <c r="N30" i="1"/>
  <c r="N29" i="1"/>
  <c r="U50" i="1"/>
  <c r="AB50" i="1"/>
  <c r="AA17" i="1"/>
  <c r="U9" i="1"/>
  <c r="W50" i="1"/>
  <c r="U28" i="1"/>
  <c r="AC42" i="1"/>
  <c r="AB22" i="1"/>
  <c r="U45" i="1"/>
  <c r="V14" i="1"/>
  <c r="AA21" i="1"/>
  <c r="N9" i="1"/>
  <c r="V46" i="1"/>
  <c r="AB46" i="1"/>
  <c r="U37" i="1"/>
  <c r="AA26" i="1"/>
  <c r="N28" i="1"/>
  <c r="U12" i="1"/>
  <c r="U30" i="1"/>
  <c r="AA30" i="1"/>
  <c r="AA23" i="1"/>
  <c r="N48" i="1"/>
  <c r="U27" i="1"/>
  <c r="AA29" i="1"/>
  <c r="U25" i="1"/>
  <c r="AC8" i="1"/>
  <c r="AA35" i="1"/>
  <c r="AC21" i="1"/>
  <c r="W23" i="1"/>
  <c r="N8" i="1"/>
  <c r="AA6" i="1"/>
  <c r="N27" i="1"/>
  <c r="U51" i="1"/>
  <c r="U31" i="1"/>
  <c r="U11" i="1"/>
  <c r="V22" i="1"/>
  <c r="AC50" i="1"/>
  <c r="AB37" i="1"/>
  <c r="AC30" i="1"/>
  <c r="AB17" i="1"/>
  <c r="AC10" i="1"/>
  <c r="AH2" i="1"/>
  <c r="AH3" i="1"/>
  <c r="K47" i="1"/>
  <c r="AC47" i="1" s="1"/>
  <c r="N26" i="1"/>
  <c r="K46" i="1"/>
  <c r="AC46" i="1" s="1"/>
  <c r="K6" i="1"/>
  <c r="AB6" i="1" s="1"/>
  <c r="N45" i="1"/>
  <c r="N25" i="1"/>
  <c r="N5" i="1"/>
  <c r="K45" i="1"/>
  <c r="K25" i="1"/>
  <c r="K5" i="1"/>
  <c r="N43" i="1"/>
  <c r="N23" i="1"/>
  <c r="N3" i="1"/>
  <c r="M42" i="1"/>
  <c r="W42" i="1" s="1"/>
  <c r="K17" i="1"/>
  <c r="AC17" i="1" s="1"/>
  <c r="K27" i="1"/>
  <c r="AC27" i="1" s="1"/>
  <c r="K7" i="1"/>
  <c r="AC7" i="1" s="1"/>
  <c r="N46" i="1"/>
  <c r="N6" i="1"/>
  <c r="K26" i="1"/>
  <c r="AB26" i="1" s="1"/>
  <c r="M22" i="1"/>
  <c r="W22" i="1" s="1"/>
  <c r="N44" i="1"/>
  <c r="N24" i="1"/>
  <c r="N4" i="1"/>
  <c r="K3" i="1"/>
  <c r="AB3" i="1" s="1"/>
  <c r="K44" i="1"/>
  <c r="K24" i="1"/>
  <c r="K4" i="1"/>
  <c r="K43" i="1"/>
  <c r="AA43" i="1" s="1"/>
  <c r="K23" i="1"/>
  <c r="AC23" i="1" s="1"/>
  <c r="K49" i="1"/>
  <c r="AB49" i="1" s="1"/>
  <c r="K29" i="1"/>
  <c r="AC29" i="1" s="1"/>
  <c r="K9" i="1"/>
  <c r="AA9" i="1" s="1"/>
  <c r="K48" i="1"/>
  <c r="AA48" i="1" s="1"/>
  <c r="K28" i="1"/>
  <c r="AA28" i="1" s="1"/>
  <c r="K8" i="1"/>
  <c r="AB8" i="1" s="1"/>
  <c r="K51" i="1"/>
  <c r="AB51" i="1" s="1"/>
  <c r="K31" i="1"/>
  <c r="K11" i="1"/>
  <c r="K50" i="1"/>
  <c r="K30" i="1"/>
  <c r="K10" i="1"/>
  <c r="K21" i="1"/>
  <c r="AB21" i="1" s="1"/>
  <c r="K40" i="1"/>
  <c r="AB40" i="1" s="1"/>
  <c r="K39" i="1"/>
  <c r="AB39" i="1" s="1"/>
  <c r="K19" i="1"/>
  <c r="AB19" i="1" s="1"/>
  <c r="K18" i="1"/>
  <c r="K36" i="1"/>
  <c r="AC36" i="1" s="1"/>
  <c r="K35" i="1"/>
  <c r="AB35" i="1" s="1"/>
  <c r="K16" i="1"/>
  <c r="AC16" i="1" s="1"/>
  <c r="K41" i="1"/>
  <c r="AB41" i="1" s="1"/>
  <c r="K20" i="1"/>
  <c r="AA20" i="1" s="1"/>
  <c r="K38" i="1"/>
  <c r="K37" i="1"/>
  <c r="AA37" i="1" s="1"/>
  <c r="K15" i="1"/>
  <c r="AA15" i="1" s="1"/>
  <c r="K34" i="1"/>
  <c r="AB34" i="1" s="1"/>
  <c r="K14" i="1"/>
  <c r="AC14" i="1" s="1"/>
  <c r="K33" i="1"/>
  <c r="AB33" i="1" s="1"/>
  <c r="K13" i="1"/>
  <c r="AB13" i="1" s="1"/>
  <c r="K42" i="1"/>
  <c r="AB42" i="1" s="1"/>
  <c r="K22" i="1"/>
  <c r="K52" i="1"/>
  <c r="AA52" i="1" s="1"/>
  <c r="K32" i="1"/>
  <c r="K12" i="1"/>
  <c r="K2" i="1"/>
  <c r="AA11" i="1" l="1"/>
  <c r="AC11" i="1"/>
  <c r="AB11" i="1"/>
  <c r="AC33" i="1"/>
  <c r="AA38" i="1"/>
  <c r="AB38" i="1"/>
  <c r="AC34" i="1"/>
  <c r="V42" i="1"/>
  <c r="AB28" i="1"/>
  <c r="AC49" i="1"/>
  <c r="AB7" i="1"/>
  <c r="AB15" i="1"/>
  <c r="AC9" i="1"/>
  <c r="AC20" i="1"/>
  <c r="AA45" i="1"/>
  <c r="AB45" i="1"/>
  <c r="AA41" i="1"/>
  <c r="AB27" i="1"/>
  <c r="AA24" i="1"/>
  <c r="AC24" i="1"/>
  <c r="AC51" i="1"/>
  <c r="AB43" i="1"/>
  <c r="AB23" i="1"/>
  <c r="AA44" i="1"/>
  <c r="AC44" i="1"/>
  <c r="AA16" i="1"/>
  <c r="AC2" i="1"/>
  <c r="AA2" i="1"/>
  <c r="AB2" i="1"/>
  <c r="AB44" i="1"/>
  <c r="AA40" i="1"/>
  <c r="AC38" i="1"/>
  <c r="U42" i="1"/>
  <c r="AC13" i="1"/>
  <c r="AA13" i="1"/>
  <c r="AB31" i="1"/>
  <c r="AC31" i="1"/>
  <c r="AA31" i="1"/>
  <c r="AA5" i="1"/>
  <c r="AB5" i="1"/>
  <c r="AC5" i="1"/>
  <c r="AA33" i="1"/>
  <c r="AA14" i="1"/>
  <c r="AC25" i="1"/>
  <c r="AA25" i="1"/>
  <c r="AB25" i="1"/>
  <c r="AB14" i="1"/>
  <c r="AA4" i="1"/>
  <c r="AC4" i="1"/>
  <c r="AB4" i="1"/>
  <c r="AB18" i="1"/>
  <c r="AA18" i="1"/>
  <c r="AA34" i="1"/>
  <c r="AB24" i="1"/>
  <c r="AA8" i="1"/>
  <c r="AC37" i="1"/>
  <c r="AC12" i="1"/>
  <c r="AA12" i="1"/>
  <c r="AC39" i="1"/>
  <c r="AB32" i="1"/>
  <c r="AA32" i="1"/>
  <c r="AA51" i="1"/>
  <c r="AC18" i="1"/>
  <c r="AC48" i="1"/>
  <c r="AC41" i="1"/>
  <c r="U22" i="1"/>
  <c r="AH4" i="1"/>
  <c r="AH5" i="1" l="1"/>
  <c r="AH6" i="1" l="1"/>
  <c r="AH7" i="1" l="1"/>
  <c r="AH8" i="1" l="1"/>
  <c r="AH9" i="1" l="1"/>
  <c r="AH10" i="1" l="1"/>
  <c r="AH11" i="1" l="1"/>
  <c r="AH12" i="1" l="1"/>
  <c r="AH13" i="1" l="1"/>
  <c r="AH14" i="1" l="1"/>
  <c r="AH15" i="1" l="1"/>
  <c r="AH16" i="1" l="1"/>
  <c r="AH17" i="1" l="1"/>
  <c r="AH18" i="1" l="1"/>
  <c r="AH19" i="1" l="1"/>
  <c r="AH20" i="1" l="1"/>
  <c r="AH21" i="1" l="1"/>
  <c r="AH22" i="1" l="1"/>
  <c r="AH23" i="1" l="1"/>
  <c r="AH24" i="1" l="1"/>
  <c r="AH25" i="1" l="1"/>
  <c r="AH26" i="1" l="1"/>
  <c r="AH27" i="1" l="1"/>
  <c r="AH28" i="1" l="1"/>
  <c r="AH29" i="1" l="1"/>
  <c r="AH30" i="1" l="1"/>
  <c r="AH31" i="1" l="1"/>
  <c r="AH32" i="1" l="1"/>
  <c r="AH33" i="1" l="1"/>
  <c r="AH34" i="1" l="1"/>
  <c r="AH35" i="1" l="1"/>
  <c r="AH36" i="1" l="1"/>
  <c r="AH37" i="1" l="1"/>
  <c r="AH38" i="1" l="1"/>
  <c r="AH39" i="1" l="1"/>
  <c r="AH40" i="1" l="1"/>
  <c r="AH41" i="1" l="1"/>
  <c r="AH42" i="1" l="1"/>
  <c r="AH43" i="1" l="1"/>
  <c r="AH44" i="1" l="1"/>
  <c r="AH45" i="1" l="1"/>
  <c r="AH46" i="1" l="1"/>
  <c r="AH47" i="1" l="1"/>
  <c r="AH48" i="1" l="1"/>
  <c r="AH49" i="1" l="1"/>
  <c r="AH50" i="1" l="1"/>
  <c r="AH51" i="1" l="1"/>
  <c r="AH53" i="1" l="1"/>
</calcChain>
</file>

<file path=xl/sharedStrings.xml><?xml version="1.0" encoding="utf-8"?>
<sst xmlns="http://schemas.openxmlformats.org/spreadsheetml/2006/main" count="34" uniqueCount="34">
  <si>
    <t>Fruits</t>
  </si>
  <si>
    <t>Books</t>
  </si>
  <si>
    <t>Armor</t>
  </si>
  <si>
    <t>Total Faith</t>
  </si>
  <si>
    <t>Avg Books Used</t>
  </si>
  <si>
    <t>Books-Faith</t>
  </si>
  <si>
    <t>Level-Faith</t>
  </si>
  <si>
    <t>Fruits-Faith</t>
  </si>
  <si>
    <t>Commands</t>
  </si>
  <si>
    <t>Commands-Faith</t>
  </si>
  <si>
    <t>Armor-Faith</t>
  </si>
  <si>
    <t>AvgBooks/AvgAttack</t>
  </si>
  <si>
    <t>AvgBooks/Perfect</t>
  </si>
  <si>
    <t>MaxBooks/AvgAttack</t>
  </si>
  <si>
    <t>MaxBooks/Perfect</t>
  </si>
  <si>
    <t>Res (Babe)</t>
  </si>
  <si>
    <t>Level</t>
  </si>
  <si>
    <t>Difficulty RPL</t>
  </si>
  <si>
    <t>Res (Disciple)</t>
  </si>
  <si>
    <t>Res (Soldier)</t>
  </si>
  <si>
    <t>Babe:AvgHTV</t>
  </si>
  <si>
    <t>Disc:AvgHTV</t>
  </si>
  <si>
    <t>Sold:AvgHTV</t>
  </si>
  <si>
    <t>bAtk (Babe)</t>
  </si>
  <si>
    <t>bAtk (Disciple)</t>
  </si>
  <si>
    <t>bAtk (Soldier)</t>
  </si>
  <si>
    <t>Babe:AvgHTD</t>
  </si>
  <si>
    <t>Disc:AvgHTD</t>
  </si>
  <si>
    <t>Sold:AvgHTD</t>
  </si>
  <si>
    <t>Difficulty APL</t>
  </si>
  <si>
    <t>ExpForLevelUp</t>
  </si>
  <si>
    <t>EqEnemyXp</t>
  </si>
  <si>
    <t>EqVictoriesToLevel</t>
  </si>
  <si>
    <t>EnemyXPInc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</si>
</sst>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AE1F-E70B-455A-894A-F67310F575B1}">
  <dimension ref="A1:AH53"/>
  <sheetViews>
    <sheetView tabSelected="1" topLeftCell="L1" workbookViewId="0">
      <selection activeCell="AG2" sqref="AG2"/>
    </sheetView>
  </sheetViews>
  <sheetFormatPr defaultRowHeight="14.5" x14ac:dyDescent="0.35"/>
  <cols>
    <col min="1" max="1" width="3.81640625" bestFit="1" customWidth="1"/>
    <col min="2" max="2" width="7.36328125" bestFit="1" customWidth="1"/>
    <col min="3" max="3" width="4.36328125" bestFit="1" customWidth="1"/>
    <col min="4" max="4" width="7.90625" bestFit="1" customWidth="1"/>
    <col min="5" max="5" width="4.08984375" bestFit="1" customWidth="1"/>
    <col min="6" max="6" width="7.6328125" bestFit="1" customWidth="1"/>
    <col min="7" max="7" width="7.453125" bestFit="1" customWidth="1"/>
    <col min="8" max="8" width="11" bestFit="1" customWidth="1"/>
    <col min="9" max="9" width="4.6328125" bestFit="1" customWidth="1"/>
    <col min="10" max="10" width="8.1796875" bestFit="1" customWidth="1"/>
    <col min="11" max="11" width="7.26953125" bestFit="1" customWidth="1"/>
    <col min="12" max="12" width="10.453125" bestFit="1" customWidth="1"/>
    <col min="13" max="13" width="13.90625" bestFit="1" customWidth="1"/>
    <col min="14" max="14" width="11.81640625" bestFit="1" customWidth="1"/>
    <col min="15" max="15" width="14.1796875" bestFit="1" customWidth="1"/>
    <col min="16" max="16" width="12.08984375" bestFit="1" customWidth="1"/>
    <col min="17" max="17" width="8.90625" bestFit="1" customWidth="1"/>
    <col min="18" max="18" width="7.08984375" bestFit="1" customWidth="1"/>
    <col min="20" max="20" width="8.36328125" bestFit="1" customWidth="1"/>
    <col min="21" max="21" width="8.90625" bestFit="1" customWidth="1"/>
    <col min="22" max="22" width="8.26953125" bestFit="1" customWidth="1"/>
    <col min="23" max="23" width="8.54296875" bestFit="1" customWidth="1"/>
    <col min="25" max="25" width="9.7265625" customWidth="1"/>
    <col min="26" max="26" width="10.453125" customWidth="1"/>
    <col min="27" max="27" width="9.54296875" customWidth="1"/>
    <col min="31" max="31" width="13.453125" bestFit="1" customWidth="1"/>
    <col min="32" max="32" width="13.453125" customWidth="1"/>
    <col min="33" max="33" width="10.81640625" customWidth="1"/>
    <col min="34" max="34" width="14.81640625" customWidth="1"/>
  </cols>
  <sheetData>
    <row r="1" spans="1:34" s="4" customFormat="1" ht="10.5" x14ac:dyDescent="0.25">
      <c r="A1" s="4" t="s">
        <v>16</v>
      </c>
      <c r="B1" s="4" t="s">
        <v>6</v>
      </c>
      <c r="C1" s="4" t="s">
        <v>1</v>
      </c>
      <c r="D1" s="4" t="s">
        <v>5</v>
      </c>
      <c r="E1" s="4" t="s">
        <v>0</v>
      </c>
      <c r="F1" s="4" t="s">
        <v>7</v>
      </c>
      <c r="G1" s="4" t="s">
        <v>8</v>
      </c>
      <c r="H1" s="4" t="s">
        <v>9</v>
      </c>
      <c r="I1" s="4" t="s">
        <v>2</v>
      </c>
      <c r="J1" s="4" t="s">
        <v>10</v>
      </c>
      <c r="K1" s="4" t="s">
        <v>3</v>
      </c>
      <c r="L1" s="4" t="s">
        <v>4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17</v>
      </c>
      <c r="R1" s="4" t="s">
        <v>15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E1" s="4" t="s">
        <v>30</v>
      </c>
      <c r="AF1" s="4" t="s">
        <v>33</v>
      </c>
      <c r="AG1" s="4" t="s">
        <v>31</v>
      </c>
      <c r="AH1" s="4" t="s">
        <v>32</v>
      </c>
    </row>
    <row r="2" spans="1:34" s="1" customFormat="1" x14ac:dyDescent="0.35">
      <c r="A2" s="3">
        <v>0</v>
      </c>
      <c r="B2" s="3">
        <v>50</v>
      </c>
      <c r="C2" s="2">
        <v>1</v>
      </c>
      <c r="D2" s="3">
        <f>INT((C2*5)/5)*5</f>
        <v>5</v>
      </c>
      <c r="E2" s="2">
        <v>0.17647059000000001</v>
      </c>
      <c r="F2" s="3">
        <f>INT((E2*5)/5)*5</f>
        <v>0</v>
      </c>
      <c r="G2" s="2">
        <v>0.19607843</v>
      </c>
      <c r="H2" s="3">
        <f>INT((G2*5)/5)*5</f>
        <v>0</v>
      </c>
      <c r="I2" s="2">
        <v>9.8039219999999996E-2</v>
      </c>
      <c r="J2" s="3">
        <f>INT((I2*5)/5)*5</f>
        <v>0</v>
      </c>
      <c r="K2" s="3">
        <f>INT(B2+D2+F2+H2+J2)</f>
        <v>55</v>
      </c>
      <c r="L2" s="1">
        <f>MAX(1, C2/2)</f>
        <v>1</v>
      </c>
      <c r="M2" s="1">
        <f t="shared" ref="M2:M33" si="0">(150*L2)/10</f>
        <v>15</v>
      </c>
      <c r="N2" s="1">
        <f>(300*L2)/10</f>
        <v>30</v>
      </c>
      <c r="O2" s="1">
        <f>(150*C2)/10</f>
        <v>15</v>
      </c>
      <c r="P2" s="1">
        <f>(300*C2)/10</f>
        <v>30</v>
      </c>
      <c r="Q2" s="1">
        <v>10</v>
      </c>
      <c r="R2" s="1">
        <f xml:space="preserve"> $Q$2 + ($Q$2 * A2)</f>
        <v>10</v>
      </c>
      <c r="S2" s="1">
        <f xml:space="preserve"> $Q$3 + ($Q$3 * A2)</f>
        <v>20</v>
      </c>
      <c r="T2" s="1">
        <f xml:space="preserve"> $Q$4 + ($Q$4 * A2)</f>
        <v>30</v>
      </c>
      <c r="U2" s="1">
        <f xml:space="preserve"> MAX(1, R2/M2)</f>
        <v>1</v>
      </c>
      <c r="V2" s="1">
        <f xml:space="preserve"> MAX(1, S2/M2)</f>
        <v>1.3333333333333333</v>
      </c>
      <c r="W2" s="1">
        <f xml:space="preserve"> MAX(1, T2/M2)</f>
        <v>2</v>
      </c>
      <c r="X2" s="1">
        <v>5</v>
      </c>
      <c r="Y2" s="1">
        <v>10</v>
      </c>
      <c r="Z2" s="1">
        <v>15</v>
      </c>
      <c r="AA2" s="1">
        <f xml:space="preserve"> MAX(1, K2/X2)</f>
        <v>11</v>
      </c>
      <c r="AB2" s="1">
        <f xml:space="preserve"> MAX(1, K2/Y2)</f>
        <v>5.5</v>
      </c>
      <c r="AC2" s="1">
        <f xml:space="preserve"> MAX(1, K2/Z2)</f>
        <v>3.6666666666666665</v>
      </c>
      <c r="AE2" s="1">
        <f xml:space="preserve"> POWER(10, 1)</f>
        <v>10</v>
      </c>
      <c r="AF2" s="1">
        <v>0</v>
      </c>
      <c r="AG2" s="1">
        <f>AE2 / (5 + AF2)</f>
        <v>2</v>
      </c>
      <c r="AH2" s="1">
        <f xml:space="preserve"> AE2 / AG2</f>
        <v>5</v>
      </c>
    </row>
    <row r="3" spans="1:34" s="1" customFormat="1" x14ac:dyDescent="0.35">
      <c r="A3" s="3">
        <v>1</v>
      </c>
      <c r="B3" s="3">
        <f>$B$2+(A3*10)</f>
        <v>60</v>
      </c>
      <c r="C3" s="2">
        <v>2.2999999999999998</v>
      </c>
      <c r="D3" s="3">
        <f t="shared" ref="D3:D52" si="1">INT((C3*5)/5)*5</f>
        <v>10</v>
      </c>
      <c r="E3" s="2">
        <v>0.35294118000000002</v>
      </c>
      <c r="F3" s="3">
        <f t="shared" ref="F3:F52" si="2">INT((E3*5)/5)*5</f>
        <v>0</v>
      </c>
      <c r="G3" s="2">
        <v>0.39215686</v>
      </c>
      <c r="H3" s="3">
        <f t="shared" ref="H3:H52" si="3">INT((G3*5)/5)*5</f>
        <v>0</v>
      </c>
      <c r="I3" s="2">
        <v>0.19607843</v>
      </c>
      <c r="J3" s="3">
        <f t="shared" ref="J3:J52" si="4">INT((I3*5)/5)*5</f>
        <v>0</v>
      </c>
      <c r="K3" s="3">
        <f t="shared" ref="K3:K52" si="5">INT(B3+D3+F3+H3+J3)</f>
        <v>70</v>
      </c>
      <c r="L3" s="1">
        <f t="shared" ref="L3:L52" si="6">MAX(1, C3/2)</f>
        <v>1.1499999999999999</v>
      </c>
      <c r="M3" s="1">
        <f t="shared" si="0"/>
        <v>17.25</v>
      </c>
      <c r="N3" s="1">
        <f t="shared" ref="N3:N52" si="7">(300*L3)/10</f>
        <v>34.5</v>
      </c>
      <c r="O3" s="1">
        <f t="shared" ref="O3:O52" si="8">(150*C3)/10</f>
        <v>34.5</v>
      </c>
      <c r="P3" s="1">
        <f t="shared" ref="P3:P52" si="9">(300*C3)/10</f>
        <v>69</v>
      </c>
      <c r="Q3" s="1">
        <v>20</v>
      </c>
      <c r="R3" s="1">
        <f t="shared" ref="R3:R52" si="10" xml:space="preserve"> $Q$2 + ($Q$2 * A3)</f>
        <v>20</v>
      </c>
      <c r="S3" s="1">
        <f t="shared" ref="S3:S52" si="11" xml:space="preserve"> $Q$3 + ($Q$3 * A3)</f>
        <v>40</v>
      </c>
      <c r="T3" s="1">
        <f t="shared" ref="T3:T52" si="12" xml:space="preserve"> $Q$4 + ($Q$4 * A3)</f>
        <v>60</v>
      </c>
      <c r="U3" s="1">
        <f t="shared" ref="U3:U52" si="13" xml:space="preserve"> MAX(1, R3/M3)</f>
        <v>1.1594202898550725</v>
      </c>
      <c r="V3" s="1">
        <f t="shared" ref="V3:V52" si="14" xml:space="preserve"> MAX(1, S3/M3)</f>
        <v>2.318840579710145</v>
      </c>
      <c r="W3" s="1">
        <f t="shared" ref="W3:W52" si="15" xml:space="preserve"> MAX(1, T3/M3)</f>
        <v>3.4782608695652173</v>
      </c>
      <c r="X3" s="1">
        <f xml:space="preserve"> $X$2 + ($Q$6 * A3)</f>
        <v>7</v>
      </c>
      <c r="Y3" s="1">
        <f xml:space="preserve"> $Y$2 + ($Q$7 * A3)</f>
        <v>13</v>
      </c>
      <c r="Z3" s="1">
        <f xml:space="preserve"> $Z$2 + ($Q$8 * A3)</f>
        <v>19</v>
      </c>
      <c r="AA3" s="1">
        <f t="shared" ref="AA3:AA52" si="16" xml:space="preserve"> MAX(1, K3/X3)</f>
        <v>10</v>
      </c>
      <c r="AB3" s="1">
        <f t="shared" ref="AB3:AB52" si="17" xml:space="preserve"> MAX(1, K3/Y3)</f>
        <v>5.384615384615385</v>
      </c>
      <c r="AC3" s="1">
        <f t="shared" ref="AC3:AC52" si="18" xml:space="preserve"> MAX(1, K3/Z3)</f>
        <v>3.6842105263157894</v>
      </c>
      <c r="AE3" s="1">
        <f>POWER(10, 1.1)</f>
        <v>12.58925411794168</v>
      </c>
      <c r="AF3" s="1">
        <v>0.3</v>
      </c>
      <c r="AG3" s="1">
        <f t="shared" ref="AG3:AG51" si="19">AE3 / (5 + AF3)</f>
        <v>2.3753309656493737</v>
      </c>
      <c r="AH3" s="1">
        <f xml:space="preserve"> AE3 / AG3</f>
        <v>5.3</v>
      </c>
    </row>
    <row r="4" spans="1:34" s="1" customFormat="1" x14ac:dyDescent="0.35">
      <c r="A4" s="3">
        <v>2</v>
      </c>
      <c r="B4" s="3">
        <f t="shared" ref="B4:B52" si="20">$B$2+(A4*10)</f>
        <v>70</v>
      </c>
      <c r="C4" s="2">
        <v>3.6</v>
      </c>
      <c r="D4" s="3">
        <f t="shared" si="1"/>
        <v>15</v>
      </c>
      <c r="E4" s="2">
        <v>0.52941176999999995</v>
      </c>
      <c r="F4" s="3">
        <f t="shared" si="2"/>
        <v>0</v>
      </c>
      <c r="G4" s="2">
        <v>0.58823528999999997</v>
      </c>
      <c r="H4" s="3">
        <f t="shared" si="3"/>
        <v>0</v>
      </c>
      <c r="I4" s="2">
        <v>0.29411764000000001</v>
      </c>
      <c r="J4" s="3">
        <f t="shared" si="4"/>
        <v>0</v>
      </c>
      <c r="K4" s="3">
        <f t="shared" si="5"/>
        <v>85</v>
      </c>
      <c r="L4" s="1">
        <f t="shared" si="6"/>
        <v>1.8</v>
      </c>
      <c r="M4" s="1">
        <f t="shared" si="0"/>
        <v>27</v>
      </c>
      <c r="N4" s="1">
        <f t="shared" si="7"/>
        <v>54</v>
      </c>
      <c r="O4" s="1">
        <f t="shared" si="8"/>
        <v>54</v>
      </c>
      <c r="P4" s="1">
        <f t="shared" si="9"/>
        <v>108</v>
      </c>
      <c r="Q4" s="1">
        <v>30</v>
      </c>
      <c r="R4" s="1">
        <f t="shared" si="10"/>
        <v>30</v>
      </c>
      <c r="S4" s="1">
        <f t="shared" si="11"/>
        <v>60</v>
      </c>
      <c r="T4" s="1">
        <f t="shared" si="12"/>
        <v>90</v>
      </c>
      <c r="U4" s="1">
        <f t="shared" si="13"/>
        <v>1.1111111111111112</v>
      </c>
      <c r="V4" s="1">
        <f t="shared" si="14"/>
        <v>2.2222222222222223</v>
      </c>
      <c r="W4" s="1">
        <f t="shared" si="15"/>
        <v>3.3333333333333335</v>
      </c>
      <c r="X4" s="1">
        <f t="shared" ref="X4:X52" si="21" xml:space="preserve"> $X$2 + ($Q$6 * A4)</f>
        <v>9</v>
      </c>
      <c r="Y4" s="1">
        <f t="shared" ref="Y4:Y52" si="22" xml:space="preserve"> $Y$2 + ($Q$7 * A4)</f>
        <v>16</v>
      </c>
      <c r="Z4" s="1">
        <f t="shared" ref="Z4:Z52" si="23" xml:space="preserve"> $Z$2 + ($Q$8 * A4)</f>
        <v>23</v>
      </c>
      <c r="AA4" s="1">
        <f t="shared" si="16"/>
        <v>9.4444444444444446</v>
      </c>
      <c r="AB4" s="1">
        <f t="shared" si="17"/>
        <v>5.3125</v>
      </c>
      <c r="AC4" s="1">
        <f t="shared" si="18"/>
        <v>3.6956521739130435</v>
      </c>
      <c r="AE4" s="1">
        <f>POWER(10, 1.2)</f>
        <v>15.848931924611136</v>
      </c>
      <c r="AF4" s="1">
        <v>0.6</v>
      </c>
      <c r="AG4" s="1">
        <f t="shared" si="19"/>
        <v>2.8301664151091317</v>
      </c>
      <c r="AH4" s="1">
        <f xml:space="preserve"> AE4 / AG4</f>
        <v>5.6</v>
      </c>
    </row>
    <row r="5" spans="1:34" s="1" customFormat="1" x14ac:dyDescent="0.35">
      <c r="A5" s="3">
        <v>3</v>
      </c>
      <c r="B5" s="3">
        <f t="shared" si="20"/>
        <v>80</v>
      </c>
      <c r="C5" s="2">
        <v>4.9000000000000004</v>
      </c>
      <c r="D5" s="3">
        <f t="shared" si="1"/>
        <v>20</v>
      </c>
      <c r="E5" s="2">
        <v>0.70588236000000004</v>
      </c>
      <c r="F5" s="3">
        <f t="shared" si="2"/>
        <v>0</v>
      </c>
      <c r="G5" s="2">
        <v>0.78431371999999999</v>
      </c>
      <c r="H5" s="3">
        <f t="shared" si="3"/>
        <v>0</v>
      </c>
      <c r="I5" s="2">
        <v>0.39215685</v>
      </c>
      <c r="J5" s="3">
        <f t="shared" si="4"/>
        <v>0</v>
      </c>
      <c r="K5" s="3">
        <f t="shared" si="5"/>
        <v>100</v>
      </c>
      <c r="L5" s="1">
        <f t="shared" si="6"/>
        <v>2.4500000000000002</v>
      </c>
      <c r="M5" s="1">
        <f t="shared" si="0"/>
        <v>36.75</v>
      </c>
      <c r="N5" s="1">
        <f t="shared" si="7"/>
        <v>73.5</v>
      </c>
      <c r="O5" s="1">
        <f t="shared" si="8"/>
        <v>73.5</v>
      </c>
      <c r="P5" s="1">
        <f t="shared" si="9"/>
        <v>147</v>
      </c>
      <c r="Q5" s="4" t="s">
        <v>29</v>
      </c>
      <c r="R5" s="1">
        <f t="shared" si="10"/>
        <v>40</v>
      </c>
      <c r="S5" s="1">
        <f t="shared" si="11"/>
        <v>80</v>
      </c>
      <c r="T5" s="1">
        <f t="shared" si="12"/>
        <v>120</v>
      </c>
      <c r="U5" s="1">
        <f t="shared" si="13"/>
        <v>1.08843537414966</v>
      </c>
      <c r="V5" s="1">
        <f t="shared" si="14"/>
        <v>2.1768707482993199</v>
      </c>
      <c r="W5" s="1">
        <f t="shared" si="15"/>
        <v>3.2653061224489797</v>
      </c>
      <c r="X5" s="1">
        <f t="shared" si="21"/>
        <v>11</v>
      </c>
      <c r="Y5" s="1">
        <f t="shared" si="22"/>
        <v>19</v>
      </c>
      <c r="Z5" s="1">
        <f t="shared" si="23"/>
        <v>27</v>
      </c>
      <c r="AA5" s="1">
        <f t="shared" si="16"/>
        <v>9.0909090909090917</v>
      </c>
      <c r="AB5" s="1">
        <f t="shared" si="17"/>
        <v>5.2631578947368425</v>
      </c>
      <c r="AC5" s="1">
        <f t="shared" si="18"/>
        <v>3.7037037037037037</v>
      </c>
      <c r="AE5" s="1">
        <f xml:space="preserve"> POWER(10, 1.3)</f>
        <v>19.952623149688804</v>
      </c>
      <c r="AF5" s="1">
        <v>0.9</v>
      </c>
      <c r="AG5" s="1">
        <f t="shared" si="19"/>
        <v>3.3818005338455599</v>
      </c>
      <c r="AH5" s="1">
        <f xml:space="preserve"> AE5 / AG5</f>
        <v>5.9</v>
      </c>
    </row>
    <row r="6" spans="1:34" s="1" customFormat="1" x14ac:dyDescent="0.35">
      <c r="A6" s="3">
        <v>4</v>
      </c>
      <c r="B6" s="3">
        <f t="shared" si="20"/>
        <v>90</v>
      </c>
      <c r="C6" s="2">
        <v>6.2</v>
      </c>
      <c r="D6" s="3">
        <f t="shared" si="1"/>
        <v>30</v>
      </c>
      <c r="E6" s="2">
        <v>0.88235295000000002</v>
      </c>
      <c r="F6" s="3">
        <f t="shared" si="2"/>
        <v>0</v>
      </c>
      <c r="G6" s="2">
        <v>0.98039215000000002</v>
      </c>
      <c r="H6" s="3">
        <f t="shared" si="3"/>
        <v>0</v>
      </c>
      <c r="I6" s="2">
        <v>0.49019605999999999</v>
      </c>
      <c r="J6" s="3">
        <f t="shared" si="4"/>
        <v>0</v>
      </c>
      <c r="K6" s="3">
        <f t="shared" si="5"/>
        <v>120</v>
      </c>
      <c r="L6" s="1">
        <f t="shared" si="6"/>
        <v>3.1</v>
      </c>
      <c r="M6" s="1">
        <f t="shared" si="0"/>
        <v>46.5</v>
      </c>
      <c r="N6" s="1">
        <f t="shared" si="7"/>
        <v>93</v>
      </c>
      <c r="O6" s="1">
        <f t="shared" si="8"/>
        <v>93</v>
      </c>
      <c r="P6" s="1">
        <f t="shared" si="9"/>
        <v>186</v>
      </c>
      <c r="Q6" s="1">
        <v>2</v>
      </c>
      <c r="R6" s="1">
        <f t="shared" si="10"/>
        <v>50</v>
      </c>
      <c r="S6" s="1">
        <f t="shared" si="11"/>
        <v>100</v>
      </c>
      <c r="T6" s="1">
        <f t="shared" si="12"/>
        <v>150</v>
      </c>
      <c r="U6" s="1">
        <f t="shared" si="13"/>
        <v>1.075268817204301</v>
      </c>
      <c r="V6" s="1">
        <f t="shared" si="14"/>
        <v>2.150537634408602</v>
      </c>
      <c r="W6" s="1">
        <f t="shared" si="15"/>
        <v>3.225806451612903</v>
      </c>
      <c r="X6" s="1">
        <f t="shared" si="21"/>
        <v>13</v>
      </c>
      <c r="Y6" s="1">
        <f t="shared" si="22"/>
        <v>22</v>
      </c>
      <c r="Z6" s="1">
        <f t="shared" si="23"/>
        <v>31</v>
      </c>
      <c r="AA6" s="1">
        <f t="shared" si="16"/>
        <v>9.2307692307692299</v>
      </c>
      <c r="AB6" s="1">
        <f t="shared" si="17"/>
        <v>5.4545454545454541</v>
      </c>
      <c r="AC6" s="1">
        <f t="shared" si="18"/>
        <v>3.870967741935484</v>
      </c>
      <c r="AE6" s="1">
        <f>POWER(10, 1.4)</f>
        <v>25.118864315095799</v>
      </c>
      <c r="AF6" s="1">
        <v>1.2</v>
      </c>
      <c r="AG6" s="1">
        <f t="shared" si="19"/>
        <v>4.0514297282412581</v>
      </c>
      <c r="AH6" s="1">
        <f xml:space="preserve"> AE6 / AG6</f>
        <v>6.1999999999999993</v>
      </c>
    </row>
    <row r="7" spans="1:34" s="1" customFormat="1" x14ac:dyDescent="0.35">
      <c r="A7" s="3">
        <v>5</v>
      </c>
      <c r="B7" s="3">
        <f t="shared" si="20"/>
        <v>100</v>
      </c>
      <c r="C7" s="2">
        <v>7.5</v>
      </c>
      <c r="D7" s="3">
        <f t="shared" si="1"/>
        <v>35</v>
      </c>
      <c r="E7" s="2">
        <v>1.0588235399999999</v>
      </c>
      <c r="F7" s="3">
        <f t="shared" si="2"/>
        <v>5</v>
      </c>
      <c r="G7" s="2">
        <v>1.1764705799999999</v>
      </c>
      <c r="H7" s="3">
        <f t="shared" si="3"/>
        <v>5</v>
      </c>
      <c r="I7" s="2">
        <v>0.58823526999999998</v>
      </c>
      <c r="J7" s="3">
        <f t="shared" si="4"/>
        <v>0</v>
      </c>
      <c r="K7" s="3">
        <f t="shared" si="5"/>
        <v>145</v>
      </c>
      <c r="L7" s="1">
        <f t="shared" si="6"/>
        <v>3.75</v>
      </c>
      <c r="M7" s="1">
        <f t="shared" si="0"/>
        <v>56.25</v>
      </c>
      <c r="N7" s="1">
        <f t="shared" si="7"/>
        <v>112.5</v>
      </c>
      <c r="O7" s="1">
        <f t="shared" si="8"/>
        <v>112.5</v>
      </c>
      <c r="P7" s="1">
        <f t="shared" si="9"/>
        <v>225</v>
      </c>
      <c r="Q7" s="1">
        <v>3</v>
      </c>
      <c r="R7" s="1">
        <f t="shared" si="10"/>
        <v>60</v>
      </c>
      <c r="S7" s="1">
        <f t="shared" si="11"/>
        <v>120</v>
      </c>
      <c r="T7" s="1">
        <f t="shared" si="12"/>
        <v>180</v>
      </c>
      <c r="U7" s="1">
        <f t="shared" si="13"/>
        <v>1.0666666666666667</v>
      </c>
      <c r="V7" s="1">
        <f t="shared" si="14"/>
        <v>2.1333333333333333</v>
      </c>
      <c r="W7" s="1">
        <f t="shared" si="15"/>
        <v>3.2</v>
      </c>
      <c r="X7" s="1">
        <f t="shared" si="21"/>
        <v>15</v>
      </c>
      <c r="Y7" s="1">
        <f t="shared" si="22"/>
        <v>25</v>
      </c>
      <c r="Z7" s="1">
        <f t="shared" si="23"/>
        <v>35</v>
      </c>
      <c r="AA7" s="1">
        <f t="shared" si="16"/>
        <v>9.6666666666666661</v>
      </c>
      <c r="AB7" s="1">
        <f t="shared" si="17"/>
        <v>5.8</v>
      </c>
      <c r="AC7" s="1">
        <f t="shared" si="18"/>
        <v>4.1428571428571432</v>
      </c>
      <c r="AE7" s="1">
        <f>POWER(10, 1.5)</f>
        <v>31.622776601683803</v>
      </c>
      <c r="AF7" s="1">
        <v>1.5</v>
      </c>
      <c r="AG7" s="1">
        <f t="shared" si="19"/>
        <v>4.8650425541052007</v>
      </c>
      <c r="AH7" s="1">
        <f xml:space="preserve"> AE7 / AG7</f>
        <v>6.5</v>
      </c>
    </row>
    <row r="8" spans="1:34" s="1" customFormat="1" x14ac:dyDescent="0.35">
      <c r="A8" s="3">
        <v>6</v>
      </c>
      <c r="B8" s="3">
        <f t="shared" si="20"/>
        <v>110</v>
      </c>
      <c r="C8" s="2">
        <v>8.8000000000000007</v>
      </c>
      <c r="D8" s="3">
        <f t="shared" si="1"/>
        <v>40</v>
      </c>
      <c r="E8" s="2">
        <v>1.23529413</v>
      </c>
      <c r="F8" s="3">
        <f t="shared" si="2"/>
        <v>5</v>
      </c>
      <c r="G8" s="2">
        <v>1.37254901</v>
      </c>
      <c r="H8" s="3">
        <f t="shared" si="3"/>
        <v>5</v>
      </c>
      <c r="I8" s="2">
        <v>0.68627448000000002</v>
      </c>
      <c r="J8" s="3">
        <f t="shared" si="4"/>
        <v>0</v>
      </c>
      <c r="K8" s="3">
        <f t="shared" si="5"/>
        <v>160</v>
      </c>
      <c r="L8" s="1">
        <f t="shared" si="6"/>
        <v>4.4000000000000004</v>
      </c>
      <c r="M8" s="1">
        <f t="shared" si="0"/>
        <v>66</v>
      </c>
      <c r="N8" s="1">
        <f t="shared" si="7"/>
        <v>132</v>
      </c>
      <c r="O8" s="1">
        <f t="shared" si="8"/>
        <v>132</v>
      </c>
      <c r="P8" s="1">
        <f t="shared" si="9"/>
        <v>264</v>
      </c>
      <c r="Q8" s="1">
        <v>4</v>
      </c>
      <c r="R8" s="1">
        <f t="shared" si="10"/>
        <v>70</v>
      </c>
      <c r="S8" s="1">
        <f t="shared" si="11"/>
        <v>140</v>
      </c>
      <c r="T8" s="1">
        <f t="shared" si="12"/>
        <v>210</v>
      </c>
      <c r="U8" s="1">
        <f t="shared" si="13"/>
        <v>1.0606060606060606</v>
      </c>
      <c r="V8" s="1">
        <f t="shared" si="14"/>
        <v>2.1212121212121211</v>
      </c>
      <c r="W8" s="1">
        <f t="shared" si="15"/>
        <v>3.1818181818181817</v>
      </c>
      <c r="X8" s="1">
        <f t="shared" si="21"/>
        <v>17</v>
      </c>
      <c r="Y8" s="1">
        <f t="shared" si="22"/>
        <v>28</v>
      </c>
      <c r="Z8" s="1">
        <f t="shared" si="23"/>
        <v>39</v>
      </c>
      <c r="AA8" s="1">
        <f t="shared" si="16"/>
        <v>9.4117647058823533</v>
      </c>
      <c r="AB8" s="1">
        <f t="shared" si="17"/>
        <v>5.7142857142857144</v>
      </c>
      <c r="AC8" s="1">
        <f t="shared" si="18"/>
        <v>4.1025641025641022</v>
      </c>
      <c r="AE8" s="1">
        <f xml:space="preserve"> POWER(10, 1.6)</f>
        <v>39.810717055349755</v>
      </c>
      <c r="AF8" s="1">
        <v>1.8</v>
      </c>
      <c r="AG8" s="1">
        <f t="shared" si="19"/>
        <v>5.8545172140220227</v>
      </c>
      <c r="AH8" s="1">
        <f xml:space="preserve"> AE8 / AG8</f>
        <v>6.8</v>
      </c>
    </row>
    <row r="9" spans="1:34" s="1" customFormat="1" x14ac:dyDescent="0.35">
      <c r="A9" s="3">
        <v>7</v>
      </c>
      <c r="B9" s="3">
        <f t="shared" si="20"/>
        <v>120</v>
      </c>
      <c r="C9" s="2">
        <v>10.1</v>
      </c>
      <c r="D9" s="3">
        <f t="shared" si="1"/>
        <v>50</v>
      </c>
      <c r="E9" s="2">
        <v>1.4117647200000001</v>
      </c>
      <c r="F9" s="3">
        <f t="shared" si="2"/>
        <v>5</v>
      </c>
      <c r="G9" s="2">
        <v>1.56862744</v>
      </c>
      <c r="H9" s="3">
        <f t="shared" si="3"/>
        <v>5</v>
      </c>
      <c r="I9" s="2">
        <v>0.78431368999999995</v>
      </c>
      <c r="J9" s="3">
        <f t="shared" si="4"/>
        <v>0</v>
      </c>
      <c r="K9" s="3">
        <f t="shared" si="5"/>
        <v>180</v>
      </c>
      <c r="L9" s="1">
        <f t="shared" si="6"/>
        <v>5.05</v>
      </c>
      <c r="M9" s="1">
        <f t="shared" si="0"/>
        <v>75.75</v>
      </c>
      <c r="N9" s="1">
        <f t="shared" si="7"/>
        <v>151.5</v>
      </c>
      <c r="O9" s="1">
        <f t="shared" si="8"/>
        <v>151.5</v>
      </c>
      <c r="P9" s="1">
        <f t="shared" si="9"/>
        <v>303</v>
      </c>
      <c r="R9" s="1">
        <f t="shared" si="10"/>
        <v>80</v>
      </c>
      <c r="S9" s="1">
        <f t="shared" si="11"/>
        <v>160</v>
      </c>
      <c r="T9" s="1">
        <f t="shared" si="12"/>
        <v>240</v>
      </c>
      <c r="U9" s="1">
        <f t="shared" si="13"/>
        <v>1.056105610561056</v>
      </c>
      <c r="V9" s="1">
        <f t="shared" si="14"/>
        <v>2.112211221122112</v>
      </c>
      <c r="W9" s="1">
        <f t="shared" si="15"/>
        <v>3.1683168316831685</v>
      </c>
      <c r="X9" s="1">
        <f t="shared" si="21"/>
        <v>19</v>
      </c>
      <c r="Y9" s="1">
        <f t="shared" si="22"/>
        <v>31</v>
      </c>
      <c r="Z9" s="1">
        <f t="shared" si="23"/>
        <v>43</v>
      </c>
      <c r="AA9" s="1">
        <f t="shared" si="16"/>
        <v>9.473684210526315</v>
      </c>
      <c r="AB9" s="1">
        <f t="shared" si="17"/>
        <v>5.806451612903226</v>
      </c>
      <c r="AC9" s="1">
        <f t="shared" si="18"/>
        <v>4.1860465116279073</v>
      </c>
      <c r="AE9" s="1">
        <f>POWER(10, 1.7)</f>
        <v>50.118723362727238</v>
      </c>
      <c r="AF9" s="1">
        <v>2.1</v>
      </c>
      <c r="AG9" s="1">
        <f t="shared" si="19"/>
        <v>7.0589751215108789</v>
      </c>
      <c r="AH9" s="1">
        <f xml:space="preserve"> AE9 / AG9</f>
        <v>7.1</v>
      </c>
    </row>
    <row r="10" spans="1:34" s="1" customFormat="1" x14ac:dyDescent="0.35">
      <c r="A10" s="3">
        <v>8</v>
      </c>
      <c r="B10" s="3">
        <f t="shared" si="20"/>
        <v>130</v>
      </c>
      <c r="C10" s="2">
        <v>11.4</v>
      </c>
      <c r="D10" s="3">
        <f t="shared" si="1"/>
        <v>55</v>
      </c>
      <c r="E10" s="2">
        <v>1.58823531</v>
      </c>
      <c r="F10" s="3">
        <f t="shared" si="2"/>
        <v>5</v>
      </c>
      <c r="G10" s="2">
        <v>1.76470587</v>
      </c>
      <c r="H10" s="3">
        <f t="shared" si="3"/>
        <v>5</v>
      </c>
      <c r="I10" s="2">
        <v>0.8823529</v>
      </c>
      <c r="J10" s="3">
        <f t="shared" si="4"/>
        <v>0</v>
      </c>
      <c r="K10" s="3">
        <f t="shared" si="5"/>
        <v>195</v>
      </c>
      <c r="L10" s="1">
        <f t="shared" si="6"/>
        <v>5.7</v>
      </c>
      <c r="M10" s="1">
        <f t="shared" si="0"/>
        <v>85.5</v>
      </c>
      <c r="N10" s="1">
        <f t="shared" si="7"/>
        <v>171</v>
      </c>
      <c r="O10" s="1">
        <f t="shared" si="8"/>
        <v>171</v>
      </c>
      <c r="P10" s="1">
        <f t="shared" si="9"/>
        <v>342</v>
      </c>
      <c r="R10" s="1">
        <f t="shared" si="10"/>
        <v>90</v>
      </c>
      <c r="S10" s="1">
        <f t="shared" si="11"/>
        <v>180</v>
      </c>
      <c r="T10" s="1">
        <f t="shared" si="12"/>
        <v>270</v>
      </c>
      <c r="U10" s="1">
        <f t="shared" si="13"/>
        <v>1.0526315789473684</v>
      </c>
      <c r="V10" s="1">
        <f t="shared" si="14"/>
        <v>2.1052631578947367</v>
      </c>
      <c r="W10" s="1">
        <f t="shared" si="15"/>
        <v>3.1578947368421053</v>
      </c>
      <c r="X10" s="1">
        <f t="shared" si="21"/>
        <v>21</v>
      </c>
      <c r="Y10" s="1">
        <f t="shared" si="22"/>
        <v>34</v>
      </c>
      <c r="Z10" s="1">
        <f t="shared" si="23"/>
        <v>47</v>
      </c>
      <c r="AA10" s="1">
        <f t="shared" si="16"/>
        <v>9.2857142857142865</v>
      </c>
      <c r="AB10" s="1">
        <f t="shared" si="17"/>
        <v>5.7352941176470589</v>
      </c>
      <c r="AC10" s="1">
        <f t="shared" si="18"/>
        <v>4.1489361702127656</v>
      </c>
      <c r="AE10" s="1">
        <f>POWER(10, 1.8)</f>
        <v>63.095734448019364</v>
      </c>
      <c r="AF10" s="1">
        <v>2.4</v>
      </c>
      <c r="AG10" s="1">
        <f t="shared" si="19"/>
        <v>8.5264506010836971</v>
      </c>
      <c r="AH10" s="1">
        <f xml:space="preserve"> AE10 / AG10</f>
        <v>7.4</v>
      </c>
    </row>
    <row r="11" spans="1:34" s="1" customFormat="1" x14ac:dyDescent="0.35">
      <c r="A11" s="3">
        <v>9</v>
      </c>
      <c r="B11" s="3">
        <f t="shared" si="20"/>
        <v>140</v>
      </c>
      <c r="C11" s="2">
        <v>12.7</v>
      </c>
      <c r="D11" s="3">
        <f t="shared" si="1"/>
        <v>60</v>
      </c>
      <c r="E11" s="2">
        <v>1.7647059</v>
      </c>
      <c r="F11" s="3">
        <f t="shared" si="2"/>
        <v>5</v>
      </c>
      <c r="G11" s="2">
        <v>1.9607843</v>
      </c>
      <c r="H11" s="3">
        <f t="shared" si="3"/>
        <v>5</v>
      </c>
      <c r="I11" s="2">
        <v>0.98039211000000004</v>
      </c>
      <c r="J11" s="3">
        <f t="shared" si="4"/>
        <v>0</v>
      </c>
      <c r="K11" s="3">
        <f t="shared" si="5"/>
        <v>210</v>
      </c>
      <c r="L11" s="1">
        <f t="shared" si="6"/>
        <v>6.35</v>
      </c>
      <c r="M11" s="1">
        <f t="shared" si="0"/>
        <v>95.25</v>
      </c>
      <c r="N11" s="1">
        <f t="shared" si="7"/>
        <v>190.5</v>
      </c>
      <c r="O11" s="1">
        <f t="shared" si="8"/>
        <v>190.5</v>
      </c>
      <c r="P11" s="1">
        <f t="shared" si="9"/>
        <v>381</v>
      </c>
      <c r="R11" s="1">
        <f t="shared" si="10"/>
        <v>100</v>
      </c>
      <c r="S11" s="1">
        <f t="shared" si="11"/>
        <v>200</v>
      </c>
      <c r="T11" s="1">
        <f t="shared" si="12"/>
        <v>300</v>
      </c>
      <c r="U11" s="1">
        <f t="shared" si="13"/>
        <v>1.0498687664041995</v>
      </c>
      <c r="V11" s="1">
        <f t="shared" si="14"/>
        <v>2.0997375328083989</v>
      </c>
      <c r="W11" s="1">
        <f t="shared" si="15"/>
        <v>3.1496062992125986</v>
      </c>
      <c r="X11" s="1">
        <f t="shared" si="21"/>
        <v>23</v>
      </c>
      <c r="Y11" s="1">
        <f t="shared" si="22"/>
        <v>37</v>
      </c>
      <c r="Z11" s="1">
        <f t="shared" si="23"/>
        <v>51</v>
      </c>
      <c r="AA11" s="1">
        <f t="shared" si="16"/>
        <v>9.1304347826086953</v>
      </c>
      <c r="AB11" s="1">
        <f t="shared" si="17"/>
        <v>5.6756756756756754</v>
      </c>
      <c r="AC11" s="1">
        <f t="shared" si="18"/>
        <v>4.117647058823529</v>
      </c>
      <c r="AE11" s="1">
        <f xml:space="preserve"> POWER(10, 1.9)</f>
        <v>79.432823472428197</v>
      </c>
      <c r="AF11" s="1">
        <v>2.7</v>
      </c>
      <c r="AG11" s="1">
        <f t="shared" si="19"/>
        <v>10.315951100315351</v>
      </c>
      <c r="AH11" s="1">
        <f xml:space="preserve"> AE11 / AG11</f>
        <v>7.6999999999999993</v>
      </c>
    </row>
    <row r="12" spans="1:34" s="1" customFormat="1" x14ac:dyDescent="0.35">
      <c r="A12" s="3">
        <v>10</v>
      </c>
      <c r="B12" s="3">
        <f t="shared" si="20"/>
        <v>150</v>
      </c>
      <c r="C12" s="2">
        <v>14</v>
      </c>
      <c r="D12" s="3">
        <f t="shared" si="1"/>
        <v>70</v>
      </c>
      <c r="E12" s="2">
        <v>1.9411764899999999</v>
      </c>
      <c r="F12" s="3">
        <f t="shared" si="2"/>
        <v>5</v>
      </c>
      <c r="G12" s="2">
        <v>2.1568627299999998</v>
      </c>
      <c r="H12" s="3">
        <f t="shared" si="3"/>
        <v>10</v>
      </c>
      <c r="I12" s="2">
        <v>1.07843132</v>
      </c>
      <c r="J12" s="3">
        <f t="shared" si="4"/>
        <v>5</v>
      </c>
      <c r="K12" s="3">
        <f t="shared" si="5"/>
        <v>240</v>
      </c>
      <c r="L12" s="1">
        <f t="shared" si="6"/>
        <v>7</v>
      </c>
      <c r="M12" s="1">
        <f t="shared" si="0"/>
        <v>105</v>
      </c>
      <c r="N12" s="1">
        <f t="shared" si="7"/>
        <v>210</v>
      </c>
      <c r="O12" s="1">
        <f t="shared" si="8"/>
        <v>210</v>
      </c>
      <c r="P12" s="1">
        <f t="shared" si="9"/>
        <v>420</v>
      </c>
      <c r="R12" s="1">
        <f t="shared" si="10"/>
        <v>110</v>
      </c>
      <c r="S12" s="1">
        <f t="shared" si="11"/>
        <v>220</v>
      </c>
      <c r="T12" s="1">
        <f t="shared" si="12"/>
        <v>330</v>
      </c>
      <c r="U12" s="1">
        <f t="shared" si="13"/>
        <v>1.0476190476190477</v>
      </c>
      <c r="V12" s="1">
        <f t="shared" si="14"/>
        <v>2.0952380952380953</v>
      </c>
      <c r="W12" s="1">
        <f t="shared" si="15"/>
        <v>3.1428571428571428</v>
      </c>
      <c r="X12" s="1">
        <f t="shared" si="21"/>
        <v>25</v>
      </c>
      <c r="Y12" s="1">
        <f t="shared" si="22"/>
        <v>40</v>
      </c>
      <c r="Z12" s="1">
        <f t="shared" si="23"/>
        <v>55</v>
      </c>
      <c r="AA12" s="1">
        <f t="shared" si="16"/>
        <v>9.6</v>
      </c>
      <c r="AB12" s="1">
        <f t="shared" si="17"/>
        <v>6</v>
      </c>
      <c r="AC12" s="1">
        <f t="shared" si="18"/>
        <v>4.3636363636363633</v>
      </c>
      <c r="AE12" s="1">
        <f>POWER(10, 2)</f>
        <v>100</v>
      </c>
      <c r="AF12" s="1">
        <v>3</v>
      </c>
      <c r="AG12" s="1">
        <f t="shared" si="19"/>
        <v>12.5</v>
      </c>
      <c r="AH12" s="1">
        <f xml:space="preserve"> AE12 / AG12</f>
        <v>8</v>
      </c>
    </row>
    <row r="13" spans="1:34" s="1" customFormat="1" x14ac:dyDescent="0.35">
      <c r="A13" s="3">
        <v>11</v>
      </c>
      <c r="B13" s="3">
        <f t="shared" si="20"/>
        <v>160</v>
      </c>
      <c r="C13" s="2">
        <v>15.3</v>
      </c>
      <c r="D13" s="3">
        <f t="shared" si="1"/>
        <v>75</v>
      </c>
      <c r="E13" s="2">
        <v>2.1176470799999998</v>
      </c>
      <c r="F13" s="3">
        <f t="shared" si="2"/>
        <v>10</v>
      </c>
      <c r="G13" s="2">
        <v>2.3529411599999999</v>
      </c>
      <c r="H13" s="3">
        <f t="shared" si="3"/>
        <v>10</v>
      </c>
      <c r="I13" s="2">
        <v>1.17647053</v>
      </c>
      <c r="J13" s="3">
        <f t="shared" si="4"/>
        <v>5</v>
      </c>
      <c r="K13" s="3">
        <f t="shared" si="5"/>
        <v>260</v>
      </c>
      <c r="L13" s="1">
        <f t="shared" si="6"/>
        <v>7.65</v>
      </c>
      <c r="M13" s="1">
        <f t="shared" si="0"/>
        <v>114.75</v>
      </c>
      <c r="N13" s="1">
        <f t="shared" si="7"/>
        <v>229.5</v>
      </c>
      <c r="O13" s="1">
        <f t="shared" si="8"/>
        <v>229.5</v>
      </c>
      <c r="P13" s="1">
        <f t="shared" si="9"/>
        <v>459</v>
      </c>
      <c r="R13" s="1">
        <f t="shared" si="10"/>
        <v>120</v>
      </c>
      <c r="S13" s="1">
        <f t="shared" si="11"/>
        <v>240</v>
      </c>
      <c r="T13" s="1">
        <f t="shared" si="12"/>
        <v>360</v>
      </c>
      <c r="U13" s="1">
        <f t="shared" si="13"/>
        <v>1.0457516339869282</v>
      </c>
      <c r="V13" s="1">
        <f t="shared" si="14"/>
        <v>2.0915032679738563</v>
      </c>
      <c r="W13" s="1">
        <f t="shared" si="15"/>
        <v>3.1372549019607843</v>
      </c>
      <c r="X13" s="1">
        <f t="shared" si="21"/>
        <v>27</v>
      </c>
      <c r="Y13" s="1">
        <f t="shared" si="22"/>
        <v>43</v>
      </c>
      <c r="Z13" s="1">
        <f t="shared" si="23"/>
        <v>59</v>
      </c>
      <c r="AA13" s="1">
        <f t="shared" si="16"/>
        <v>9.6296296296296298</v>
      </c>
      <c r="AB13" s="1">
        <f t="shared" si="17"/>
        <v>6.0465116279069768</v>
      </c>
      <c r="AC13" s="1">
        <f t="shared" si="18"/>
        <v>4.406779661016949</v>
      </c>
      <c r="AE13" s="1">
        <f>POWER(10, 2.1)</f>
        <v>125.89254117941677</v>
      </c>
      <c r="AF13" s="1">
        <v>3.3</v>
      </c>
      <c r="AG13" s="1">
        <f t="shared" si="19"/>
        <v>15.167776045712863</v>
      </c>
      <c r="AH13" s="1">
        <f xml:space="preserve"> AE13 / AG13</f>
        <v>8.3000000000000007</v>
      </c>
    </row>
    <row r="14" spans="1:34" s="1" customFormat="1" x14ac:dyDescent="0.35">
      <c r="A14" s="3">
        <v>12</v>
      </c>
      <c r="B14" s="3">
        <f t="shared" si="20"/>
        <v>170</v>
      </c>
      <c r="C14" s="2">
        <v>16.600000000000001</v>
      </c>
      <c r="D14" s="3">
        <f t="shared" si="1"/>
        <v>80</v>
      </c>
      <c r="E14" s="2">
        <v>2.2941176699999999</v>
      </c>
      <c r="F14" s="3">
        <f t="shared" si="2"/>
        <v>10</v>
      </c>
      <c r="G14" s="2">
        <v>2.5490195899999999</v>
      </c>
      <c r="H14" s="3">
        <f t="shared" si="3"/>
        <v>10</v>
      </c>
      <c r="I14" s="2">
        <v>1.2745097400000001</v>
      </c>
      <c r="J14" s="3">
        <f t="shared" si="4"/>
        <v>5</v>
      </c>
      <c r="K14" s="3">
        <f t="shared" si="5"/>
        <v>275</v>
      </c>
      <c r="L14" s="1">
        <f t="shared" si="6"/>
        <v>8.3000000000000007</v>
      </c>
      <c r="M14" s="1">
        <f t="shared" si="0"/>
        <v>124.5</v>
      </c>
      <c r="N14" s="1">
        <f t="shared" si="7"/>
        <v>249</v>
      </c>
      <c r="O14" s="1">
        <f t="shared" si="8"/>
        <v>249</v>
      </c>
      <c r="P14" s="1">
        <f t="shared" si="9"/>
        <v>498</v>
      </c>
      <c r="R14" s="1">
        <f t="shared" si="10"/>
        <v>130</v>
      </c>
      <c r="S14" s="1">
        <f t="shared" si="11"/>
        <v>260</v>
      </c>
      <c r="T14" s="1">
        <f t="shared" si="12"/>
        <v>390</v>
      </c>
      <c r="U14" s="1">
        <f t="shared" si="13"/>
        <v>1.0441767068273093</v>
      </c>
      <c r="V14" s="1">
        <f t="shared" si="14"/>
        <v>2.0883534136546187</v>
      </c>
      <c r="W14" s="1">
        <f t="shared" si="15"/>
        <v>3.1325301204819276</v>
      </c>
      <c r="X14" s="1">
        <f t="shared" si="21"/>
        <v>29</v>
      </c>
      <c r="Y14" s="1">
        <f t="shared" si="22"/>
        <v>46</v>
      </c>
      <c r="Z14" s="1">
        <f t="shared" si="23"/>
        <v>63</v>
      </c>
      <c r="AA14" s="1">
        <f t="shared" si="16"/>
        <v>9.4827586206896548</v>
      </c>
      <c r="AB14" s="1">
        <f t="shared" si="17"/>
        <v>5.9782608695652177</v>
      </c>
      <c r="AC14" s="1">
        <f t="shared" si="18"/>
        <v>4.3650793650793647</v>
      </c>
      <c r="AE14" s="1">
        <f xml:space="preserve"> POWER(10, 2.2)</f>
        <v>158.48931924611153</v>
      </c>
      <c r="AF14" s="1">
        <v>3.6</v>
      </c>
      <c r="AG14" s="1">
        <f t="shared" si="19"/>
        <v>18.428990610012971</v>
      </c>
      <c r="AH14" s="1">
        <f xml:space="preserve"> AE14 / AG14</f>
        <v>8.6</v>
      </c>
    </row>
    <row r="15" spans="1:34" s="1" customFormat="1" x14ac:dyDescent="0.35">
      <c r="A15" s="3">
        <v>13</v>
      </c>
      <c r="B15" s="3">
        <f t="shared" si="20"/>
        <v>180</v>
      </c>
      <c r="C15" s="2">
        <v>17.899999999999999</v>
      </c>
      <c r="D15" s="3">
        <f t="shared" si="1"/>
        <v>85</v>
      </c>
      <c r="E15" s="2">
        <v>2.47058826</v>
      </c>
      <c r="F15" s="3">
        <f t="shared" si="2"/>
        <v>10</v>
      </c>
      <c r="G15" s="2">
        <v>2.7450980199999999</v>
      </c>
      <c r="H15" s="3">
        <f t="shared" si="3"/>
        <v>10</v>
      </c>
      <c r="I15" s="2">
        <v>1.3725489500000001</v>
      </c>
      <c r="J15" s="3">
        <f t="shared" si="4"/>
        <v>5</v>
      </c>
      <c r="K15" s="3">
        <f t="shared" si="5"/>
        <v>290</v>
      </c>
      <c r="L15" s="1">
        <f t="shared" si="6"/>
        <v>8.9499999999999993</v>
      </c>
      <c r="M15" s="1">
        <f t="shared" si="0"/>
        <v>134.25</v>
      </c>
      <c r="N15" s="1">
        <f t="shared" si="7"/>
        <v>268.5</v>
      </c>
      <c r="O15" s="1">
        <f t="shared" si="8"/>
        <v>268.5</v>
      </c>
      <c r="P15" s="1">
        <f t="shared" si="9"/>
        <v>537</v>
      </c>
      <c r="R15" s="1">
        <f t="shared" si="10"/>
        <v>140</v>
      </c>
      <c r="S15" s="1">
        <f t="shared" si="11"/>
        <v>280</v>
      </c>
      <c r="T15" s="1">
        <f t="shared" si="12"/>
        <v>420</v>
      </c>
      <c r="U15" s="1">
        <f t="shared" si="13"/>
        <v>1.042830540037244</v>
      </c>
      <c r="V15" s="1">
        <f t="shared" si="14"/>
        <v>2.0856610800744879</v>
      </c>
      <c r="W15" s="1">
        <f t="shared" si="15"/>
        <v>3.1284916201117317</v>
      </c>
      <c r="X15" s="1">
        <f t="shared" si="21"/>
        <v>31</v>
      </c>
      <c r="Y15" s="1">
        <f t="shared" si="22"/>
        <v>49</v>
      </c>
      <c r="Z15" s="1">
        <f t="shared" si="23"/>
        <v>67</v>
      </c>
      <c r="AA15" s="1">
        <f t="shared" si="16"/>
        <v>9.3548387096774199</v>
      </c>
      <c r="AB15" s="1">
        <f t="shared" si="17"/>
        <v>5.9183673469387754</v>
      </c>
      <c r="AC15" s="1">
        <f t="shared" si="18"/>
        <v>4.3283582089552235</v>
      </c>
      <c r="AE15" s="1">
        <f>POWER(10, 2.3)</f>
        <v>199.52623149688802</v>
      </c>
      <c r="AF15" s="1">
        <v>3.9</v>
      </c>
      <c r="AG15" s="1">
        <f t="shared" si="19"/>
        <v>22.418677696279552</v>
      </c>
      <c r="AH15" s="1">
        <f xml:space="preserve"> AE15 / AG15</f>
        <v>8.9</v>
      </c>
    </row>
    <row r="16" spans="1:34" s="1" customFormat="1" x14ac:dyDescent="0.35">
      <c r="A16" s="3">
        <v>14</v>
      </c>
      <c r="B16" s="3">
        <f t="shared" si="20"/>
        <v>190</v>
      </c>
      <c r="C16" s="2">
        <v>19.2</v>
      </c>
      <c r="D16" s="3">
        <f t="shared" si="1"/>
        <v>95</v>
      </c>
      <c r="E16" s="2">
        <v>2.6470588500000001</v>
      </c>
      <c r="F16" s="3">
        <f t="shared" si="2"/>
        <v>10</v>
      </c>
      <c r="G16" s="2">
        <v>2.9411764499999999</v>
      </c>
      <c r="H16" s="3">
        <f t="shared" si="3"/>
        <v>10</v>
      </c>
      <c r="I16" s="2">
        <v>1.4705881599999999</v>
      </c>
      <c r="J16" s="3">
        <f t="shared" si="4"/>
        <v>5</v>
      </c>
      <c r="K16" s="3">
        <f t="shared" si="5"/>
        <v>310</v>
      </c>
      <c r="L16" s="1">
        <f t="shared" si="6"/>
        <v>9.6</v>
      </c>
      <c r="M16" s="1">
        <f t="shared" si="0"/>
        <v>144</v>
      </c>
      <c r="N16" s="1">
        <f t="shared" si="7"/>
        <v>288</v>
      </c>
      <c r="O16" s="1">
        <f t="shared" si="8"/>
        <v>288</v>
      </c>
      <c r="P16" s="1">
        <f t="shared" si="9"/>
        <v>576</v>
      </c>
      <c r="R16" s="1">
        <f t="shared" si="10"/>
        <v>150</v>
      </c>
      <c r="S16" s="1">
        <f t="shared" si="11"/>
        <v>300</v>
      </c>
      <c r="T16" s="1">
        <f t="shared" si="12"/>
        <v>450</v>
      </c>
      <c r="U16" s="1">
        <f t="shared" si="13"/>
        <v>1.0416666666666667</v>
      </c>
      <c r="V16" s="1">
        <f t="shared" si="14"/>
        <v>2.0833333333333335</v>
      </c>
      <c r="W16" s="1">
        <f t="shared" si="15"/>
        <v>3.125</v>
      </c>
      <c r="X16" s="1">
        <f t="shared" si="21"/>
        <v>33</v>
      </c>
      <c r="Y16" s="1">
        <f t="shared" si="22"/>
        <v>52</v>
      </c>
      <c r="Z16" s="1">
        <f t="shared" si="23"/>
        <v>71</v>
      </c>
      <c r="AA16" s="1">
        <f t="shared" si="16"/>
        <v>9.3939393939393945</v>
      </c>
      <c r="AB16" s="1">
        <f t="shared" si="17"/>
        <v>5.9615384615384617</v>
      </c>
      <c r="AC16" s="1">
        <f t="shared" si="18"/>
        <v>4.3661971830985919</v>
      </c>
      <c r="AE16" s="1">
        <f>POWER(10, 2.4)</f>
        <v>251.18864315095806</v>
      </c>
      <c r="AF16" s="1">
        <v>4.2</v>
      </c>
      <c r="AG16" s="1">
        <f t="shared" si="19"/>
        <v>27.303113385973703</v>
      </c>
      <c r="AH16" s="1">
        <f xml:space="preserve"> AE16 / AG16</f>
        <v>9.1999999999999993</v>
      </c>
    </row>
    <row r="17" spans="1:34" s="1" customFormat="1" x14ac:dyDescent="0.35">
      <c r="A17" s="3">
        <v>15</v>
      </c>
      <c r="B17" s="3">
        <f t="shared" si="20"/>
        <v>200</v>
      </c>
      <c r="C17" s="2">
        <v>20.5</v>
      </c>
      <c r="D17" s="3">
        <f t="shared" si="1"/>
        <v>100</v>
      </c>
      <c r="E17" s="2">
        <v>2.8235294400000002</v>
      </c>
      <c r="F17" s="3">
        <f t="shared" si="2"/>
        <v>10</v>
      </c>
      <c r="G17" s="2">
        <v>3.13725488</v>
      </c>
      <c r="H17" s="3">
        <f t="shared" si="3"/>
        <v>15</v>
      </c>
      <c r="I17" s="2">
        <v>1.56862737</v>
      </c>
      <c r="J17" s="3">
        <f t="shared" si="4"/>
        <v>5</v>
      </c>
      <c r="K17" s="3">
        <f t="shared" si="5"/>
        <v>330</v>
      </c>
      <c r="L17" s="1">
        <f t="shared" si="6"/>
        <v>10.25</v>
      </c>
      <c r="M17" s="1">
        <f t="shared" si="0"/>
        <v>153.75</v>
      </c>
      <c r="N17" s="1">
        <f t="shared" si="7"/>
        <v>307.5</v>
      </c>
      <c r="O17" s="1">
        <f t="shared" si="8"/>
        <v>307.5</v>
      </c>
      <c r="P17" s="1">
        <f t="shared" si="9"/>
        <v>615</v>
      </c>
      <c r="R17" s="1">
        <f t="shared" si="10"/>
        <v>160</v>
      </c>
      <c r="S17" s="1">
        <f t="shared" si="11"/>
        <v>320</v>
      </c>
      <c r="T17" s="1">
        <f t="shared" si="12"/>
        <v>480</v>
      </c>
      <c r="U17" s="1">
        <f t="shared" si="13"/>
        <v>1.0406504065040652</v>
      </c>
      <c r="V17" s="1">
        <f t="shared" si="14"/>
        <v>2.0813008130081303</v>
      </c>
      <c r="W17" s="1">
        <f t="shared" si="15"/>
        <v>3.1219512195121952</v>
      </c>
      <c r="X17" s="1">
        <f t="shared" si="21"/>
        <v>35</v>
      </c>
      <c r="Y17" s="1">
        <f t="shared" si="22"/>
        <v>55</v>
      </c>
      <c r="Z17" s="1">
        <f t="shared" si="23"/>
        <v>75</v>
      </c>
      <c r="AA17" s="1">
        <f t="shared" si="16"/>
        <v>9.4285714285714288</v>
      </c>
      <c r="AB17" s="1">
        <f t="shared" si="17"/>
        <v>6</v>
      </c>
      <c r="AC17" s="1">
        <f t="shared" si="18"/>
        <v>4.4000000000000004</v>
      </c>
      <c r="AE17" s="1">
        <f xml:space="preserve"> POWER(10, 2.5)</f>
        <v>316.22776601683825</v>
      </c>
      <c r="AF17" s="1">
        <v>4.5</v>
      </c>
      <c r="AG17" s="1">
        <f t="shared" si="19"/>
        <v>33.28713326493034</v>
      </c>
      <c r="AH17" s="1">
        <f xml:space="preserve"> AE17 / AG17</f>
        <v>9.5</v>
      </c>
    </row>
    <row r="18" spans="1:34" s="1" customFormat="1" x14ac:dyDescent="0.35">
      <c r="A18" s="3">
        <v>16</v>
      </c>
      <c r="B18" s="3">
        <f t="shared" si="20"/>
        <v>210</v>
      </c>
      <c r="C18" s="2">
        <v>21.8</v>
      </c>
      <c r="D18" s="3">
        <f t="shared" si="1"/>
        <v>105</v>
      </c>
      <c r="E18" s="2">
        <v>3.0000000299999998</v>
      </c>
      <c r="F18" s="3">
        <f t="shared" si="2"/>
        <v>15</v>
      </c>
      <c r="G18" s="2">
        <v>3.33333331</v>
      </c>
      <c r="H18" s="3">
        <f t="shared" si="3"/>
        <v>15</v>
      </c>
      <c r="I18" s="2">
        <v>1.66666658</v>
      </c>
      <c r="J18" s="3">
        <f t="shared" si="4"/>
        <v>5</v>
      </c>
      <c r="K18" s="3">
        <f t="shared" si="5"/>
        <v>350</v>
      </c>
      <c r="L18" s="1">
        <f t="shared" si="6"/>
        <v>10.9</v>
      </c>
      <c r="M18" s="1">
        <f t="shared" si="0"/>
        <v>163.5</v>
      </c>
      <c r="N18" s="1">
        <f t="shared" si="7"/>
        <v>327</v>
      </c>
      <c r="O18" s="1">
        <f t="shared" si="8"/>
        <v>327</v>
      </c>
      <c r="P18" s="1">
        <f t="shared" si="9"/>
        <v>654</v>
      </c>
      <c r="R18" s="1">
        <f t="shared" si="10"/>
        <v>170</v>
      </c>
      <c r="S18" s="1">
        <f t="shared" si="11"/>
        <v>340</v>
      </c>
      <c r="T18" s="1">
        <f t="shared" si="12"/>
        <v>510</v>
      </c>
      <c r="U18" s="1">
        <f t="shared" si="13"/>
        <v>1.0397553516819571</v>
      </c>
      <c r="V18" s="1">
        <f t="shared" si="14"/>
        <v>2.0795107033639142</v>
      </c>
      <c r="W18" s="1">
        <f t="shared" si="15"/>
        <v>3.1192660550458715</v>
      </c>
      <c r="X18" s="1">
        <f t="shared" si="21"/>
        <v>37</v>
      </c>
      <c r="Y18" s="1">
        <f t="shared" si="22"/>
        <v>58</v>
      </c>
      <c r="Z18" s="1">
        <f t="shared" si="23"/>
        <v>79</v>
      </c>
      <c r="AA18" s="1">
        <f t="shared" si="16"/>
        <v>9.4594594594594597</v>
      </c>
      <c r="AB18" s="1">
        <f t="shared" si="17"/>
        <v>6.0344827586206895</v>
      </c>
      <c r="AC18" s="1">
        <f t="shared" si="18"/>
        <v>4.4303797468354427</v>
      </c>
      <c r="AE18" s="1">
        <f>POWER(10, 2.6)</f>
        <v>398.10717055349761</v>
      </c>
      <c r="AF18" s="1">
        <v>4.8</v>
      </c>
      <c r="AG18" s="1">
        <f t="shared" si="19"/>
        <v>40.623180668724245</v>
      </c>
      <c r="AH18" s="1">
        <f xml:space="preserve"> AE18 / AG18</f>
        <v>9.8000000000000007</v>
      </c>
    </row>
    <row r="19" spans="1:34" s="1" customFormat="1" x14ac:dyDescent="0.35">
      <c r="A19" s="3">
        <v>17</v>
      </c>
      <c r="B19" s="3">
        <f t="shared" si="20"/>
        <v>220</v>
      </c>
      <c r="C19" s="2">
        <v>23.1</v>
      </c>
      <c r="D19" s="3">
        <f t="shared" si="1"/>
        <v>115</v>
      </c>
      <c r="E19" s="2">
        <v>3.1764706199999999</v>
      </c>
      <c r="F19" s="3">
        <f t="shared" si="2"/>
        <v>15</v>
      </c>
      <c r="G19" s="2">
        <v>3.52941174</v>
      </c>
      <c r="H19" s="3">
        <f t="shared" si="3"/>
        <v>15</v>
      </c>
      <c r="I19" s="2">
        <v>1.7647057900000001</v>
      </c>
      <c r="J19" s="3">
        <f t="shared" si="4"/>
        <v>5</v>
      </c>
      <c r="K19" s="3">
        <f t="shared" si="5"/>
        <v>370</v>
      </c>
      <c r="L19" s="1">
        <f t="shared" si="6"/>
        <v>11.55</v>
      </c>
      <c r="M19" s="1">
        <f t="shared" si="0"/>
        <v>173.25</v>
      </c>
      <c r="N19" s="1">
        <f t="shared" si="7"/>
        <v>346.5</v>
      </c>
      <c r="O19" s="1">
        <f t="shared" si="8"/>
        <v>346.5</v>
      </c>
      <c r="P19" s="1">
        <f t="shared" si="9"/>
        <v>693</v>
      </c>
      <c r="R19" s="1">
        <f t="shared" si="10"/>
        <v>180</v>
      </c>
      <c r="S19" s="1">
        <f t="shared" si="11"/>
        <v>360</v>
      </c>
      <c r="T19" s="1">
        <f t="shared" si="12"/>
        <v>540</v>
      </c>
      <c r="U19" s="1">
        <f t="shared" si="13"/>
        <v>1.0389610389610389</v>
      </c>
      <c r="V19" s="1">
        <f t="shared" si="14"/>
        <v>2.0779220779220777</v>
      </c>
      <c r="W19" s="1">
        <f t="shared" si="15"/>
        <v>3.116883116883117</v>
      </c>
      <c r="X19" s="1">
        <f t="shared" si="21"/>
        <v>39</v>
      </c>
      <c r="Y19" s="1">
        <f t="shared" si="22"/>
        <v>61</v>
      </c>
      <c r="Z19" s="1">
        <f t="shared" si="23"/>
        <v>83</v>
      </c>
      <c r="AA19" s="1">
        <f t="shared" si="16"/>
        <v>9.4871794871794872</v>
      </c>
      <c r="AB19" s="1">
        <f t="shared" si="17"/>
        <v>6.0655737704918034</v>
      </c>
      <c r="AC19" s="1">
        <f t="shared" si="18"/>
        <v>4.4578313253012052</v>
      </c>
      <c r="AE19" s="1">
        <f>POWER(10, 2.7)</f>
        <v>501.18723362727269</v>
      </c>
      <c r="AF19" s="1">
        <v>5.0999999999999996</v>
      </c>
      <c r="AG19" s="1">
        <f t="shared" si="19"/>
        <v>49.622498378937891</v>
      </c>
      <c r="AH19" s="1">
        <f xml:space="preserve"> AE19 / AG19</f>
        <v>10.1</v>
      </c>
    </row>
    <row r="20" spans="1:34" s="1" customFormat="1" x14ac:dyDescent="0.35">
      <c r="A20" s="3">
        <v>18</v>
      </c>
      <c r="B20" s="3">
        <f t="shared" si="20"/>
        <v>230</v>
      </c>
      <c r="C20" s="2">
        <v>24.4</v>
      </c>
      <c r="D20" s="3">
        <f t="shared" si="1"/>
        <v>120</v>
      </c>
      <c r="E20" s="2">
        <v>3.35294121</v>
      </c>
      <c r="F20" s="3">
        <f t="shared" si="2"/>
        <v>15</v>
      </c>
      <c r="G20" s="2">
        <v>3.72549017</v>
      </c>
      <c r="H20" s="3">
        <f t="shared" si="3"/>
        <v>15</v>
      </c>
      <c r="I20" s="2">
        <v>1.8627450000000001</v>
      </c>
      <c r="J20" s="3">
        <f t="shared" si="4"/>
        <v>5</v>
      </c>
      <c r="K20" s="3">
        <f t="shared" si="5"/>
        <v>385</v>
      </c>
      <c r="L20" s="1">
        <f t="shared" si="6"/>
        <v>12.2</v>
      </c>
      <c r="M20" s="1">
        <f t="shared" si="0"/>
        <v>183</v>
      </c>
      <c r="N20" s="1">
        <f t="shared" si="7"/>
        <v>366</v>
      </c>
      <c r="O20" s="1">
        <f t="shared" si="8"/>
        <v>366</v>
      </c>
      <c r="P20" s="1">
        <f t="shared" si="9"/>
        <v>732</v>
      </c>
      <c r="R20" s="1">
        <f t="shared" si="10"/>
        <v>190</v>
      </c>
      <c r="S20" s="1">
        <f t="shared" si="11"/>
        <v>380</v>
      </c>
      <c r="T20" s="1">
        <f t="shared" si="12"/>
        <v>570</v>
      </c>
      <c r="U20" s="1">
        <f t="shared" si="13"/>
        <v>1.0382513661202186</v>
      </c>
      <c r="V20" s="1">
        <f t="shared" si="14"/>
        <v>2.0765027322404372</v>
      </c>
      <c r="W20" s="1">
        <f t="shared" si="15"/>
        <v>3.1147540983606556</v>
      </c>
      <c r="X20" s="1">
        <f t="shared" si="21"/>
        <v>41</v>
      </c>
      <c r="Y20" s="1">
        <f t="shared" si="22"/>
        <v>64</v>
      </c>
      <c r="Z20" s="1">
        <f t="shared" si="23"/>
        <v>87</v>
      </c>
      <c r="AA20" s="1">
        <f t="shared" si="16"/>
        <v>9.3902439024390247</v>
      </c>
      <c r="AB20" s="1">
        <f t="shared" si="17"/>
        <v>6.015625</v>
      </c>
      <c r="AC20" s="1">
        <f t="shared" si="18"/>
        <v>4.4252873563218387</v>
      </c>
      <c r="AE20" s="1">
        <f xml:space="preserve"> POWER(10, 2.8)</f>
        <v>630.95734448019323</v>
      </c>
      <c r="AF20" s="1">
        <v>5.4</v>
      </c>
      <c r="AG20" s="1">
        <f t="shared" si="19"/>
        <v>60.66897543078781</v>
      </c>
      <c r="AH20" s="1">
        <f xml:space="preserve"> AE20 / AG20</f>
        <v>10.4</v>
      </c>
    </row>
    <row r="21" spans="1:34" s="1" customFormat="1" x14ac:dyDescent="0.35">
      <c r="A21" s="3">
        <v>19</v>
      </c>
      <c r="B21" s="3">
        <f t="shared" si="20"/>
        <v>240</v>
      </c>
      <c r="C21" s="2">
        <v>25.7</v>
      </c>
      <c r="D21" s="3">
        <f t="shared" si="1"/>
        <v>125</v>
      </c>
      <c r="E21" s="2">
        <v>3.5294118000000001</v>
      </c>
      <c r="F21" s="3">
        <f t="shared" si="2"/>
        <v>15</v>
      </c>
      <c r="G21" s="2">
        <v>3.9215686000000001</v>
      </c>
      <c r="H21" s="3">
        <f t="shared" si="3"/>
        <v>15</v>
      </c>
      <c r="I21" s="2">
        <v>1.9607842099999999</v>
      </c>
      <c r="J21" s="3">
        <f t="shared" si="4"/>
        <v>5</v>
      </c>
      <c r="K21" s="3">
        <f t="shared" si="5"/>
        <v>400</v>
      </c>
      <c r="L21" s="1">
        <f t="shared" si="6"/>
        <v>12.85</v>
      </c>
      <c r="M21" s="1">
        <f t="shared" si="0"/>
        <v>192.75</v>
      </c>
      <c r="N21" s="1">
        <f t="shared" si="7"/>
        <v>385.5</v>
      </c>
      <c r="O21" s="1">
        <f t="shared" si="8"/>
        <v>385.5</v>
      </c>
      <c r="P21" s="1">
        <f t="shared" si="9"/>
        <v>771</v>
      </c>
      <c r="R21" s="1">
        <f t="shared" si="10"/>
        <v>200</v>
      </c>
      <c r="S21" s="1">
        <f t="shared" si="11"/>
        <v>400</v>
      </c>
      <c r="T21" s="1">
        <f t="shared" si="12"/>
        <v>600</v>
      </c>
      <c r="U21" s="1">
        <f t="shared" si="13"/>
        <v>1.0376134889753568</v>
      </c>
      <c r="V21" s="1">
        <f t="shared" si="14"/>
        <v>2.0752269779507135</v>
      </c>
      <c r="W21" s="1">
        <f t="shared" si="15"/>
        <v>3.1128404669260701</v>
      </c>
      <c r="X21" s="1">
        <f t="shared" si="21"/>
        <v>43</v>
      </c>
      <c r="Y21" s="1">
        <f t="shared" si="22"/>
        <v>67</v>
      </c>
      <c r="Z21" s="1">
        <f t="shared" si="23"/>
        <v>91</v>
      </c>
      <c r="AA21" s="1">
        <f t="shared" si="16"/>
        <v>9.3023255813953494</v>
      </c>
      <c r="AB21" s="1">
        <f t="shared" si="17"/>
        <v>5.9701492537313436</v>
      </c>
      <c r="AC21" s="1">
        <f t="shared" si="18"/>
        <v>4.395604395604396</v>
      </c>
      <c r="AE21" s="1">
        <f>POWER(10, 2.9)</f>
        <v>794.32823472428208</v>
      </c>
      <c r="AF21" s="1">
        <v>5.7</v>
      </c>
      <c r="AG21" s="1">
        <f t="shared" si="19"/>
        <v>74.236283619091793</v>
      </c>
      <c r="AH21" s="1">
        <f xml:space="preserve"> AE21 / AG21</f>
        <v>10.7</v>
      </c>
    </row>
    <row r="22" spans="1:34" s="1" customFormat="1" x14ac:dyDescent="0.35">
      <c r="A22" s="3">
        <v>20</v>
      </c>
      <c r="B22" s="3">
        <f t="shared" si="20"/>
        <v>250</v>
      </c>
      <c r="C22" s="2">
        <v>27</v>
      </c>
      <c r="D22" s="3">
        <f t="shared" si="1"/>
        <v>135</v>
      </c>
      <c r="E22" s="2">
        <v>3.7058823900000002</v>
      </c>
      <c r="F22" s="3">
        <f t="shared" si="2"/>
        <v>15</v>
      </c>
      <c r="G22" s="2">
        <v>4.1176470299999997</v>
      </c>
      <c r="H22" s="3">
        <f t="shared" si="3"/>
        <v>20</v>
      </c>
      <c r="I22" s="2">
        <v>2.05882342</v>
      </c>
      <c r="J22" s="3">
        <f t="shared" si="4"/>
        <v>10</v>
      </c>
      <c r="K22" s="3">
        <f t="shared" si="5"/>
        <v>430</v>
      </c>
      <c r="L22" s="1">
        <f t="shared" si="6"/>
        <v>13.5</v>
      </c>
      <c r="M22" s="1">
        <f t="shared" si="0"/>
        <v>202.5</v>
      </c>
      <c r="N22" s="1">
        <f t="shared" si="7"/>
        <v>405</v>
      </c>
      <c r="O22" s="1">
        <f t="shared" si="8"/>
        <v>405</v>
      </c>
      <c r="P22" s="1">
        <f t="shared" si="9"/>
        <v>810</v>
      </c>
      <c r="R22" s="1">
        <f t="shared" si="10"/>
        <v>210</v>
      </c>
      <c r="S22" s="1">
        <f t="shared" si="11"/>
        <v>420</v>
      </c>
      <c r="T22" s="1">
        <f t="shared" si="12"/>
        <v>630</v>
      </c>
      <c r="U22" s="1">
        <f t="shared" si="13"/>
        <v>1.037037037037037</v>
      </c>
      <c r="V22" s="1">
        <f t="shared" si="14"/>
        <v>2.074074074074074</v>
      </c>
      <c r="W22" s="1">
        <f t="shared" si="15"/>
        <v>3.1111111111111112</v>
      </c>
      <c r="X22" s="1">
        <f t="shared" si="21"/>
        <v>45</v>
      </c>
      <c r="Y22" s="1">
        <f t="shared" si="22"/>
        <v>70</v>
      </c>
      <c r="Z22" s="1">
        <f t="shared" si="23"/>
        <v>95</v>
      </c>
      <c r="AA22" s="1">
        <f t="shared" si="16"/>
        <v>9.5555555555555554</v>
      </c>
      <c r="AB22" s="1">
        <f t="shared" si="17"/>
        <v>6.1428571428571432</v>
      </c>
      <c r="AC22" s="1">
        <f t="shared" si="18"/>
        <v>4.5263157894736841</v>
      </c>
      <c r="AE22" s="1">
        <f>POWER(10, 3)</f>
        <v>1000</v>
      </c>
      <c r="AF22" s="1">
        <v>6</v>
      </c>
      <c r="AG22" s="1">
        <f t="shared" si="19"/>
        <v>90.909090909090907</v>
      </c>
      <c r="AH22" s="1">
        <f xml:space="preserve"> AE22 / AG22</f>
        <v>11</v>
      </c>
    </row>
    <row r="23" spans="1:34" s="1" customFormat="1" x14ac:dyDescent="0.35">
      <c r="A23" s="3">
        <v>21</v>
      </c>
      <c r="B23" s="3">
        <f t="shared" si="20"/>
        <v>260</v>
      </c>
      <c r="C23" s="2">
        <v>28.3</v>
      </c>
      <c r="D23" s="3">
        <f t="shared" si="1"/>
        <v>140</v>
      </c>
      <c r="E23" s="2">
        <v>3.8823529799999998</v>
      </c>
      <c r="F23" s="3">
        <f t="shared" si="2"/>
        <v>15</v>
      </c>
      <c r="G23" s="2">
        <v>4.3137254599999997</v>
      </c>
      <c r="H23" s="3">
        <f t="shared" si="3"/>
        <v>20</v>
      </c>
      <c r="I23" s="2">
        <v>2.15686263</v>
      </c>
      <c r="J23" s="3">
        <f t="shared" si="4"/>
        <v>10</v>
      </c>
      <c r="K23" s="3">
        <f t="shared" si="5"/>
        <v>445</v>
      </c>
      <c r="L23" s="1">
        <f t="shared" si="6"/>
        <v>14.15</v>
      </c>
      <c r="M23" s="1">
        <f t="shared" si="0"/>
        <v>212.25</v>
      </c>
      <c r="N23" s="1">
        <f t="shared" si="7"/>
        <v>424.5</v>
      </c>
      <c r="O23" s="1">
        <f t="shared" si="8"/>
        <v>424.5</v>
      </c>
      <c r="P23" s="1">
        <f t="shared" si="9"/>
        <v>849</v>
      </c>
      <c r="R23" s="1">
        <f t="shared" si="10"/>
        <v>220</v>
      </c>
      <c r="S23" s="1">
        <f t="shared" si="11"/>
        <v>440</v>
      </c>
      <c r="T23" s="1">
        <f t="shared" si="12"/>
        <v>660</v>
      </c>
      <c r="U23" s="1">
        <f t="shared" si="13"/>
        <v>1.0365135453474676</v>
      </c>
      <c r="V23" s="1">
        <f t="shared" si="14"/>
        <v>2.0730270906949353</v>
      </c>
      <c r="W23" s="1">
        <f t="shared" si="15"/>
        <v>3.1095406360424027</v>
      </c>
      <c r="X23" s="1">
        <f t="shared" si="21"/>
        <v>47</v>
      </c>
      <c r="Y23" s="1">
        <f t="shared" si="22"/>
        <v>73</v>
      </c>
      <c r="Z23" s="1">
        <f t="shared" si="23"/>
        <v>99</v>
      </c>
      <c r="AA23" s="1">
        <f t="shared" si="16"/>
        <v>9.4680851063829792</v>
      </c>
      <c r="AB23" s="1">
        <f t="shared" si="17"/>
        <v>6.095890410958904</v>
      </c>
      <c r="AC23" s="1">
        <f t="shared" si="18"/>
        <v>4.4949494949494948</v>
      </c>
      <c r="AE23" s="1">
        <f xml:space="preserve"> POWER(10, 3.1)</f>
        <v>1258.925411794168</v>
      </c>
      <c r="AF23" s="1">
        <v>6.3</v>
      </c>
      <c r="AG23" s="1">
        <f t="shared" si="19"/>
        <v>111.40932847735999</v>
      </c>
      <c r="AH23" s="1">
        <f xml:space="preserve"> AE23 / AG23</f>
        <v>11.3</v>
      </c>
    </row>
    <row r="24" spans="1:34" s="1" customFormat="1" x14ac:dyDescent="0.35">
      <c r="A24" s="3">
        <v>22</v>
      </c>
      <c r="B24" s="3">
        <f t="shared" si="20"/>
        <v>270</v>
      </c>
      <c r="C24" s="2">
        <v>29.6</v>
      </c>
      <c r="D24" s="3">
        <f t="shared" si="1"/>
        <v>145</v>
      </c>
      <c r="E24" s="2">
        <v>4.0588235700000004</v>
      </c>
      <c r="F24" s="3">
        <f t="shared" si="2"/>
        <v>20</v>
      </c>
      <c r="G24" s="2">
        <v>4.5098038899999997</v>
      </c>
      <c r="H24" s="3">
        <f t="shared" si="3"/>
        <v>20</v>
      </c>
      <c r="I24" s="2">
        <v>2.25490184</v>
      </c>
      <c r="J24" s="3">
        <f t="shared" si="4"/>
        <v>10</v>
      </c>
      <c r="K24" s="3">
        <f t="shared" si="5"/>
        <v>465</v>
      </c>
      <c r="L24" s="1">
        <f t="shared" si="6"/>
        <v>14.8</v>
      </c>
      <c r="M24" s="1">
        <f t="shared" si="0"/>
        <v>222</v>
      </c>
      <c r="N24" s="1">
        <f t="shared" si="7"/>
        <v>444</v>
      </c>
      <c r="O24" s="1">
        <f t="shared" si="8"/>
        <v>444</v>
      </c>
      <c r="P24" s="1">
        <f t="shared" si="9"/>
        <v>888</v>
      </c>
      <c r="R24" s="1">
        <f t="shared" si="10"/>
        <v>230</v>
      </c>
      <c r="S24" s="1">
        <f t="shared" si="11"/>
        <v>460</v>
      </c>
      <c r="T24" s="1">
        <f t="shared" si="12"/>
        <v>690</v>
      </c>
      <c r="U24" s="1">
        <f t="shared" si="13"/>
        <v>1.0360360360360361</v>
      </c>
      <c r="V24" s="1">
        <f t="shared" si="14"/>
        <v>2.0720720720720722</v>
      </c>
      <c r="W24" s="1">
        <f t="shared" si="15"/>
        <v>3.1081081081081079</v>
      </c>
      <c r="X24" s="1">
        <f t="shared" si="21"/>
        <v>49</v>
      </c>
      <c r="Y24" s="1">
        <f t="shared" si="22"/>
        <v>76</v>
      </c>
      <c r="Z24" s="1">
        <f t="shared" si="23"/>
        <v>103</v>
      </c>
      <c r="AA24" s="1">
        <f t="shared" si="16"/>
        <v>9.4897959183673475</v>
      </c>
      <c r="AB24" s="1">
        <f t="shared" si="17"/>
        <v>6.1184210526315788</v>
      </c>
      <c r="AC24" s="1">
        <f t="shared" si="18"/>
        <v>4.5145631067961167</v>
      </c>
      <c r="AE24" s="1">
        <f>POWER(10, 3.2)</f>
        <v>1584.8931924611156</v>
      </c>
      <c r="AF24" s="1">
        <v>6.6</v>
      </c>
      <c r="AG24" s="1">
        <f t="shared" si="19"/>
        <v>136.62872348802722</v>
      </c>
      <c r="AH24" s="1">
        <f xml:space="preserve"> AE24 / AG24</f>
        <v>11.6</v>
      </c>
    </row>
    <row r="25" spans="1:34" s="1" customFormat="1" x14ac:dyDescent="0.35">
      <c r="A25" s="3">
        <v>23</v>
      </c>
      <c r="B25" s="3">
        <f t="shared" si="20"/>
        <v>280</v>
      </c>
      <c r="C25" s="2">
        <v>30.9</v>
      </c>
      <c r="D25" s="3">
        <f t="shared" si="1"/>
        <v>150</v>
      </c>
      <c r="E25" s="2">
        <v>4.2352941599999996</v>
      </c>
      <c r="F25" s="3">
        <f t="shared" si="2"/>
        <v>20</v>
      </c>
      <c r="G25" s="2">
        <v>4.7058823199999997</v>
      </c>
      <c r="H25" s="3">
        <f t="shared" si="3"/>
        <v>20</v>
      </c>
      <c r="I25" s="2">
        <v>2.3529410500000001</v>
      </c>
      <c r="J25" s="3">
        <f t="shared" si="4"/>
        <v>10</v>
      </c>
      <c r="K25" s="3">
        <f t="shared" si="5"/>
        <v>480</v>
      </c>
      <c r="L25" s="1">
        <f t="shared" si="6"/>
        <v>15.45</v>
      </c>
      <c r="M25" s="1">
        <f t="shared" si="0"/>
        <v>231.75</v>
      </c>
      <c r="N25" s="1">
        <f t="shared" si="7"/>
        <v>463.5</v>
      </c>
      <c r="O25" s="1">
        <f t="shared" si="8"/>
        <v>463.5</v>
      </c>
      <c r="P25" s="1">
        <f t="shared" si="9"/>
        <v>927</v>
      </c>
      <c r="R25" s="1">
        <f t="shared" si="10"/>
        <v>240</v>
      </c>
      <c r="S25" s="1">
        <f t="shared" si="11"/>
        <v>480</v>
      </c>
      <c r="T25" s="1">
        <f t="shared" si="12"/>
        <v>720</v>
      </c>
      <c r="U25" s="1">
        <f t="shared" si="13"/>
        <v>1.035598705501618</v>
      </c>
      <c r="V25" s="1">
        <f t="shared" si="14"/>
        <v>2.0711974110032361</v>
      </c>
      <c r="W25" s="1">
        <f t="shared" si="15"/>
        <v>3.1067961165048543</v>
      </c>
      <c r="X25" s="1">
        <f t="shared" si="21"/>
        <v>51</v>
      </c>
      <c r="Y25" s="1">
        <f t="shared" si="22"/>
        <v>79</v>
      </c>
      <c r="Z25" s="1">
        <f t="shared" si="23"/>
        <v>107</v>
      </c>
      <c r="AA25" s="1">
        <f t="shared" si="16"/>
        <v>9.4117647058823533</v>
      </c>
      <c r="AB25" s="1">
        <f t="shared" si="17"/>
        <v>6.075949367088608</v>
      </c>
      <c r="AC25" s="1">
        <f t="shared" si="18"/>
        <v>4.4859813084112146</v>
      </c>
      <c r="AE25" s="1">
        <f>POWER(10, 3.3)</f>
        <v>1995.2623149688804</v>
      </c>
      <c r="AF25" s="1">
        <v>6.9</v>
      </c>
      <c r="AG25" s="1">
        <f t="shared" si="19"/>
        <v>167.66910209822524</v>
      </c>
      <c r="AH25" s="1">
        <f xml:space="preserve"> AE25 / AG25</f>
        <v>11.9</v>
      </c>
    </row>
    <row r="26" spans="1:34" s="1" customFormat="1" x14ac:dyDescent="0.35">
      <c r="A26" s="3">
        <v>24</v>
      </c>
      <c r="B26" s="3">
        <f t="shared" si="20"/>
        <v>290</v>
      </c>
      <c r="C26" s="2">
        <v>32.200000000000003</v>
      </c>
      <c r="D26" s="3">
        <f t="shared" si="1"/>
        <v>160</v>
      </c>
      <c r="E26" s="2">
        <v>4.4117647499999997</v>
      </c>
      <c r="F26" s="3">
        <f t="shared" si="2"/>
        <v>20</v>
      </c>
      <c r="G26" s="2">
        <v>4.9019607499999998</v>
      </c>
      <c r="H26" s="3">
        <f t="shared" si="3"/>
        <v>20</v>
      </c>
      <c r="I26" s="2">
        <v>2.4509802600000001</v>
      </c>
      <c r="J26" s="3">
        <f t="shared" si="4"/>
        <v>10</v>
      </c>
      <c r="K26" s="3">
        <f t="shared" si="5"/>
        <v>500</v>
      </c>
      <c r="L26" s="1">
        <f t="shared" si="6"/>
        <v>16.100000000000001</v>
      </c>
      <c r="M26" s="1">
        <f t="shared" si="0"/>
        <v>241.5</v>
      </c>
      <c r="N26" s="1">
        <f t="shared" si="7"/>
        <v>483</v>
      </c>
      <c r="O26" s="1">
        <f t="shared" si="8"/>
        <v>483</v>
      </c>
      <c r="P26" s="1">
        <f t="shared" si="9"/>
        <v>966</v>
      </c>
      <c r="R26" s="1">
        <f t="shared" si="10"/>
        <v>250</v>
      </c>
      <c r="S26" s="1">
        <f t="shared" si="11"/>
        <v>500</v>
      </c>
      <c r="T26" s="1">
        <f t="shared" si="12"/>
        <v>750</v>
      </c>
      <c r="U26" s="1">
        <f t="shared" si="13"/>
        <v>1.0351966873706004</v>
      </c>
      <c r="V26" s="1">
        <f t="shared" si="14"/>
        <v>2.0703933747412009</v>
      </c>
      <c r="W26" s="1">
        <f t="shared" si="15"/>
        <v>3.1055900621118013</v>
      </c>
      <c r="X26" s="1">
        <f t="shared" si="21"/>
        <v>53</v>
      </c>
      <c r="Y26" s="1">
        <f t="shared" si="22"/>
        <v>82</v>
      </c>
      <c r="Z26" s="1">
        <f t="shared" si="23"/>
        <v>111</v>
      </c>
      <c r="AA26" s="1">
        <f t="shared" si="16"/>
        <v>9.433962264150944</v>
      </c>
      <c r="AB26" s="1">
        <f t="shared" si="17"/>
        <v>6.0975609756097562</v>
      </c>
      <c r="AC26" s="1">
        <f t="shared" si="18"/>
        <v>4.5045045045045047</v>
      </c>
      <c r="AE26" s="1">
        <f xml:space="preserve"> POWER(10, 3.4)</f>
        <v>2511.8864315095811</v>
      </c>
      <c r="AF26" s="1">
        <v>7.2</v>
      </c>
      <c r="AG26" s="1">
        <f t="shared" si="19"/>
        <v>205.89233045160503</v>
      </c>
      <c r="AH26" s="1">
        <f xml:space="preserve"> AE26 / AG26</f>
        <v>12.2</v>
      </c>
    </row>
    <row r="27" spans="1:34" s="1" customFormat="1" x14ac:dyDescent="0.35">
      <c r="A27" s="3">
        <v>25</v>
      </c>
      <c r="B27" s="3">
        <f t="shared" si="20"/>
        <v>300</v>
      </c>
      <c r="C27" s="2">
        <v>33.5</v>
      </c>
      <c r="D27" s="3">
        <f t="shared" si="1"/>
        <v>165</v>
      </c>
      <c r="E27" s="2">
        <v>4.5882353399999998</v>
      </c>
      <c r="F27" s="3">
        <f t="shared" si="2"/>
        <v>20</v>
      </c>
      <c r="G27" s="2">
        <v>5.0980391799999998</v>
      </c>
      <c r="H27" s="3">
        <f t="shared" si="3"/>
        <v>25</v>
      </c>
      <c r="I27" s="2">
        <v>2.5490194700000002</v>
      </c>
      <c r="J27" s="3">
        <f t="shared" si="4"/>
        <v>10</v>
      </c>
      <c r="K27" s="3">
        <f t="shared" si="5"/>
        <v>520</v>
      </c>
      <c r="L27" s="1">
        <f t="shared" si="6"/>
        <v>16.75</v>
      </c>
      <c r="M27" s="1">
        <f t="shared" si="0"/>
        <v>251.25</v>
      </c>
      <c r="N27" s="1">
        <f t="shared" si="7"/>
        <v>502.5</v>
      </c>
      <c r="O27" s="1">
        <f t="shared" si="8"/>
        <v>502.5</v>
      </c>
      <c r="P27" s="1">
        <f t="shared" si="9"/>
        <v>1005</v>
      </c>
      <c r="R27" s="1">
        <f t="shared" si="10"/>
        <v>260</v>
      </c>
      <c r="S27" s="1">
        <f t="shared" si="11"/>
        <v>520</v>
      </c>
      <c r="T27" s="1">
        <f t="shared" si="12"/>
        <v>780</v>
      </c>
      <c r="U27" s="1">
        <f t="shared" si="13"/>
        <v>1.0348258706467661</v>
      </c>
      <c r="V27" s="1">
        <f t="shared" si="14"/>
        <v>2.0696517412935322</v>
      </c>
      <c r="W27" s="1">
        <f t="shared" si="15"/>
        <v>3.1044776119402986</v>
      </c>
      <c r="X27" s="1">
        <f t="shared" si="21"/>
        <v>55</v>
      </c>
      <c r="Y27" s="1">
        <f t="shared" si="22"/>
        <v>85</v>
      </c>
      <c r="Z27" s="1">
        <f t="shared" si="23"/>
        <v>115</v>
      </c>
      <c r="AA27" s="1">
        <f t="shared" si="16"/>
        <v>9.454545454545455</v>
      </c>
      <c r="AB27" s="1">
        <f t="shared" si="17"/>
        <v>6.117647058823529</v>
      </c>
      <c r="AC27" s="1">
        <f t="shared" si="18"/>
        <v>4.5217391304347823</v>
      </c>
      <c r="AE27" s="1">
        <f>POWER(10, 3.5)</f>
        <v>3162.2776601683804</v>
      </c>
      <c r="AF27" s="1">
        <v>7.5</v>
      </c>
      <c r="AG27" s="1">
        <f t="shared" si="19"/>
        <v>252.98221281347043</v>
      </c>
      <c r="AH27" s="1">
        <f xml:space="preserve"> AE27 / AG27</f>
        <v>12.5</v>
      </c>
    </row>
    <row r="28" spans="1:34" s="1" customFormat="1" x14ac:dyDescent="0.35">
      <c r="A28" s="3">
        <v>26</v>
      </c>
      <c r="B28" s="3">
        <f t="shared" si="20"/>
        <v>310</v>
      </c>
      <c r="C28" s="2">
        <v>34.799999999999997</v>
      </c>
      <c r="D28" s="3">
        <f t="shared" si="1"/>
        <v>170</v>
      </c>
      <c r="E28" s="2">
        <v>4.7647059299999999</v>
      </c>
      <c r="F28" s="3">
        <f t="shared" si="2"/>
        <v>20</v>
      </c>
      <c r="G28" s="2">
        <v>5.2941176099999998</v>
      </c>
      <c r="H28" s="3">
        <f t="shared" si="3"/>
        <v>25</v>
      </c>
      <c r="I28" s="2">
        <v>2.6470586800000002</v>
      </c>
      <c r="J28" s="3">
        <f t="shared" si="4"/>
        <v>10</v>
      </c>
      <c r="K28" s="3">
        <f t="shared" si="5"/>
        <v>535</v>
      </c>
      <c r="L28" s="1">
        <f t="shared" si="6"/>
        <v>17.399999999999999</v>
      </c>
      <c r="M28" s="1">
        <f t="shared" si="0"/>
        <v>261</v>
      </c>
      <c r="N28" s="1">
        <f t="shared" si="7"/>
        <v>522</v>
      </c>
      <c r="O28" s="1">
        <f t="shared" si="8"/>
        <v>522</v>
      </c>
      <c r="P28" s="1">
        <f t="shared" si="9"/>
        <v>1044</v>
      </c>
      <c r="R28" s="1">
        <f t="shared" si="10"/>
        <v>270</v>
      </c>
      <c r="S28" s="1">
        <f t="shared" si="11"/>
        <v>540</v>
      </c>
      <c r="T28" s="1">
        <f t="shared" si="12"/>
        <v>810</v>
      </c>
      <c r="U28" s="1">
        <f t="shared" si="13"/>
        <v>1.0344827586206897</v>
      </c>
      <c r="V28" s="1">
        <f t="shared" si="14"/>
        <v>2.0689655172413794</v>
      </c>
      <c r="W28" s="1">
        <f t="shared" si="15"/>
        <v>3.103448275862069</v>
      </c>
      <c r="X28" s="1">
        <f t="shared" si="21"/>
        <v>57</v>
      </c>
      <c r="Y28" s="1">
        <f t="shared" si="22"/>
        <v>88</v>
      </c>
      <c r="Z28" s="1">
        <f t="shared" si="23"/>
        <v>119</v>
      </c>
      <c r="AA28" s="1">
        <f t="shared" si="16"/>
        <v>9.3859649122807021</v>
      </c>
      <c r="AB28" s="1">
        <f t="shared" si="17"/>
        <v>6.0795454545454541</v>
      </c>
      <c r="AC28" s="1">
        <f t="shared" si="18"/>
        <v>4.4957983193277311</v>
      </c>
      <c r="AE28" s="1">
        <f>POWER(10, 3.6)</f>
        <v>3981.0717055349769</v>
      </c>
      <c r="AF28" s="1">
        <v>7.8</v>
      </c>
      <c r="AG28" s="1">
        <f t="shared" si="19"/>
        <v>311.02122699492003</v>
      </c>
      <c r="AH28" s="1">
        <f xml:space="preserve"> AE28 / AG28</f>
        <v>12.800000000000002</v>
      </c>
    </row>
    <row r="29" spans="1:34" s="1" customFormat="1" x14ac:dyDescent="0.35">
      <c r="A29" s="3">
        <v>27</v>
      </c>
      <c r="B29" s="3">
        <f t="shared" si="20"/>
        <v>320</v>
      </c>
      <c r="C29" s="2">
        <v>36.1</v>
      </c>
      <c r="D29" s="3">
        <f t="shared" si="1"/>
        <v>180</v>
      </c>
      <c r="E29" s="2">
        <v>4.94117652</v>
      </c>
      <c r="F29" s="3">
        <f t="shared" si="2"/>
        <v>20</v>
      </c>
      <c r="G29" s="2">
        <v>5.4901960399999998</v>
      </c>
      <c r="H29" s="3">
        <f t="shared" si="3"/>
        <v>25</v>
      </c>
      <c r="I29" s="2">
        <v>2.7450978899999998</v>
      </c>
      <c r="J29" s="3">
        <f t="shared" si="4"/>
        <v>10</v>
      </c>
      <c r="K29" s="3">
        <f t="shared" si="5"/>
        <v>555</v>
      </c>
      <c r="L29" s="1">
        <f t="shared" si="6"/>
        <v>18.05</v>
      </c>
      <c r="M29" s="1">
        <f t="shared" si="0"/>
        <v>270.75</v>
      </c>
      <c r="N29" s="1">
        <f t="shared" si="7"/>
        <v>541.5</v>
      </c>
      <c r="O29" s="1">
        <f t="shared" si="8"/>
        <v>541.5</v>
      </c>
      <c r="P29" s="1">
        <f t="shared" si="9"/>
        <v>1083</v>
      </c>
      <c r="R29" s="1">
        <f t="shared" si="10"/>
        <v>280</v>
      </c>
      <c r="S29" s="1">
        <f t="shared" si="11"/>
        <v>560</v>
      </c>
      <c r="T29" s="1">
        <f t="shared" si="12"/>
        <v>840</v>
      </c>
      <c r="U29" s="1">
        <f t="shared" si="13"/>
        <v>1.0341643582640812</v>
      </c>
      <c r="V29" s="1">
        <f t="shared" si="14"/>
        <v>2.0683287165281623</v>
      </c>
      <c r="W29" s="1">
        <f t="shared" si="15"/>
        <v>3.1024930747922439</v>
      </c>
      <c r="X29" s="1">
        <f t="shared" si="21"/>
        <v>59</v>
      </c>
      <c r="Y29" s="1">
        <f t="shared" si="22"/>
        <v>91</v>
      </c>
      <c r="Z29" s="1">
        <f t="shared" si="23"/>
        <v>123</v>
      </c>
      <c r="AA29" s="1">
        <f t="shared" si="16"/>
        <v>9.4067796610169498</v>
      </c>
      <c r="AB29" s="1">
        <f t="shared" si="17"/>
        <v>6.0989010989010985</v>
      </c>
      <c r="AC29" s="1">
        <f t="shared" si="18"/>
        <v>4.5121951219512191</v>
      </c>
      <c r="AE29" s="1">
        <f xml:space="preserve"> POWER(10, 3.7)</f>
        <v>5011.8723362727324</v>
      </c>
      <c r="AF29" s="1">
        <v>8.1</v>
      </c>
      <c r="AG29" s="1">
        <f t="shared" si="19"/>
        <v>382.58567452463609</v>
      </c>
      <c r="AH29" s="1">
        <f xml:space="preserve"> AE29 / AG29</f>
        <v>13.1</v>
      </c>
    </row>
    <row r="30" spans="1:34" s="1" customFormat="1" x14ac:dyDescent="0.35">
      <c r="A30" s="3">
        <v>28</v>
      </c>
      <c r="B30" s="3">
        <f t="shared" si="20"/>
        <v>330</v>
      </c>
      <c r="C30" s="2">
        <v>37.4</v>
      </c>
      <c r="D30" s="3">
        <f t="shared" si="1"/>
        <v>185</v>
      </c>
      <c r="E30" s="2">
        <v>5.1176471100000001</v>
      </c>
      <c r="F30" s="3">
        <f t="shared" si="2"/>
        <v>25</v>
      </c>
      <c r="G30" s="2">
        <v>5.6862744699999999</v>
      </c>
      <c r="H30" s="3">
        <f t="shared" si="3"/>
        <v>25</v>
      </c>
      <c r="I30" s="2">
        <v>2.8431370999999999</v>
      </c>
      <c r="J30" s="3">
        <f t="shared" si="4"/>
        <v>10</v>
      </c>
      <c r="K30" s="3">
        <f t="shared" si="5"/>
        <v>575</v>
      </c>
      <c r="L30" s="1">
        <f t="shared" si="6"/>
        <v>18.7</v>
      </c>
      <c r="M30" s="1">
        <f t="shared" si="0"/>
        <v>280.5</v>
      </c>
      <c r="N30" s="1">
        <f t="shared" si="7"/>
        <v>561</v>
      </c>
      <c r="O30" s="1">
        <f t="shared" si="8"/>
        <v>561</v>
      </c>
      <c r="P30" s="1">
        <f t="shared" si="9"/>
        <v>1122</v>
      </c>
      <c r="R30" s="1">
        <f t="shared" si="10"/>
        <v>290</v>
      </c>
      <c r="S30" s="1">
        <f t="shared" si="11"/>
        <v>580</v>
      </c>
      <c r="T30" s="1">
        <f t="shared" si="12"/>
        <v>870</v>
      </c>
      <c r="U30" s="1">
        <f t="shared" si="13"/>
        <v>1.0338680926916222</v>
      </c>
      <c r="V30" s="1">
        <f t="shared" si="14"/>
        <v>2.0677361853832443</v>
      </c>
      <c r="W30" s="1">
        <f t="shared" si="15"/>
        <v>3.1016042780748663</v>
      </c>
      <c r="X30" s="1">
        <f t="shared" si="21"/>
        <v>61</v>
      </c>
      <c r="Y30" s="1">
        <f t="shared" si="22"/>
        <v>94</v>
      </c>
      <c r="Z30" s="1">
        <f t="shared" si="23"/>
        <v>127</v>
      </c>
      <c r="AA30" s="1">
        <f t="shared" si="16"/>
        <v>9.4262295081967213</v>
      </c>
      <c r="AB30" s="1">
        <f t="shared" si="17"/>
        <v>6.1170212765957448</v>
      </c>
      <c r="AC30" s="1">
        <f t="shared" si="18"/>
        <v>4.5275590551181102</v>
      </c>
      <c r="AE30" s="1">
        <f>POWER(10, 3.8)</f>
        <v>6309.5734448019384</v>
      </c>
      <c r="AF30" s="1">
        <v>8.4</v>
      </c>
      <c r="AG30" s="1">
        <f t="shared" si="19"/>
        <v>470.86368991059243</v>
      </c>
      <c r="AH30" s="1">
        <f xml:space="preserve"> AE30 / AG30</f>
        <v>13.4</v>
      </c>
    </row>
    <row r="31" spans="1:34" s="1" customFormat="1" x14ac:dyDescent="0.35">
      <c r="A31" s="3">
        <v>29</v>
      </c>
      <c r="B31" s="3">
        <f t="shared" si="20"/>
        <v>340</v>
      </c>
      <c r="C31" s="2">
        <v>38.700000000000003</v>
      </c>
      <c r="D31" s="3">
        <f t="shared" si="1"/>
        <v>190</v>
      </c>
      <c r="E31" s="2">
        <v>5.2941177000000001</v>
      </c>
      <c r="F31" s="3">
        <f t="shared" si="2"/>
        <v>25</v>
      </c>
      <c r="G31" s="2">
        <v>5.8823528999999999</v>
      </c>
      <c r="H31" s="3">
        <f t="shared" si="3"/>
        <v>25</v>
      </c>
      <c r="I31" s="2">
        <v>2.9411763099999999</v>
      </c>
      <c r="J31" s="3">
        <f t="shared" si="4"/>
        <v>10</v>
      </c>
      <c r="K31" s="3">
        <f t="shared" si="5"/>
        <v>590</v>
      </c>
      <c r="L31" s="1">
        <f t="shared" si="6"/>
        <v>19.350000000000001</v>
      </c>
      <c r="M31" s="1">
        <f t="shared" si="0"/>
        <v>290.25</v>
      </c>
      <c r="N31" s="1">
        <f t="shared" si="7"/>
        <v>580.5</v>
      </c>
      <c r="O31" s="1">
        <f t="shared" si="8"/>
        <v>580.5</v>
      </c>
      <c r="P31" s="1">
        <f t="shared" si="9"/>
        <v>1161</v>
      </c>
      <c r="R31" s="1">
        <f t="shared" si="10"/>
        <v>300</v>
      </c>
      <c r="S31" s="1">
        <f t="shared" si="11"/>
        <v>600</v>
      </c>
      <c r="T31" s="1">
        <f t="shared" si="12"/>
        <v>900</v>
      </c>
      <c r="U31" s="1">
        <f t="shared" si="13"/>
        <v>1.0335917312661498</v>
      </c>
      <c r="V31" s="1">
        <f t="shared" si="14"/>
        <v>2.0671834625322996</v>
      </c>
      <c r="W31" s="1">
        <f t="shared" si="15"/>
        <v>3.1007751937984498</v>
      </c>
      <c r="X31" s="1">
        <f t="shared" si="21"/>
        <v>63</v>
      </c>
      <c r="Y31" s="1">
        <f t="shared" si="22"/>
        <v>97</v>
      </c>
      <c r="Z31" s="1">
        <f t="shared" si="23"/>
        <v>131</v>
      </c>
      <c r="AA31" s="1">
        <f t="shared" si="16"/>
        <v>9.3650793650793656</v>
      </c>
      <c r="AB31" s="1">
        <f t="shared" si="17"/>
        <v>6.0824742268041234</v>
      </c>
      <c r="AC31" s="1">
        <f t="shared" si="18"/>
        <v>4.5038167938931295</v>
      </c>
      <c r="AE31" s="1">
        <f>POWER(10, 3.9)</f>
        <v>7943.2823472428154</v>
      </c>
      <c r="AF31" s="1">
        <v>8.6999999999999993</v>
      </c>
      <c r="AG31" s="1">
        <f t="shared" si="19"/>
        <v>579.80163118560699</v>
      </c>
      <c r="AH31" s="1">
        <f xml:space="preserve"> AE31 / AG31</f>
        <v>13.7</v>
      </c>
    </row>
    <row r="32" spans="1:34" s="1" customFormat="1" x14ac:dyDescent="0.35">
      <c r="A32" s="3">
        <v>30</v>
      </c>
      <c r="B32" s="3">
        <f t="shared" si="20"/>
        <v>350</v>
      </c>
      <c r="C32" s="2">
        <v>40</v>
      </c>
      <c r="D32" s="3">
        <f t="shared" si="1"/>
        <v>200</v>
      </c>
      <c r="E32" s="2">
        <v>5.4705882900000002</v>
      </c>
      <c r="F32" s="3">
        <f t="shared" si="2"/>
        <v>25</v>
      </c>
      <c r="G32" s="2">
        <v>6.0784313299999999</v>
      </c>
      <c r="H32" s="3">
        <f t="shared" si="3"/>
        <v>30</v>
      </c>
      <c r="I32" s="2">
        <v>3.0392155199999999</v>
      </c>
      <c r="J32" s="3">
        <f t="shared" si="4"/>
        <v>15</v>
      </c>
      <c r="K32" s="3">
        <f t="shared" si="5"/>
        <v>620</v>
      </c>
      <c r="L32" s="1">
        <f t="shared" si="6"/>
        <v>20</v>
      </c>
      <c r="M32" s="1">
        <f t="shared" si="0"/>
        <v>300</v>
      </c>
      <c r="N32" s="1">
        <f t="shared" si="7"/>
        <v>600</v>
      </c>
      <c r="O32" s="1">
        <f t="shared" si="8"/>
        <v>600</v>
      </c>
      <c r="P32" s="1">
        <f t="shared" si="9"/>
        <v>1200</v>
      </c>
      <c r="R32" s="1">
        <f t="shared" si="10"/>
        <v>310</v>
      </c>
      <c r="S32" s="1">
        <f t="shared" si="11"/>
        <v>620</v>
      </c>
      <c r="T32" s="1">
        <f t="shared" si="12"/>
        <v>930</v>
      </c>
      <c r="U32" s="1">
        <f t="shared" si="13"/>
        <v>1.0333333333333334</v>
      </c>
      <c r="V32" s="1">
        <f t="shared" si="14"/>
        <v>2.0666666666666669</v>
      </c>
      <c r="W32" s="1">
        <f t="shared" si="15"/>
        <v>3.1</v>
      </c>
      <c r="X32" s="1">
        <f t="shared" si="21"/>
        <v>65</v>
      </c>
      <c r="Y32" s="1">
        <f t="shared" si="22"/>
        <v>100</v>
      </c>
      <c r="Z32" s="1">
        <f t="shared" si="23"/>
        <v>135</v>
      </c>
      <c r="AA32" s="1">
        <f t="shared" si="16"/>
        <v>9.5384615384615383</v>
      </c>
      <c r="AB32" s="1">
        <f t="shared" si="17"/>
        <v>6.2</v>
      </c>
      <c r="AC32" s="1">
        <f t="shared" si="18"/>
        <v>4.5925925925925926</v>
      </c>
      <c r="AE32" s="1">
        <f xml:space="preserve"> POWER(10, 4)</f>
        <v>10000</v>
      </c>
      <c r="AF32" s="1">
        <v>9</v>
      </c>
      <c r="AG32" s="1">
        <f t="shared" si="19"/>
        <v>714.28571428571433</v>
      </c>
      <c r="AH32" s="1">
        <f xml:space="preserve"> AE32 / AG32</f>
        <v>13.999999999999998</v>
      </c>
    </row>
    <row r="33" spans="1:34" s="1" customFormat="1" x14ac:dyDescent="0.35">
      <c r="A33" s="3">
        <v>31</v>
      </c>
      <c r="B33" s="3">
        <f t="shared" si="20"/>
        <v>360</v>
      </c>
      <c r="C33" s="2">
        <v>41.3</v>
      </c>
      <c r="D33" s="3">
        <f t="shared" si="1"/>
        <v>205</v>
      </c>
      <c r="E33" s="2">
        <v>5.6470588800000003</v>
      </c>
      <c r="F33" s="3">
        <f t="shared" si="2"/>
        <v>25</v>
      </c>
      <c r="G33" s="2">
        <v>6.2745097599999999</v>
      </c>
      <c r="H33" s="3">
        <f t="shared" si="3"/>
        <v>30</v>
      </c>
      <c r="I33" s="2">
        <v>3.13725473</v>
      </c>
      <c r="J33" s="3">
        <f t="shared" si="4"/>
        <v>15</v>
      </c>
      <c r="K33" s="3">
        <f t="shared" si="5"/>
        <v>635</v>
      </c>
      <c r="L33" s="1">
        <f t="shared" si="6"/>
        <v>20.65</v>
      </c>
      <c r="M33" s="1">
        <f t="shared" si="0"/>
        <v>309.75</v>
      </c>
      <c r="N33" s="1">
        <f t="shared" si="7"/>
        <v>619.5</v>
      </c>
      <c r="O33" s="1">
        <f t="shared" si="8"/>
        <v>619.5</v>
      </c>
      <c r="P33" s="1">
        <f t="shared" si="9"/>
        <v>1239</v>
      </c>
      <c r="R33" s="1">
        <f t="shared" si="10"/>
        <v>320</v>
      </c>
      <c r="S33" s="1">
        <f t="shared" si="11"/>
        <v>640</v>
      </c>
      <c r="T33" s="1">
        <f t="shared" si="12"/>
        <v>960</v>
      </c>
      <c r="U33" s="1">
        <f t="shared" si="13"/>
        <v>1.0330912025827279</v>
      </c>
      <c r="V33" s="1">
        <f t="shared" si="14"/>
        <v>2.0661824051654558</v>
      </c>
      <c r="W33" s="1">
        <f t="shared" si="15"/>
        <v>3.0992736077481839</v>
      </c>
      <c r="X33" s="1">
        <f t="shared" si="21"/>
        <v>67</v>
      </c>
      <c r="Y33" s="1">
        <f t="shared" si="22"/>
        <v>103</v>
      </c>
      <c r="Z33" s="1">
        <f t="shared" si="23"/>
        <v>139</v>
      </c>
      <c r="AA33" s="1">
        <f t="shared" si="16"/>
        <v>9.4776119402985071</v>
      </c>
      <c r="AB33" s="1">
        <f t="shared" si="17"/>
        <v>6.1650485436893208</v>
      </c>
      <c r="AC33" s="1">
        <f t="shared" si="18"/>
        <v>4.5683453237410072</v>
      </c>
      <c r="AE33" s="1">
        <f>POWER(10, 4.1)</f>
        <v>12589.254117941671</v>
      </c>
      <c r="AF33" s="1">
        <v>9.3000000000000007</v>
      </c>
      <c r="AG33" s="1">
        <f t="shared" si="19"/>
        <v>880.36742083508182</v>
      </c>
      <c r="AH33" s="1">
        <f xml:space="preserve"> AE33 / AG33</f>
        <v>14.3</v>
      </c>
    </row>
    <row r="34" spans="1:34" s="1" customFormat="1" x14ac:dyDescent="0.35">
      <c r="A34" s="3">
        <v>32</v>
      </c>
      <c r="B34" s="3">
        <f t="shared" si="20"/>
        <v>370</v>
      </c>
      <c r="C34" s="2">
        <v>42.6</v>
      </c>
      <c r="D34" s="3">
        <f t="shared" si="1"/>
        <v>210</v>
      </c>
      <c r="E34" s="2">
        <v>5.8235294700000004</v>
      </c>
      <c r="F34" s="3">
        <f t="shared" si="2"/>
        <v>25</v>
      </c>
      <c r="G34" s="2">
        <v>6.47058819</v>
      </c>
      <c r="H34" s="3">
        <f t="shared" si="3"/>
        <v>30</v>
      </c>
      <c r="I34" s="2">
        <v>3.23529394</v>
      </c>
      <c r="J34" s="3">
        <f t="shared" si="4"/>
        <v>15</v>
      </c>
      <c r="K34" s="3">
        <f t="shared" si="5"/>
        <v>650</v>
      </c>
      <c r="L34" s="1">
        <f t="shared" si="6"/>
        <v>21.3</v>
      </c>
      <c r="M34" s="1">
        <f t="shared" ref="M34:M52" si="24">(150*L34)/10</f>
        <v>319.5</v>
      </c>
      <c r="N34" s="1">
        <f t="shared" si="7"/>
        <v>639</v>
      </c>
      <c r="O34" s="1">
        <f t="shared" si="8"/>
        <v>639</v>
      </c>
      <c r="P34" s="1">
        <f t="shared" si="9"/>
        <v>1278</v>
      </c>
      <c r="R34" s="1">
        <f t="shared" si="10"/>
        <v>330</v>
      </c>
      <c r="S34" s="1">
        <f t="shared" si="11"/>
        <v>660</v>
      </c>
      <c r="T34" s="1">
        <f t="shared" si="12"/>
        <v>990</v>
      </c>
      <c r="U34" s="1">
        <f t="shared" si="13"/>
        <v>1.0328638497652582</v>
      </c>
      <c r="V34" s="1">
        <f t="shared" si="14"/>
        <v>2.0657276995305165</v>
      </c>
      <c r="W34" s="1">
        <f t="shared" si="15"/>
        <v>3.0985915492957745</v>
      </c>
      <c r="X34" s="1">
        <f t="shared" si="21"/>
        <v>69</v>
      </c>
      <c r="Y34" s="1">
        <f t="shared" si="22"/>
        <v>106</v>
      </c>
      <c r="Z34" s="1">
        <f t="shared" si="23"/>
        <v>143</v>
      </c>
      <c r="AA34" s="1">
        <f t="shared" si="16"/>
        <v>9.420289855072463</v>
      </c>
      <c r="AB34" s="1">
        <f t="shared" si="17"/>
        <v>6.132075471698113</v>
      </c>
      <c r="AC34" s="1">
        <f t="shared" si="18"/>
        <v>4.5454545454545459</v>
      </c>
      <c r="AE34" s="1">
        <f>POWER(10, 4.2)</f>
        <v>15848.931924611146</v>
      </c>
      <c r="AF34" s="1">
        <v>9.6</v>
      </c>
      <c r="AG34" s="1">
        <f t="shared" si="19"/>
        <v>1085.5432825076127</v>
      </c>
      <c r="AH34" s="1">
        <f xml:space="preserve"> AE34 / AG34</f>
        <v>14.6</v>
      </c>
    </row>
    <row r="35" spans="1:34" s="1" customFormat="1" x14ac:dyDescent="0.35">
      <c r="A35" s="3">
        <v>33</v>
      </c>
      <c r="B35" s="3">
        <f t="shared" si="20"/>
        <v>380</v>
      </c>
      <c r="C35" s="2">
        <v>43.9</v>
      </c>
      <c r="D35" s="3">
        <f t="shared" si="1"/>
        <v>215</v>
      </c>
      <c r="E35" s="2">
        <v>6.0000000599999996</v>
      </c>
      <c r="F35" s="3">
        <f t="shared" si="2"/>
        <v>30</v>
      </c>
      <c r="G35" s="2">
        <v>6.66666662</v>
      </c>
      <c r="H35" s="3">
        <f t="shared" si="3"/>
        <v>30</v>
      </c>
      <c r="I35" s="2">
        <v>3.3333331500000001</v>
      </c>
      <c r="J35" s="3">
        <f t="shared" si="4"/>
        <v>15</v>
      </c>
      <c r="K35" s="3">
        <f t="shared" si="5"/>
        <v>670</v>
      </c>
      <c r="L35" s="1">
        <f t="shared" si="6"/>
        <v>21.95</v>
      </c>
      <c r="M35" s="1">
        <f t="shared" si="24"/>
        <v>329.25</v>
      </c>
      <c r="N35" s="1">
        <f t="shared" si="7"/>
        <v>658.5</v>
      </c>
      <c r="O35" s="1">
        <f t="shared" si="8"/>
        <v>658.5</v>
      </c>
      <c r="P35" s="1">
        <f t="shared" si="9"/>
        <v>1317</v>
      </c>
      <c r="R35" s="1">
        <f t="shared" si="10"/>
        <v>340</v>
      </c>
      <c r="S35" s="1">
        <f t="shared" si="11"/>
        <v>680</v>
      </c>
      <c r="T35" s="1">
        <f t="shared" si="12"/>
        <v>1020</v>
      </c>
      <c r="U35" s="1">
        <f t="shared" si="13"/>
        <v>1.0326499620349279</v>
      </c>
      <c r="V35" s="1">
        <f t="shared" si="14"/>
        <v>2.0652999240698557</v>
      </c>
      <c r="W35" s="1">
        <f t="shared" si="15"/>
        <v>3.0979498861047836</v>
      </c>
      <c r="X35" s="1">
        <f t="shared" si="21"/>
        <v>71</v>
      </c>
      <c r="Y35" s="1">
        <f t="shared" si="22"/>
        <v>109</v>
      </c>
      <c r="Z35" s="1">
        <f t="shared" si="23"/>
        <v>147</v>
      </c>
      <c r="AA35" s="1">
        <f t="shared" si="16"/>
        <v>9.4366197183098599</v>
      </c>
      <c r="AB35" s="1">
        <f t="shared" si="17"/>
        <v>6.1467889908256881</v>
      </c>
      <c r="AC35" s="1">
        <f t="shared" si="18"/>
        <v>4.5578231292517009</v>
      </c>
      <c r="AE35" s="1">
        <f xml:space="preserve"> POWER(10, 4.3)</f>
        <v>19952.623149688792</v>
      </c>
      <c r="AF35" s="1">
        <v>9.9</v>
      </c>
      <c r="AG35" s="1">
        <f t="shared" si="19"/>
        <v>1339.1022248113284</v>
      </c>
      <c r="AH35" s="1">
        <f xml:space="preserve"> AE35 / AG35</f>
        <v>14.9</v>
      </c>
    </row>
    <row r="36" spans="1:34" s="1" customFormat="1" x14ac:dyDescent="0.35">
      <c r="A36" s="3">
        <v>34</v>
      </c>
      <c r="B36" s="3">
        <f t="shared" si="20"/>
        <v>390</v>
      </c>
      <c r="C36" s="2">
        <v>45.2</v>
      </c>
      <c r="D36" s="3">
        <f t="shared" si="1"/>
        <v>225</v>
      </c>
      <c r="E36" s="2">
        <v>6.1764706499999997</v>
      </c>
      <c r="F36" s="3">
        <f t="shared" si="2"/>
        <v>30</v>
      </c>
      <c r="G36" s="2">
        <v>6.86274505</v>
      </c>
      <c r="H36" s="3">
        <f t="shared" si="3"/>
        <v>30</v>
      </c>
      <c r="I36" s="2">
        <v>3.4313723600000001</v>
      </c>
      <c r="J36" s="3">
        <f t="shared" si="4"/>
        <v>15</v>
      </c>
      <c r="K36" s="3">
        <f t="shared" si="5"/>
        <v>690</v>
      </c>
      <c r="L36" s="1">
        <f t="shared" si="6"/>
        <v>22.6</v>
      </c>
      <c r="M36" s="1">
        <f t="shared" si="24"/>
        <v>339</v>
      </c>
      <c r="N36" s="1">
        <f t="shared" si="7"/>
        <v>678</v>
      </c>
      <c r="O36" s="1">
        <f t="shared" si="8"/>
        <v>678</v>
      </c>
      <c r="P36" s="1">
        <f t="shared" si="9"/>
        <v>1356</v>
      </c>
      <c r="R36" s="1">
        <f t="shared" si="10"/>
        <v>350</v>
      </c>
      <c r="S36" s="1">
        <f t="shared" si="11"/>
        <v>700</v>
      </c>
      <c r="T36" s="1">
        <f t="shared" si="12"/>
        <v>1050</v>
      </c>
      <c r="U36" s="1">
        <f t="shared" si="13"/>
        <v>1.0324483775811208</v>
      </c>
      <c r="V36" s="1">
        <f t="shared" si="14"/>
        <v>2.0648967551622417</v>
      </c>
      <c r="W36" s="1">
        <f t="shared" si="15"/>
        <v>3.0973451327433628</v>
      </c>
      <c r="X36" s="1">
        <f t="shared" si="21"/>
        <v>73</v>
      </c>
      <c r="Y36" s="1">
        <f t="shared" si="22"/>
        <v>112</v>
      </c>
      <c r="Z36" s="1">
        <f t="shared" si="23"/>
        <v>151</v>
      </c>
      <c r="AA36" s="1">
        <f t="shared" si="16"/>
        <v>9.4520547945205475</v>
      </c>
      <c r="AB36" s="1">
        <f t="shared" si="17"/>
        <v>6.1607142857142856</v>
      </c>
      <c r="AC36" s="1">
        <f t="shared" si="18"/>
        <v>4.5695364238410594</v>
      </c>
      <c r="AE36" s="1">
        <f>POWER(10, 4.4)</f>
        <v>25118.86431509586</v>
      </c>
      <c r="AF36" s="1">
        <v>10.199999999999999</v>
      </c>
      <c r="AG36" s="1">
        <f t="shared" si="19"/>
        <v>1652.5568628352539</v>
      </c>
      <c r="AH36" s="1">
        <f xml:space="preserve"> AE36 / AG36</f>
        <v>15.2</v>
      </c>
    </row>
    <row r="37" spans="1:34" s="1" customFormat="1" x14ac:dyDescent="0.35">
      <c r="A37" s="3">
        <v>35</v>
      </c>
      <c r="B37" s="3">
        <f t="shared" si="20"/>
        <v>400</v>
      </c>
      <c r="C37" s="2">
        <v>46.5</v>
      </c>
      <c r="D37" s="3">
        <f t="shared" si="1"/>
        <v>230</v>
      </c>
      <c r="E37" s="2">
        <v>6.3529412399999998</v>
      </c>
      <c r="F37" s="3">
        <f t="shared" si="2"/>
        <v>30</v>
      </c>
      <c r="G37" s="2">
        <v>7.05882348</v>
      </c>
      <c r="H37" s="3">
        <f t="shared" si="3"/>
        <v>35</v>
      </c>
      <c r="I37" s="2">
        <v>3.5294115700000002</v>
      </c>
      <c r="J37" s="3">
        <f t="shared" si="4"/>
        <v>15</v>
      </c>
      <c r="K37" s="3">
        <f t="shared" si="5"/>
        <v>710</v>
      </c>
      <c r="L37" s="1">
        <f t="shared" si="6"/>
        <v>23.25</v>
      </c>
      <c r="M37" s="1">
        <f t="shared" si="24"/>
        <v>348.75</v>
      </c>
      <c r="N37" s="1">
        <f t="shared" si="7"/>
        <v>697.5</v>
      </c>
      <c r="O37" s="1">
        <f t="shared" si="8"/>
        <v>697.5</v>
      </c>
      <c r="P37" s="1">
        <f t="shared" si="9"/>
        <v>1395</v>
      </c>
      <c r="R37" s="1">
        <f t="shared" si="10"/>
        <v>360</v>
      </c>
      <c r="S37" s="1">
        <f t="shared" si="11"/>
        <v>720</v>
      </c>
      <c r="T37" s="1">
        <f t="shared" si="12"/>
        <v>1080</v>
      </c>
      <c r="U37" s="1">
        <f t="shared" si="13"/>
        <v>1.032258064516129</v>
      </c>
      <c r="V37" s="1">
        <f t="shared" si="14"/>
        <v>2.064516129032258</v>
      </c>
      <c r="W37" s="1">
        <f t="shared" si="15"/>
        <v>3.096774193548387</v>
      </c>
      <c r="X37" s="1">
        <f t="shared" si="21"/>
        <v>75</v>
      </c>
      <c r="Y37" s="1">
        <f t="shared" si="22"/>
        <v>115</v>
      </c>
      <c r="Z37" s="1">
        <f t="shared" si="23"/>
        <v>155</v>
      </c>
      <c r="AA37" s="1">
        <f t="shared" si="16"/>
        <v>9.4666666666666668</v>
      </c>
      <c r="AB37" s="1">
        <f t="shared" si="17"/>
        <v>6.1739130434782608</v>
      </c>
      <c r="AC37" s="1">
        <f t="shared" si="18"/>
        <v>4.580645161290323</v>
      </c>
      <c r="AE37" s="1">
        <f>POWER(10, 4.5)</f>
        <v>31622.77660168384</v>
      </c>
      <c r="AF37" s="1">
        <v>10.5</v>
      </c>
      <c r="AG37" s="1">
        <f t="shared" si="19"/>
        <v>2040.1791355925059</v>
      </c>
      <c r="AH37" s="1">
        <f xml:space="preserve"> AE37 / AG37</f>
        <v>15.5</v>
      </c>
    </row>
    <row r="38" spans="1:34" s="1" customFormat="1" x14ac:dyDescent="0.35">
      <c r="A38" s="3">
        <v>36</v>
      </c>
      <c r="B38" s="3">
        <f t="shared" si="20"/>
        <v>410</v>
      </c>
      <c r="C38" s="2">
        <v>47.8</v>
      </c>
      <c r="D38" s="3">
        <f t="shared" si="1"/>
        <v>235</v>
      </c>
      <c r="E38" s="2">
        <v>6.5294118299999999</v>
      </c>
      <c r="F38" s="3">
        <f t="shared" si="2"/>
        <v>30</v>
      </c>
      <c r="G38" s="2">
        <v>7.2549019100000001</v>
      </c>
      <c r="H38" s="3">
        <f t="shared" si="3"/>
        <v>35</v>
      </c>
      <c r="I38" s="2">
        <v>3.6274507800000002</v>
      </c>
      <c r="J38" s="3">
        <f t="shared" si="4"/>
        <v>15</v>
      </c>
      <c r="K38" s="3">
        <f t="shared" si="5"/>
        <v>725</v>
      </c>
      <c r="L38" s="1">
        <f t="shared" si="6"/>
        <v>23.9</v>
      </c>
      <c r="M38" s="1">
        <f t="shared" si="24"/>
        <v>358.5</v>
      </c>
      <c r="N38" s="1">
        <f t="shared" si="7"/>
        <v>717</v>
      </c>
      <c r="O38" s="1">
        <f t="shared" si="8"/>
        <v>717</v>
      </c>
      <c r="P38" s="1">
        <f t="shared" si="9"/>
        <v>1434</v>
      </c>
      <c r="R38" s="1">
        <f t="shared" si="10"/>
        <v>370</v>
      </c>
      <c r="S38" s="1">
        <f t="shared" si="11"/>
        <v>740</v>
      </c>
      <c r="T38" s="1">
        <f t="shared" si="12"/>
        <v>1110</v>
      </c>
      <c r="U38" s="1">
        <f t="shared" si="13"/>
        <v>1.0320781032078103</v>
      </c>
      <c r="V38" s="1">
        <f t="shared" si="14"/>
        <v>2.0641562064156207</v>
      </c>
      <c r="W38" s="1">
        <f t="shared" si="15"/>
        <v>3.0962343096234308</v>
      </c>
      <c r="X38" s="1">
        <f t="shared" si="21"/>
        <v>77</v>
      </c>
      <c r="Y38" s="1">
        <f t="shared" si="22"/>
        <v>118</v>
      </c>
      <c r="Z38" s="1">
        <f t="shared" si="23"/>
        <v>159</v>
      </c>
      <c r="AA38" s="1">
        <f t="shared" si="16"/>
        <v>9.4155844155844157</v>
      </c>
      <c r="AB38" s="1">
        <f t="shared" si="17"/>
        <v>6.1440677966101696</v>
      </c>
      <c r="AC38" s="1">
        <f t="shared" si="18"/>
        <v>4.5597484276729556</v>
      </c>
      <c r="AE38" s="1">
        <f xml:space="preserve"> POWER(10, 4.6)</f>
        <v>39810.717055349742</v>
      </c>
      <c r="AF38" s="1">
        <v>10.8</v>
      </c>
      <c r="AG38" s="1">
        <f t="shared" si="19"/>
        <v>2519.6656364145406</v>
      </c>
      <c r="AH38" s="1">
        <f xml:space="preserve"> AE38 / AG38</f>
        <v>15.8</v>
      </c>
    </row>
    <row r="39" spans="1:34" s="1" customFormat="1" x14ac:dyDescent="0.35">
      <c r="A39" s="3">
        <v>37</v>
      </c>
      <c r="B39" s="3">
        <f t="shared" si="20"/>
        <v>420</v>
      </c>
      <c r="C39" s="2">
        <v>49.1</v>
      </c>
      <c r="D39" s="3">
        <f t="shared" si="1"/>
        <v>245</v>
      </c>
      <c r="E39" s="2">
        <v>6.70588242</v>
      </c>
      <c r="F39" s="3">
        <f t="shared" si="2"/>
        <v>30</v>
      </c>
      <c r="G39" s="2">
        <v>7.4509803400000001</v>
      </c>
      <c r="H39" s="3">
        <f t="shared" si="3"/>
        <v>35</v>
      </c>
      <c r="I39" s="2">
        <v>3.7254899899999998</v>
      </c>
      <c r="J39" s="3">
        <f t="shared" si="4"/>
        <v>15</v>
      </c>
      <c r="K39" s="3">
        <f t="shared" si="5"/>
        <v>745</v>
      </c>
      <c r="L39" s="1">
        <f t="shared" si="6"/>
        <v>24.55</v>
      </c>
      <c r="M39" s="1">
        <f t="shared" si="24"/>
        <v>368.25</v>
      </c>
      <c r="N39" s="1">
        <f t="shared" si="7"/>
        <v>736.5</v>
      </c>
      <c r="O39" s="1">
        <f t="shared" si="8"/>
        <v>736.5</v>
      </c>
      <c r="P39" s="1">
        <f t="shared" si="9"/>
        <v>1473</v>
      </c>
      <c r="R39" s="1">
        <f t="shared" si="10"/>
        <v>380</v>
      </c>
      <c r="S39" s="1">
        <f t="shared" si="11"/>
        <v>760</v>
      </c>
      <c r="T39" s="1">
        <f t="shared" si="12"/>
        <v>1140</v>
      </c>
      <c r="U39" s="1">
        <f t="shared" si="13"/>
        <v>1.0319076714188731</v>
      </c>
      <c r="V39" s="1">
        <f t="shared" si="14"/>
        <v>2.0638153428377461</v>
      </c>
      <c r="W39" s="1">
        <f t="shared" si="15"/>
        <v>3.095723014256619</v>
      </c>
      <c r="X39" s="1">
        <f t="shared" si="21"/>
        <v>79</v>
      </c>
      <c r="Y39" s="1">
        <f t="shared" si="22"/>
        <v>121</v>
      </c>
      <c r="Z39" s="1">
        <f t="shared" si="23"/>
        <v>163</v>
      </c>
      <c r="AA39" s="1">
        <f t="shared" si="16"/>
        <v>9.4303797468354436</v>
      </c>
      <c r="AB39" s="1">
        <f t="shared" si="17"/>
        <v>6.1570247933884295</v>
      </c>
      <c r="AC39" s="1">
        <f t="shared" si="18"/>
        <v>4.5705521472392636</v>
      </c>
      <c r="AE39" s="1">
        <f>POWER(10, 4.7)</f>
        <v>50118.723362727294</v>
      </c>
      <c r="AF39" s="1">
        <v>11.1</v>
      </c>
      <c r="AG39" s="1">
        <f t="shared" si="19"/>
        <v>3112.9641840203285</v>
      </c>
      <c r="AH39" s="1">
        <f xml:space="preserve"> AE39 / AG39</f>
        <v>16.100000000000001</v>
      </c>
    </row>
    <row r="40" spans="1:34" s="1" customFormat="1" x14ac:dyDescent="0.35">
      <c r="A40" s="3">
        <v>38</v>
      </c>
      <c r="B40" s="3">
        <f t="shared" si="20"/>
        <v>430</v>
      </c>
      <c r="C40" s="2">
        <v>50.4</v>
      </c>
      <c r="D40" s="3">
        <f t="shared" si="1"/>
        <v>250</v>
      </c>
      <c r="E40" s="2">
        <v>6.8823530100000001</v>
      </c>
      <c r="F40" s="3">
        <f t="shared" si="2"/>
        <v>30</v>
      </c>
      <c r="G40" s="2">
        <v>7.6470587700000001</v>
      </c>
      <c r="H40" s="3">
        <f t="shared" si="3"/>
        <v>35</v>
      </c>
      <c r="I40" s="2">
        <v>3.8235291999999999</v>
      </c>
      <c r="J40" s="3">
        <f t="shared" si="4"/>
        <v>15</v>
      </c>
      <c r="K40" s="3">
        <f t="shared" si="5"/>
        <v>760</v>
      </c>
      <c r="L40" s="1">
        <f t="shared" si="6"/>
        <v>25.2</v>
      </c>
      <c r="M40" s="1">
        <f t="shared" si="24"/>
        <v>378</v>
      </c>
      <c r="N40" s="1">
        <f t="shared" si="7"/>
        <v>756</v>
      </c>
      <c r="O40" s="1">
        <f t="shared" si="8"/>
        <v>756</v>
      </c>
      <c r="P40" s="1">
        <f t="shared" si="9"/>
        <v>1512</v>
      </c>
      <c r="R40" s="1">
        <f t="shared" si="10"/>
        <v>390</v>
      </c>
      <c r="S40" s="1">
        <f t="shared" si="11"/>
        <v>780</v>
      </c>
      <c r="T40" s="1">
        <f t="shared" si="12"/>
        <v>1170</v>
      </c>
      <c r="U40" s="1">
        <f t="shared" si="13"/>
        <v>1.0317460317460319</v>
      </c>
      <c r="V40" s="1">
        <f t="shared" si="14"/>
        <v>2.0634920634920637</v>
      </c>
      <c r="W40" s="1">
        <f t="shared" si="15"/>
        <v>3.0952380952380953</v>
      </c>
      <c r="X40" s="1">
        <f t="shared" si="21"/>
        <v>81</v>
      </c>
      <c r="Y40" s="1">
        <f t="shared" si="22"/>
        <v>124</v>
      </c>
      <c r="Z40" s="1">
        <f t="shared" si="23"/>
        <v>167</v>
      </c>
      <c r="AA40" s="1">
        <f t="shared" si="16"/>
        <v>9.3827160493827169</v>
      </c>
      <c r="AB40" s="1">
        <f t="shared" si="17"/>
        <v>6.129032258064516</v>
      </c>
      <c r="AC40" s="1">
        <f t="shared" si="18"/>
        <v>4.5508982035928147</v>
      </c>
      <c r="AE40" s="1">
        <f>POWER(10, 4.8)</f>
        <v>63095.734448019342</v>
      </c>
      <c r="AF40" s="1">
        <v>11.4</v>
      </c>
      <c r="AG40" s="1">
        <f t="shared" si="19"/>
        <v>3847.3008809767894</v>
      </c>
      <c r="AH40" s="1">
        <f xml:space="preserve"> AE40 / AG40</f>
        <v>16.399999999999999</v>
      </c>
    </row>
    <row r="41" spans="1:34" s="1" customFormat="1" x14ac:dyDescent="0.35">
      <c r="A41" s="3">
        <v>39</v>
      </c>
      <c r="B41" s="3">
        <f t="shared" si="20"/>
        <v>440</v>
      </c>
      <c r="C41" s="2">
        <v>51.7</v>
      </c>
      <c r="D41" s="3">
        <f t="shared" si="1"/>
        <v>255</v>
      </c>
      <c r="E41" s="2">
        <v>7.0588236000000002</v>
      </c>
      <c r="F41" s="3">
        <f t="shared" si="2"/>
        <v>35</v>
      </c>
      <c r="G41" s="2">
        <v>7.8431372000000001</v>
      </c>
      <c r="H41" s="3">
        <f t="shared" si="3"/>
        <v>35</v>
      </c>
      <c r="I41" s="2">
        <v>3.9215684099999999</v>
      </c>
      <c r="J41" s="3">
        <f t="shared" si="4"/>
        <v>15</v>
      </c>
      <c r="K41" s="3">
        <f t="shared" si="5"/>
        <v>780</v>
      </c>
      <c r="L41" s="1">
        <f t="shared" si="6"/>
        <v>25.85</v>
      </c>
      <c r="M41" s="1">
        <f t="shared" si="24"/>
        <v>387.75</v>
      </c>
      <c r="N41" s="1">
        <f t="shared" si="7"/>
        <v>775.5</v>
      </c>
      <c r="O41" s="1">
        <f t="shared" si="8"/>
        <v>775.5</v>
      </c>
      <c r="P41" s="1">
        <f t="shared" si="9"/>
        <v>1551</v>
      </c>
      <c r="R41" s="1">
        <f t="shared" si="10"/>
        <v>400</v>
      </c>
      <c r="S41" s="1">
        <f t="shared" si="11"/>
        <v>800</v>
      </c>
      <c r="T41" s="1">
        <f t="shared" si="12"/>
        <v>1200</v>
      </c>
      <c r="U41" s="1">
        <f t="shared" si="13"/>
        <v>1.0315925209542232</v>
      </c>
      <c r="V41" s="1">
        <f t="shared" si="14"/>
        <v>2.0631850419084463</v>
      </c>
      <c r="W41" s="1">
        <f t="shared" si="15"/>
        <v>3.094777562862669</v>
      </c>
      <c r="X41" s="1">
        <f t="shared" si="21"/>
        <v>83</v>
      </c>
      <c r="Y41" s="1">
        <f t="shared" si="22"/>
        <v>127</v>
      </c>
      <c r="Z41" s="1">
        <f t="shared" si="23"/>
        <v>171</v>
      </c>
      <c r="AA41" s="1">
        <f t="shared" si="16"/>
        <v>9.3975903614457827</v>
      </c>
      <c r="AB41" s="1">
        <f t="shared" si="17"/>
        <v>6.1417322834645667</v>
      </c>
      <c r="AC41" s="1">
        <f t="shared" si="18"/>
        <v>4.5614035087719298</v>
      </c>
      <c r="AE41" s="1">
        <f xml:space="preserve"> POWER(10, 4.9)</f>
        <v>79432.823472428237</v>
      </c>
      <c r="AF41" s="1">
        <v>11.7</v>
      </c>
      <c r="AG41" s="1">
        <f t="shared" si="19"/>
        <v>4756.4564953549843</v>
      </c>
      <c r="AH41" s="1">
        <f xml:space="preserve"> AE41 / AG41</f>
        <v>16.7</v>
      </c>
    </row>
    <row r="42" spans="1:34" s="1" customFormat="1" x14ac:dyDescent="0.35">
      <c r="A42" s="3">
        <v>40</v>
      </c>
      <c r="B42" s="3">
        <f t="shared" si="20"/>
        <v>450</v>
      </c>
      <c r="C42" s="2">
        <v>53</v>
      </c>
      <c r="D42" s="3">
        <f t="shared" si="1"/>
        <v>265</v>
      </c>
      <c r="E42" s="2">
        <v>7.2352941900000003</v>
      </c>
      <c r="F42" s="3">
        <f t="shared" si="2"/>
        <v>35</v>
      </c>
      <c r="G42" s="2">
        <v>8.0392156299999993</v>
      </c>
      <c r="H42" s="3">
        <f t="shared" si="3"/>
        <v>40</v>
      </c>
      <c r="I42" s="2">
        <v>4.0196076200000004</v>
      </c>
      <c r="J42" s="3">
        <f t="shared" si="4"/>
        <v>20</v>
      </c>
      <c r="K42" s="3">
        <f t="shared" si="5"/>
        <v>810</v>
      </c>
      <c r="L42" s="1">
        <f t="shared" si="6"/>
        <v>26.5</v>
      </c>
      <c r="M42" s="1">
        <f t="shared" si="24"/>
        <v>397.5</v>
      </c>
      <c r="N42" s="1">
        <f t="shared" si="7"/>
        <v>795</v>
      </c>
      <c r="O42" s="1">
        <f t="shared" si="8"/>
        <v>795</v>
      </c>
      <c r="P42" s="1">
        <f t="shared" si="9"/>
        <v>1590</v>
      </c>
      <c r="R42" s="1">
        <f t="shared" si="10"/>
        <v>410</v>
      </c>
      <c r="S42" s="1">
        <f t="shared" si="11"/>
        <v>820</v>
      </c>
      <c r="T42" s="1">
        <f t="shared" si="12"/>
        <v>1230</v>
      </c>
      <c r="U42" s="1">
        <f t="shared" si="13"/>
        <v>1.0314465408805031</v>
      </c>
      <c r="V42" s="1">
        <f t="shared" si="14"/>
        <v>2.0628930817610063</v>
      </c>
      <c r="W42" s="1">
        <f t="shared" si="15"/>
        <v>3.0943396226415096</v>
      </c>
      <c r="X42" s="1">
        <f t="shared" si="21"/>
        <v>85</v>
      </c>
      <c r="Y42" s="1">
        <f t="shared" si="22"/>
        <v>130</v>
      </c>
      <c r="Z42" s="1">
        <f t="shared" si="23"/>
        <v>175</v>
      </c>
      <c r="AA42" s="1">
        <f t="shared" si="16"/>
        <v>9.5294117647058822</v>
      </c>
      <c r="AB42" s="1">
        <f t="shared" si="17"/>
        <v>6.2307692307692308</v>
      </c>
      <c r="AC42" s="1">
        <f t="shared" si="18"/>
        <v>4.628571428571429</v>
      </c>
      <c r="AE42" s="1">
        <f>POWER(10, 5)</f>
        <v>100000</v>
      </c>
      <c r="AF42" s="1">
        <v>12</v>
      </c>
      <c r="AG42" s="1">
        <f t="shared" si="19"/>
        <v>5882.3529411764703</v>
      </c>
      <c r="AH42" s="1">
        <f xml:space="preserve"> AE42 / AG42</f>
        <v>17</v>
      </c>
    </row>
    <row r="43" spans="1:34" s="1" customFormat="1" x14ac:dyDescent="0.35">
      <c r="A43" s="3">
        <v>41</v>
      </c>
      <c r="B43" s="3">
        <f t="shared" si="20"/>
        <v>460</v>
      </c>
      <c r="C43" s="2">
        <v>54.3</v>
      </c>
      <c r="D43" s="3">
        <f t="shared" si="1"/>
        <v>270</v>
      </c>
      <c r="E43" s="2">
        <v>7.4117647800000004</v>
      </c>
      <c r="F43" s="3">
        <f t="shared" si="2"/>
        <v>35</v>
      </c>
      <c r="G43" s="2">
        <v>8.2352940599999993</v>
      </c>
      <c r="H43" s="3">
        <f t="shared" si="3"/>
        <v>40</v>
      </c>
      <c r="I43" s="2">
        <v>4.11764683</v>
      </c>
      <c r="J43" s="3">
        <f t="shared" si="4"/>
        <v>20</v>
      </c>
      <c r="K43" s="3">
        <f t="shared" si="5"/>
        <v>825</v>
      </c>
      <c r="L43" s="1">
        <f t="shared" si="6"/>
        <v>27.15</v>
      </c>
      <c r="M43" s="1">
        <f t="shared" si="24"/>
        <v>407.25</v>
      </c>
      <c r="N43" s="1">
        <f t="shared" si="7"/>
        <v>814.5</v>
      </c>
      <c r="O43" s="1">
        <f t="shared" si="8"/>
        <v>814.5</v>
      </c>
      <c r="P43" s="1">
        <f t="shared" si="9"/>
        <v>1629</v>
      </c>
      <c r="R43" s="1">
        <f t="shared" si="10"/>
        <v>420</v>
      </c>
      <c r="S43" s="1">
        <f t="shared" si="11"/>
        <v>840</v>
      </c>
      <c r="T43" s="1">
        <f t="shared" si="12"/>
        <v>1260</v>
      </c>
      <c r="U43" s="1">
        <f t="shared" si="13"/>
        <v>1.0313075506445673</v>
      </c>
      <c r="V43" s="1">
        <f t="shared" si="14"/>
        <v>2.0626151012891345</v>
      </c>
      <c r="W43" s="1">
        <f t="shared" si="15"/>
        <v>3.0939226519337018</v>
      </c>
      <c r="X43" s="1">
        <f t="shared" si="21"/>
        <v>87</v>
      </c>
      <c r="Y43" s="1">
        <f t="shared" si="22"/>
        <v>133</v>
      </c>
      <c r="Z43" s="1">
        <f t="shared" si="23"/>
        <v>179</v>
      </c>
      <c r="AA43" s="1">
        <f t="shared" si="16"/>
        <v>9.4827586206896548</v>
      </c>
      <c r="AB43" s="1">
        <f t="shared" si="17"/>
        <v>6.2030075187969924</v>
      </c>
      <c r="AC43" s="1">
        <f t="shared" si="18"/>
        <v>4.6089385474860336</v>
      </c>
      <c r="AE43" s="1">
        <f>POWER(10, 5.1)</f>
        <v>125892.54117941685</v>
      </c>
      <c r="AF43" s="1">
        <v>12.3</v>
      </c>
      <c r="AG43" s="1">
        <f t="shared" si="19"/>
        <v>7277.0255017003956</v>
      </c>
      <c r="AH43" s="1">
        <f xml:space="preserve"> AE43 / AG43</f>
        <v>17.3</v>
      </c>
    </row>
    <row r="44" spans="1:34" s="1" customFormat="1" x14ac:dyDescent="0.35">
      <c r="A44" s="3">
        <v>42</v>
      </c>
      <c r="B44" s="3">
        <f t="shared" si="20"/>
        <v>470</v>
      </c>
      <c r="C44" s="2">
        <v>55.6</v>
      </c>
      <c r="D44" s="3">
        <f t="shared" si="1"/>
        <v>275</v>
      </c>
      <c r="E44" s="2">
        <v>7.5882353699999996</v>
      </c>
      <c r="F44" s="3">
        <f t="shared" si="2"/>
        <v>35</v>
      </c>
      <c r="G44" s="2">
        <v>8.4313724899999993</v>
      </c>
      <c r="H44" s="3">
        <f t="shared" si="3"/>
        <v>40</v>
      </c>
      <c r="I44" s="2">
        <v>4.2156860399999996</v>
      </c>
      <c r="J44" s="3">
        <f t="shared" si="4"/>
        <v>20</v>
      </c>
      <c r="K44" s="3">
        <f t="shared" si="5"/>
        <v>840</v>
      </c>
      <c r="L44" s="1">
        <f t="shared" si="6"/>
        <v>27.8</v>
      </c>
      <c r="M44" s="1">
        <f t="shared" si="24"/>
        <v>417</v>
      </c>
      <c r="N44" s="1">
        <f t="shared" si="7"/>
        <v>834</v>
      </c>
      <c r="O44" s="1">
        <f t="shared" si="8"/>
        <v>834</v>
      </c>
      <c r="P44" s="1">
        <f t="shared" si="9"/>
        <v>1668</v>
      </c>
      <c r="R44" s="1">
        <f t="shared" si="10"/>
        <v>430</v>
      </c>
      <c r="S44" s="1">
        <f t="shared" si="11"/>
        <v>860</v>
      </c>
      <c r="T44" s="1">
        <f t="shared" si="12"/>
        <v>1290</v>
      </c>
      <c r="U44" s="1">
        <f t="shared" si="13"/>
        <v>1.0311750599520384</v>
      </c>
      <c r="V44" s="1">
        <f t="shared" si="14"/>
        <v>2.0623501199040768</v>
      </c>
      <c r="W44" s="1">
        <f t="shared" si="15"/>
        <v>3.093525179856115</v>
      </c>
      <c r="X44" s="1">
        <f t="shared" si="21"/>
        <v>89</v>
      </c>
      <c r="Y44" s="1">
        <f t="shared" si="22"/>
        <v>136</v>
      </c>
      <c r="Z44" s="1">
        <f t="shared" si="23"/>
        <v>183</v>
      </c>
      <c r="AA44" s="1">
        <f t="shared" si="16"/>
        <v>9.4382022471910112</v>
      </c>
      <c r="AB44" s="1">
        <f t="shared" si="17"/>
        <v>6.1764705882352944</v>
      </c>
      <c r="AC44" s="1">
        <f t="shared" si="18"/>
        <v>4.5901639344262293</v>
      </c>
      <c r="AE44" s="1">
        <f xml:space="preserve"> POWER(10, 5.2)</f>
        <v>158489.31924611164</v>
      </c>
      <c r="AF44" s="1">
        <v>12.6</v>
      </c>
      <c r="AG44" s="1">
        <f t="shared" si="19"/>
        <v>9005.0749571654342</v>
      </c>
      <c r="AH44" s="1">
        <f xml:space="preserve"> AE44 / AG44</f>
        <v>17.600000000000001</v>
      </c>
    </row>
    <row r="45" spans="1:34" s="1" customFormat="1" x14ac:dyDescent="0.35">
      <c r="A45" s="3">
        <v>43</v>
      </c>
      <c r="B45" s="3">
        <f t="shared" si="20"/>
        <v>480</v>
      </c>
      <c r="C45" s="2">
        <v>56.9</v>
      </c>
      <c r="D45" s="3">
        <f t="shared" si="1"/>
        <v>280</v>
      </c>
      <c r="E45" s="2">
        <v>7.7647059599999997</v>
      </c>
      <c r="F45" s="3">
        <f t="shared" si="2"/>
        <v>35</v>
      </c>
      <c r="G45" s="2">
        <v>8.6274509199999994</v>
      </c>
      <c r="H45" s="3">
        <f t="shared" si="3"/>
        <v>40</v>
      </c>
      <c r="I45" s="2">
        <v>4.3137252500000001</v>
      </c>
      <c r="J45" s="3">
        <f t="shared" si="4"/>
        <v>20</v>
      </c>
      <c r="K45" s="3">
        <f t="shared" si="5"/>
        <v>855</v>
      </c>
      <c r="L45" s="1">
        <f t="shared" si="6"/>
        <v>28.45</v>
      </c>
      <c r="M45" s="1">
        <f t="shared" si="24"/>
        <v>426.75</v>
      </c>
      <c r="N45" s="1">
        <f t="shared" si="7"/>
        <v>853.5</v>
      </c>
      <c r="O45" s="1">
        <f t="shared" si="8"/>
        <v>853.5</v>
      </c>
      <c r="P45" s="1">
        <f t="shared" si="9"/>
        <v>1707</v>
      </c>
      <c r="R45" s="1">
        <f t="shared" si="10"/>
        <v>440</v>
      </c>
      <c r="S45" s="1">
        <f t="shared" si="11"/>
        <v>880</v>
      </c>
      <c r="T45" s="1">
        <f t="shared" si="12"/>
        <v>1320</v>
      </c>
      <c r="U45" s="1">
        <f t="shared" si="13"/>
        <v>1.0310486233157587</v>
      </c>
      <c r="V45" s="1">
        <f t="shared" si="14"/>
        <v>2.0620972466315175</v>
      </c>
      <c r="W45" s="1">
        <f t="shared" si="15"/>
        <v>3.0931458699472758</v>
      </c>
      <c r="X45" s="1">
        <f t="shared" si="21"/>
        <v>91</v>
      </c>
      <c r="Y45" s="1">
        <f t="shared" si="22"/>
        <v>139</v>
      </c>
      <c r="Z45" s="1">
        <f t="shared" si="23"/>
        <v>187</v>
      </c>
      <c r="AA45" s="1">
        <f t="shared" si="16"/>
        <v>9.395604395604396</v>
      </c>
      <c r="AB45" s="1">
        <f t="shared" si="17"/>
        <v>6.1510791366906474</v>
      </c>
      <c r="AC45" s="1">
        <f t="shared" si="18"/>
        <v>4.572192513368984</v>
      </c>
      <c r="AE45" s="1">
        <f>POWER(10, 5.3)</f>
        <v>199526.23149688813</v>
      </c>
      <c r="AF45" s="1">
        <v>12.9</v>
      </c>
      <c r="AG45" s="1">
        <f t="shared" si="19"/>
        <v>11146.716843401573</v>
      </c>
      <c r="AH45" s="1">
        <f xml:space="preserve"> AE45 / AG45</f>
        <v>17.899999999999999</v>
      </c>
    </row>
    <row r="46" spans="1:34" s="1" customFormat="1" x14ac:dyDescent="0.35">
      <c r="A46" s="3">
        <v>44</v>
      </c>
      <c r="B46" s="3">
        <f t="shared" si="20"/>
        <v>490</v>
      </c>
      <c r="C46" s="2">
        <v>58.2</v>
      </c>
      <c r="D46" s="3">
        <f t="shared" si="1"/>
        <v>290</v>
      </c>
      <c r="E46" s="2">
        <v>7.9411765499999998</v>
      </c>
      <c r="F46" s="3">
        <f t="shared" si="2"/>
        <v>35</v>
      </c>
      <c r="G46" s="2">
        <v>8.8235293499999994</v>
      </c>
      <c r="H46" s="3">
        <f t="shared" si="3"/>
        <v>40</v>
      </c>
      <c r="I46" s="2">
        <v>4.4117644599999997</v>
      </c>
      <c r="J46" s="3">
        <f t="shared" si="4"/>
        <v>20</v>
      </c>
      <c r="K46" s="3">
        <f t="shared" si="5"/>
        <v>875</v>
      </c>
      <c r="L46" s="1">
        <f t="shared" si="6"/>
        <v>29.1</v>
      </c>
      <c r="M46" s="1">
        <f t="shared" si="24"/>
        <v>436.5</v>
      </c>
      <c r="N46" s="1">
        <f t="shared" si="7"/>
        <v>873</v>
      </c>
      <c r="O46" s="1">
        <f t="shared" si="8"/>
        <v>873</v>
      </c>
      <c r="P46" s="1">
        <f t="shared" si="9"/>
        <v>1746</v>
      </c>
      <c r="R46" s="1">
        <f t="shared" si="10"/>
        <v>450</v>
      </c>
      <c r="S46" s="1">
        <f t="shared" si="11"/>
        <v>900</v>
      </c>
      <c r="T46" s="1">
        <f t="shared" si="12"/>
        <v>1350</v>
      </c>
      <c r="U46" s="1">
        <f t="shared" si="13"/>
        <v>1.0309278350515463</v>
      </c>
      <c r="V46" s="1">
        <f t="shared" si="14"/>
        <v>2.0618556701030926</v>
      </c>
      <c r="W46" s="1">
        <f t="shared" si="15"/>
        <v>3.0927835051546393</v>
      </c>
      <c r="X46" s="1">
        <f t="shared" si="21"/>
        <v>93</v>
      </c>
      <c r="Y46" s="1">
        <f t="shared" si="22"/>
        <v>142</v>
      </c>
      <c r="Z46" s="1">
        <f t="shared" si="23"/>
        <v>191</v>
      </c>
      <c r="AA46" s="1">
        <f t="shared" si="16"/>
        <v>9.408602150537634</v>
      </c>
      <c r="AB46" s="1">
        <f t="shared" si="17"/>
        <v>6.1619718309859151</v>
      </c>
      <c r="AC46" s="1">
        <f t="shared" si="18"/>
        <v>4.5811518324607325</v>
      </c>
      <c r="AE46" s="1">
        <f>POWER(10, 5.4)</f>
        <v>251188.64315095844</v>
      </c>
      <c r="AF46" s="1">
        <v>13.2</v>
      </c>
      <c r="AG46" s="1">
        <f t="shared" si="19"/>
        <v>13801.57379950321</v>
      </c>
      <c r="AH46" s="1">
        <f xml:space="preserve"> AE46 / AG46</f>
        <v>18.2</v>
      </c>
    </row>
    <row r="47" spans="1:34" s="1" customFormat="1" x14ac:dyDescent="0.35">
      <c r="A47" s="3">
        <v>45</v>
      </c>
      <c r="B47" s="3">
        <f t="shared" si="20"/>
        <v>500</v>
      </c>
      <c r="C47" s="2">
        <v>59.5</v>
      </c>
      <c r="D47" s="3">
        <f t="shared" si="1"/>
        <v>295</v>
      </c>
      <c r="E47" s="2">
        <v>8.1176471400000008</v>
      </c>
      <c r="F47" s="3">
        <f t="shared" si="2"/>
        <v>40</v>
      </c>
      <c r="G47" s="2">
        <v>9.0196077799999994</v>
      </c>
      <c r="H47" s="3">
        <f t="shared" si="3"/>
        <v>45</v>
      </c>
      <c r="I47" s="2">
        <v>4.5098036700000002</v>
      </c>
      <c r="J47" s="3">
        <f t="shared" si="4"/>
        <v>20</v>
      </c>
      <c r="K47" s="3">
        <f t="shared" si="5"/>
        <v>900</v>
      </c>
      <c r="L47" s="1">
        <f t="shared" si="6"/>
        <v>29.75</v>
      </c>
      <c r="M47" s="1">
        <f t="shared" si="24"/>
        <v>446.25</v>
      </c>
      <c r="N47" s="1">
        <f t="shared" si="7"/>
        <v>892.5</v>
      </c>
      <c r="O47" s="1">
        <f t="shared" si="8"/>
        <v>892.5</v>
      </c>
      <c r="P47" s="1">
        <f t="shared" si="9"/>
        <v>1785</v>
      </c>
      <c r="R47" s="1">
        <f t="shared" si="10"/>
        <v>460</v>
      </c>
      <c r="S47" s="1">
        <f t="shared" si="11"/>
        <v>920</v>
      </c>
      <c r="T47" s="1">
        <f t="shared" si="12"/>
        <v>1380</v>
      </c>
      <c r="U47" s="1">
        <f t="shared" si="13"/>
        <v>1.0308123249299719</v>
      </c>
      <c r="V47" s="1">
        <f t="shared" si="14"/>
        <v>2.0616246498599438</v>
      </c>
      <c r="W47" s="1">
        <f t="shared" si="15"/>
        <v>3.0924369747899161</v>
      </c>
      <c r="X47" s="1">
        <f t="shared" si="21"/>
        <v>95</v>
      </c>
      <c r="Y47" s="1">
        <f t="shared" si="22"/>
        <v>145</v>
      </c>
      <c r="Z47" s="1">
        <f t="shared" si="23"/>
        <v>195</v>
      </c>
      <c r="AA47" s="1">
        <f t="shared" si="16"/>
        <v>9.473684210526315</v>
      </c>
      <c r="AB47" s="1">
        <f t="shared" si="17"/>
        <v>6.2068965517241379</v>
      </c>
      <c r="AC47" s="1">
        <f t="shared" si="18"/>
        <v>4.615384615384615</v>
      </c>
      <c r="AE47" s="1">
        <f xml:space="preserve"> POWER(10, 5.5)</f>
        <v>316227.7660168382</v>
      </c>
      <c r="AF47" s="1">
        <v>13.5</v>
      </c>
      <c r="AG47" s="1">
        <f t="shared" si="19"/>
        <v>17093.39275766693</v>
      </c>
      <c r="AH47" s="1">
        <f xml:space="preserve"> AE47 / AG47</f>
        <v>18.5</v>
      </c>
    </row>
    <row r="48" spans="1:34" s="1" customFormat="1" x14ac:dyDescent="0.35">
      <c r="A48" s="3">
        <v>46</v>
      </c>
      <c r="B48" s="3">
        <f t="shared" si="20"/>
        <v>510</v>
      </c>
      <c r="C48" s="2">
        <v>60.8</v>
      </c>
      <c r="D48" s="3">
        <f t="shared" si="1"/>
        <v>300</v>
      </c>
      <c r="E48" s="2">
        <v>8.29411773</v>
      </c>
      <c r="F48" s="3">
        <f t="shared" si="2"/>
        <v>40</v>
      </c>
      <c r="G48" s="2">
        <v>9.2156862099999994</v>
      </c>
      <c r="H48" s="3">
        <f t="shared" si="3"/>
        <v>45</v>
      </c>
      <c r="I48" s="2">
        <v>4.6078428799999998</v>
      </c>
      <c r="J48" s="3">
        <f t="shared" si="4"/>
        <v>20</v>
      </c>
      <c r="K48" s="3">
        <f t="shared" si="5"/>
        <v>915</v>
      </c>
      <c r="L48" s="1">
        <f t="shared" si="6"/>
        <v>30.4</v>
      </c>
      <c r="M48" s="1">
        <f t="shared" si="24"/>
        <v>456</v>
      </c>
      <c r="N48" s="1">
        <f t="shared" si="7"/>
        <v>912</v>
      </c>
      <c r="O48" s="1">
        <f t="shared" si="8"/>
        <v>912</v>
      </c>
      <c r="P48" s="1">
        <f t="shared" si="9"/>
        <v>1824</v>
      </c>
      <c r="R48" s="1">
        <f t="shared" si="10"/>
        <v>470</v>
      </c>
      <c r="S48" s="1">
        <f t="shared" si="11"/>
        <v>940</v>
      </c>
      <c r="T48" s="1">
        <f t="shared" si="12"/>
        <v>1410</v>
      </c>
      <c r="U48" s="1">
        <f t="shared" si="13"/>
        <v>1.0307017543859649</v>
      </c>
      <c r="V48" s="1">
        <f t="shared" si="14"/>
        <v>2.0614035087719298</v>
      </c>
      <c r="W48" s="1">
        <f t="shared" si="15"/>
        <v>3.0921052631578947</v>
      </c>
      <c r="X48" s="1">
        <f t="shared" si="21"/>
        <v>97</v>
      </c>
      <c r="Y48" s="1">
        <f t="shared" si="22"/>
        <v>148</v>
      </c>
      <c r="Z48" s="1">
        <f t="shared" si="23"/>
        <v>199</v>
      </c>
      <c r="AA48" s="1">
        <f t="shared" si="16"/>
        <v>9.4329896907216497</v>
      </c>
      <c r="AB48" s="1">
        <f t="shared" si="17"/>
        <v>6.1824324324324325</v>
      </c>
      <c r="AC48" s="1">
        <f t="shared" si="18"/>
        <v>4.5979899497487438</v>
      </c>
      <c r="AE48" s="1">
        <f>POWER(10, 5.6)</f>
        <v>398107.17055349716</v>
      </c>
      <c r="AF48" s="1">
        <v>13.8</v>
      </c>
      <c r="AG48" s="1">
        <f t="shared" si="19"/>
        <v>21175.913327313679</v>
      </c>
      <c r="AH48" s="1">
        <f xml:space="preserve"> AE48 / AG48</f>
        <v>18.8</v>
      </c>
    </row>
    <row r="49" spans="1:34" s="1" customFormat="1" x14ac:dyDescent="0.35">
      <c r="A49" s="3">
        <v>47</v>
      </c>
      <c r="B49" s="3">
        <f t="shared" si="20"/>
        <v>520</v>
      </c>
      <c r="C49" s="2">
        <v>62.1</v>
      </c>
      <c r="D49" s="3">
        <f t="shared" si="1"/>
        <v>310</v>
      </c>
      <c r="E49" s="2">
        <v>8.4705883199999992</v>
      </c>
      <c r="F49" s="3">
        <f t="shared" si="2"/>
        <v>40</v>
      </c>
      <c r="G49" s="2">
        <v>9.4117646399999995</v>
      </c>
      <c r="H49" s="3">
        <f t="shared" si="3"/>
        <v>45</v>
      </c>
      <c r="I49" s="2">
        <v>4.7058820900000002</v>
      </c>
      <c r="J49" s="3">
        <f t="shared" si="4"/>
        <v>20</v>
      </c>
      <c r="K49" s="3">
        <f t="shared" si="5"/>
        <v>935</v>
      </c>
      <c r="L49" s="1">
        <f t="shared" si="6"/>
        <v>31.05</v>
      </c>
      <c r="M49" s="1">
        <f t="shared" si="24"/>
        <v>465.75</v>
      </c>
      <c r="N49" s="1">
        <f t="shared" si="7"/>
        <v>931.5</v>
      </c>
      <c r="O49" s="1">
        <f t="shared" si="8"/>
        <v>931.5</v>
      </c>
      <c r="P49" s="1">
        <f t="shared" si="9"/>
        <v>1863</v>
      </c>
      <c r="R49" s="1">
        <f t="shared" si="10"/>
        <v>480</v>
      </c>
      <c r="S49" s="1">
        <f t="shared" si="11"/>
        <v>960</v>
      </c>
      <c r="T49" s="1">
        <f t="shared" si="12"/>
        <v>1440</v>
      </c>
      <c r="U49" s="1">
        <f t="shared" si="13"/>
        <v>1.0305958132045088</v>
      </c>
      <c r="V49" s="1">
        <f t="shared" si="14"/>
        <v>2.0611916264090175</v>
      </c>
      <c r="W49" s="1">
        <f t="shared" si="15"/>
        <v>3.0917874396135265</v>
      </c>
      <c r="X49" s="1">
        <f t="shared" si="21"/>
        <v>99</v>
      </c>
      <c r="Y49" s="1">
        <f t="shared" si="22"/>
        <v>151</v>
      </c>
      <c r="Z49" s="1">
        <f t="shared" si="23"/>
        <v>203</v>
      </c>
      <c r="AA49" s="1">
        <f t="shared" si="16"/>
        <v>9.4444444444444446</v>
      </c>
      <c r="AB49" s="1">
        <f t="shared" si="17"/>
        <v>6.1920529801324502</v>
      </c>
      <c r="AC49" s="1">
        <f t="shared" si="18"/>
        <v>4.6059113300492607</v>
      </c>
      <c r="AE49" s="1">
        <f>POWER(10, 5.7)</f>
        <v>501187.23362727347</v>
      </c>
      <c r="AF49" s="1">
        <v>14.1</v>
      </c>
      <c r="AG49" s="1">
        <f t="shared" si="19"/>
        <v>26240.169299857247</v>
      </c>
      <c r="AH49" s="1">
        <f xml:space="preserve"> AE49 / AG49</f>
        <v>19.100000000000001</v>
      </c>
    </row>
    <row r="50" spans="1:34" s="1" customFormat="1" x14ac:dyDescent="0.35">
      <c r="A50" s="3">
        <v>48</v>
      </c>
      <c r="B50" s="3">
        <f t="shared" si="20"/>
        <v>530</v>
      </c>
      <c r="C50" s="2">
        <v>63.4</v>
      </c>
      <c r="D50" s="3">
        <f t="shared" si="1"/>
        <v>315</v>
      </c>
      <c r="E50" s="2">
        <v>8.6470589100000002</v>
      </c>
      <c r="F50" s="3">
        <f t="shared" si="2"/>
        <v>40</v>
      </c>
      <c r="G50" s="2">
        <v>9.6078430699999995</v>
      </c>
      <c r="H50" s="3">
        <f t="shared" si="3"/>
        <v>45</v>
      </c>
      <c r="I50" s="2">
        <v>4.8039212999999998</v>
      </c>
      <c r="J50" s="3">
        <f t="shared" si="4"/>
        <v>20</v>
      </c>
      <c r="K50" s="3">
        <f t="shared" si="5"/>
        <v>950</v>
      </c>
      <c r="L50" s="1">
        <f t="shared" si="6"/>
        <v>31.7</v>
      </c>
      <c r="M50" s="1">
        <f t="shared" si="24"/>
        <v>475.5</v>
      </c>
      <c r="N50" s="1">
        <f t="shared" si="7"/>
        <v>951</v>
      </c>
      <c r="O50" s="1">
        <f t="shared" si="8"/>
        <v>951</v>
      </c>
      <c r="P50" s="1">
        <f t="shared" si="9"/>
        <v>1902</v>
      </c>
      <c r="R50" s="1">
        <f t="shared" si="10"/>
        <v>490</v>
      </c>
      <c r="S50" s="1">
        <f t="shared" si="11"/>
        <v>980</v>
      </c>
      <c r="T50" s="1">
        <f t="shared" si="12"/>
        <v>1470</v>
      </c>
      <c r="U50" s="1">
        <f t="shared" si="13"/>
        <v>1.0304942166140905</v>
      </c>
      <c r="V50" s="1">
        <f t="shared" si="14"/>
        <v>2.0609884332281809</v>
      </c>
      <c r="W50" s="1">
        <f t="shared" si="15"/>
        <v>3.0914826498422712</v>
      </c>
      <c r="X50" s="1">
        <f t="shared" si="21"/>
        <v>101</v>
      </c>
      <c r="Y50" s="1">
        <f t="shared" si="22"/>
        <v>154</v>
      </c>
      <c r="Z50" s="1">
        <f t="shared" si="23"/>
        <v>207</v>
      </c>
      <c r="AA50" s="1">
        <f t="shared" si="16"/>
        <v>9.4059405940594054</v>
      </c>
      <c r="AB50" s="1">
        <f t="shared" si="17"/>
        <v>6.1688311688311686</v>
      </c>
      <c r="AC50" s="1">
        <f t="shared" si="18"/>
        <v>4.5893719806763285</v>
      </c>
      <c r="AE50" s="1">
        <f xml:space="preserve"> POWER(10, 5.8)</f>
        <v>630957.34448019415</v>
      </c>
      <c r="AF50" s="1">
        <v>14.4</v>
      </c>
      <c r="AG50" s="1">
        <f t="shared" si="19"/>
        <v>32523.574457741968</v>
      </c>
      <c r="AH50" s="1">
        <f xml:space="preserve"> AE50 / AG50</f>
        <v>19.399999999999999</v>
      </c>
    </row>
    <row r="51" spans="1:34" s="1" customFormat="1" x14ac:dyDescent="0.35">
      <c r="A51" s="3">
        <v>49</v>
      </c>
      <c r="B51" s="3">
        <f t="shared" si="20"/>
        <v>540</v>
      </c>
      <c r="C51" s="2">
        <v>64.7</v>
      </c>
      <c r="D51" s="3">
        <f t="shared" si="1"/>
        <v>320</v>
      </c>
      <c r="E51" s="2">
        <v>8.8235294999999994</v>
      </c>
      <c r="F51" s="3">
        <f t="shared" si="2"/>
        <v>40</v>
      </c>
      <c r="G51" s="2">
        <v>9.8039214999999995</v>
      </c>
      <c r="H51" s="3">
        <f t="shared" si="3"/>
        <v>45</v>
      </c>
      <c r="I51" s="2">
        <v>4.9019605100000003</v>
      </c>
      <c r="J51" s="3">
        <f t="shared" si="4"/>
        <v>20</v>
      </c>
      <c r="K51" s="3">
        <f t="shared" si="5"/>
        <v>965</v>
      </c>
      <c r="L51" s="1">
        <f t="shared" si="6"/>
        <v>32.35</v>
      </c>
      <c r="M51" s="1">
        <f t="shared" si="24"/>
        <v>485.25</v>
      </c>
      <c r="N51" s="1">
        <f t="shared" si="7"/>
        <v>970.5</v>
      </c>
      <c r="O51" s="1">
        <f t="shared" si="8"/>
        <v>970.5</v>
      </c>
      <c r="P51" s="1">
        <f t="shared" si="9"/>
        <v>1941</v>
      </c>
      <c r="R51" s="1">
        <f t="shared" si="10"/>
        <v>500</v>
      </c>
      <c r="S51" s="1">
        <f t="shared" si="11"/>
        <v>1000</v>
      </c>
      <c r="T51" s="1">
        <f t="shared" si="12"/>
        <v>1500</v>
      </c>
      <c r="U51" s="1">
        <f t="shared" si="13"/>
        <v>1.0303967027305512</v>
      </c>
      <c r="V51" s="1">
        <f t="shared" si="14"/>
        <v>2.0607934054611023</v>
      </c>
      <c r="W51" s="1">
        <f t="shared" si="15"/>
        <v>3.091190108191654</v>
      </c>
      <c r="X51" s="1">
        <f t="shared" si="21"/>
        <v>103</v>
      </c>
      <c r="Y51" s="1">
        <f t="shared" si="22"/>
        <v>157</v>
      </c>
      <c r="Z51" s="1">
        <f t="shared" si="23"/>
        <v>211</v>
      </c>
      <c r="AA51" s="1">
        <f t="shared" si="16"/>
        <v>9.3689320388349522</v>
      </c>
      <c r="AB51" s="1">
        <f t="shared" si="17"/>
        <v>6.1464968152866239</v>
      </c>
      <c r="AC51" s="1">
        <f t="shared" si="18"/>
        <v>4.5734597156398102</v>
      </c>
      <c r="AE51" s="1">
        <f>POWER(10, 5.9)</f>
        <v>794328.23472428333</v>
      </c>
      <c r="AF51" s="1">
        <v>14.7</v>
      </c>
      <c r="AG51" s="1">
        <f t="shared" si="19"/>
        <v>40321.230189049915</v>
      </c>
      <c r="AH51" s="1">
        <f xml:space="preserve"> AE51 / AG51</f>
        <v>19.7</v>
      </c>
    </row>
    <row r="52" spans="1:34" s="1" customFormat="1" x14ac:dyDescent="0.35">
      <c r="A52" s="3">
        <v>50</v>
      </c>
      <c r="B52" s="3">
        <f t="shared" si="20"/>
        <v>550</v>
      </c>
      <c r="C52" s="2">
        <v>66</v>
      </c>
      <c r="D52" s="3">
        <f t="shared" si="1"/>
        <v>330</v>
      </c>
      <c r="E52" s="2">
        <v>9</v>
      </c>
      <c r="F52" s="3">
        <f t="shared" si="2"/>
        <v>45</v>
      </c>
      <c r="G52" s="2">
        <v>10</v>
      </c>
      <c r="H52" s="3">
        <f t="shared" si="3"/>
        <v>50</v>
      </c>
      <c r="I52" s="2">
        <v>5</v>
      </c>
      <c r="J52" s="3">
        <f t="shared" si="4"/>
        <v>25</v>
      </c>
      <c r="K52" s="3">
        <f t="shared" si="5"/>
        <v>1000</v>
      </c>
      <c r="L52" s="1">
        <f t="shared" si="6"/>
        <v>33</v>
      </c>
      <c r="M52" s="1">
        <f t="shared" si="24"/>
        <v>495</v>
      </c>
      <c r="N52" s="1">
        <f t="shared" si="7"/>
        <v>990</v>
      </c>
      <c r="O52" s="1">
        <f t="shared" si="8"/>
        <v>990</v>
      </c>
      <c r="P52" s="1">
        <f t="shared" si="9"/>
        <v>1980</v>
      </c>
      <c r="R52" s="1">
        <f t="shared" si="10"/>
        <v>510</v>
      </c>
      <c r="S52" s="1">
        <f t="shared" si="11"/>
        <v>1020</v>
      </c>
      <c r="T52" s="1">
        <f t="shared" si="12"/>
        <v>1530</v>
      </c>
      <c r="U52" s="1">
        <f t="shared" si="13"/>
        <v>1.0303030303030303</v>
      </c>
      <c r="V52" s="1">
        <f t="shared" si="14"/>
        <v>2.0606060606060606</v>
      </c>
      <c r="W52" s="1">
        <f t="shared" si="15"/>
        <v>3.0909090909090908</v>
      </c>
      <c r="X52" s="1">
        <f t="shared" si="21"/>
        <v>105</v>
      </c>
      <c r="Y52" s="1">
        <f t="shared" si="22"/>
        <v>160</v>
      </c>
      <c r="Z52" s="1">
        <f t="shared" si="23"/>
        <v>215</v>
      </c>
      <c r="AA52" s="1">
        <f t="shared" si="16"/>
        <v>9.5238095238095237</v>
      </c>
      <c r="AB52" s="1">
        <f t="shared" si="17"/>
        <v>6.25</v>
      </c>
      <c r="AC52" s="1">
        <f t="shared" si="18"/>
        <v>4.6511627906976747</v>
      </c>
    </row>
    <row r="53" spans="1:34" x14ac:dyDescent="0.35">
      <c r="AH53" s="1">
        <f>SUM(AH2:AH52)</f>
        <v>617.5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Nagel</dc:creator>
  <cp:lastModifiedBy>Raymond Nagel</cp:lastModifiedBy>
  <dcterms:created xsi:type="dcterms:W3CDTF">2024-10-07T15:12:38Z</dcterms:created>
  <dcterms:modified xsi:type="dcterms:W3CDTF">2024-10-11T16:58:54Z</dcterms:modified>
</cp:coreProperties>
</file>