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2.xml" ContentType="application/vnd.openxmlformats-officedocument.spreadsheetml.pivotTable+xml"/>
  <Override PartName="/xl/drawings/drawing4.xml" ContentType="application/vnd.openxmlformats-officedocument.drawing+xml"/>
  <Override PartName="/xl/slicers/slicer1.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5.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6.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tables/table2.xml" ContentType="application/vnd.openxmlformats-officedocument.spreadsheetml.table+xml"/>
  <Override PartName="/xl/pivotTables/pivotTable3.xml" ContentType="application/vnd.openxmlformats-officedocument.spreadsheetml.pivotTable+xml"/>
  <Override PartName="/xl/drawings/drawing7.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8.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9.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10.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tables/table3.xml" ContentType="application/vnd.openxmlformats-officedocument.spreadsheetml.table+xml"/>
  <Override PartName="/xl/queryTables/queryTable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hidePivotFieldList="1" defaultThemeVersion="124226"/>
  <mc:AlternateContent xmlns:mc="http://schemas.openxmlformats.org/markup-compatibility/2006">
    <mc:Choice Requires="x15">
      <x15ac:absPath xmlns:x15ac="http://schemas.microsoft.com/office/spreadsheetml/2010/11/ac" url="C:\Users\MRIRAY\Documents\MyExtra\Excel\Project\"/>
    </mc:Choice>
  </mc:AlternateContent>
  <xr:revisionPtr revIDLastSave="0" documentId="13_ncr:1_{C6296527-6078-48E6-BD26-83D048B67C59}" xr6:coauthVersionLast="47" xr6:coauthVersionMax="47" xr10:uidLastSave="{00000000-0000-0000-0000-000000000000}"/>
  <bookViews>
    <workbookView xWindow="-110" yWindow="-110" windowWidth="19420" windowHeight="10300" activeTab="11" xr2:uid="{00000000-000D-0000-FFFF-FFFF00000000}"/>
  </bookViews>
  <sheets>
    <sheet name="Dashboard" sheetId="25" r:id="rId1"/>
    <sheet name="Transformed " sheetId="3" r:id="rId2"/>
    <sheet name="CV_analysis" sheetId="22" r:id="rId3"/>
    <sheet name="Conversion rate" sheetId="5" r:id="rId4"/>
    <sheet name="No.of applications" sheetId="6" r:id="rId5"/>
    <sheet name="Success_summary_formula" sheetId="8" r:id="rId6"/>
    <sheet name="Platform analysis" sheetId="23" r:id="rId7"/>
    <sheet name="Detail1" sheetId="15" state="hidden" r:id="rId8"/>
    <sheet name="Max job postings citywise" sheetId="13" r:id="rId9"/>
    <sheet name="Referrals" sheetId="24" r:id="rId10"/>
    <sheet name="Best chances" sheetId="20" r:id="rId11"/>
    <sheet name="Skills gap" sheetId="11" r:id="rId12"/>
    <sheet name="Skills gap raw" sheetId="12" r:id="rId13"/>
    <sheet name="Raw" sheetId="1" r:id="rId14"/>
  </sheets>
  <definedNames>
    <definedName name="_xlnm._FilterDatabase" localSheetId="5" hidden="1">Success_summary_formula!$B$1:$B$122</definedName>
    <definedName name="_xlnm.Criteria" localSheetId="5">Success_summary_formula!$O:$O</definedName>
    <definedName name="ExternalData_1" localSheetId="1" hidden="1">'Transformed '!$A$1:$Q$122</definedName>
    <definedName name="ExternalData_2" localSheetId="12" hidden="1">'Skills gap raw'!$A$1:$R$371</definedName>
    <definedName name="Slicer_Days__Date_Applied">#N/A</definedName>
  </definedNames>
  <calcPr calcId="191028"/>
  <pivotCaches>
    <pivotCache cacheId="0" r:id="rId15"/>
    <pivotCache cacheId="1" r:id="rId16"/>
    <pivotCache cacheId="2" r:id="rId17"/>
    <pivotCache cacheId="3" r:id="rId18"/>
    <pivotCache cacheId="4" r:id="rId19"/>
  </pivotCaches>
  <extLst>
    <ext xmlns:x14="http://schemas.microsoft.com/office/spreadsheetml/2009/9/main" uri="{BBE1A952-AA13-448e-AADC-164F8A28A991}">
      <x14:slicerCaches>
        <x14:slicerCache r:id="rId2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6" i="24" l="1"/>
  <c r="B11" i="24"/>
  <c r="B7" i="24"/>
  <c r="B2" i="24"/>
  <c r="E3" i="24"/>
  <c r="D3" i="24"/>
  <c r="E2" i="24"/>
  <c r="D2" i="24"/>
  <c r="C3" i="24"/>
  <c r="C2" i="24"/>
  <c r="A7" i="24" s="1"/>
  <c r="B3" i="24"/>
  <c r="A2" i="23" a="1"/>
  <c r="A2" i="23" s="1"/>
  <c r="C2" i="23" s="1"/>
  <c r="K38" i="20" a="1"/>
  <c r="K38" i="20" s="1"/>
  <c r="A22" i="20"/>
  <c r="A23" i="20"/>
  <c r="A24" i="20"/>
  <c r="A17" i="20"/>
  <c r="A18" i="20"/>
  <c r="A19" i="20"/>
  <c r="A20" i="20"/>
  <c r="A21" i="20"/>
  <c r="A16" i="20"/>
  <c r="A15" i="20"/>
  <c r="S122" i="3"/>
  <c r="C16" i="20"/>
  <c r="C17" i="20"/>
  <c r="C18" i="20"/>
  <c r="C19" i="20"/>
  <c r="C20" i="20"/>
  <c r="C24" i="20"/>
  <c r="C21" i="20"/>
  <c r="C22" i="20"/>
  <c r="C23" i="20"/>
  <c r="C15" i="20"/>
  <c r="B16" i="20"/>
  <c r="B19" i="20"/>
  <c r="B17" i="20"/>
  <c r="B18" i="20"/>
  <c r="B20" i="20"/>
  <c r="B21" i="20"/>
  <c r="B22" i="20"/>
  <c r="B23" i="20"/>
  <c r="B24" i="20"/>
  <c r="B15" i="20"/>
  <c r="L38" i="20"/>
  <c r="U9" i="3" a="1"/>
  <c r="T121" i="3" a="1"/>
  <c r="U17" i="3" a="1"/>
  <c r="U15" i="3" a="1"/>
  <c r="T120" i="3" a="1"/>
  <c r="U70" i="3" a="1"/>
  <c r="U114" i="3" a="1"/>
  <c r="U88" i="3" a="1"/>
  <c r="U11" i="3" a="1"/>
  <c r="T61" i="3" a="1"/>
  <c r="T59" i="3" a="1"/>
  <c r="T70" i="3" a="1"/>
  <c r="T86" i="3" a="1"/>
  <c r="U4" i="3" a="1"/>
  <c r="T71" i="3" a="1"/>
  <c r="T82" i="3" a="1"/>
  <c r="U21" i="3" a="1"/>
  <c r="U10" i="3" a="1"/>
  <c r="U38" i="3" a="1"/>
  <c r="T2" i="3" a="1"/>
  <c r="T104" i="3" a="1"/>
  <c r="T111" i="3" a="1"/>
  <c r="U3" i="3" a="1"/>
  <c r="T24" i="3" a="1"/>
  <c r="T81" i="3" a="1"/>
  <c r="U104" i="3" a="1"/>
  <c r="T65" i="3" a="1"/>
  <c r="T114" i="3" a="1"/>
  <c r="T39" i="3" a="1"/>
  <c r="U84" i="3" a="1"/>
  <c r="U61" i="3" a="1"/>
  <c r="T31" i="3" a="1"/>
  <c r="U60" i="3" a="1"/>
  <c r="U33" i="3" a="1"/>
  <c r="T46" i="3" a="1"/>
  <c r="T63" i="3" a="1"/>
  <c r="T113" i="3" a="1"/>
  <c r="U66" i="3" a="1"/>
  <c r="U35" i="3" a="1"/>
  <c r="T9" i="3" a="1"/>
  <c r="U68" i="3" a="1"/>
  <c r="T14" i="3" a="1"/>
  <c r="U92" i="3" a="1"/>
  <c r="T51" i="3" a="1"/>
  <c r="T93" i="3" a="1"/>
  <c r="U37" i="3" a="1"/>
  <c r="U101" i="3" a="1"/>
  <c r="U78" i="3" a="1"/>
  <c r="U56" i="3" a="1"/>
  <c r="T89" i="3" a="1"/>
  <c r="T44" i="3" a="1"/>
  <c r="T43" i="3" a="1"/>
  <c r="T100" i="3" a="1"/>
  <c r="T17" i="3" a="1"/>
  <c r="U118" i="3" a="1"/>
  <c r="U20" i="3" a="1"/>
  <c r="U111" i="3" a="1"/>
  <c r="T75" i="3" a="1"/>
  <c r="U73" i="3" a="1"/>
  <c r="U2" i="3" a="1"/>
  <c r="T108" i="3" a="1"/>
  <c r="T29" i="3" a="1"/>
  <c r="U91" i="3" a="1"/>
  <c r="U6" i="3" a="1"/>
  <c r="T22" i="3" a="1"/>
  <c r="T19" i="3" a="1"/>
  <c r="U48" i="3" a="1"/>
  <c r="U102" i="3" a="1"/>
  <c r="U22" i="3" a="1"/>
  <c r="T60" i="3" a="1"/>
  <c r="T42" i="3" a="1"/>
  <c r="U25" i="3" a="1"/>
  <c r="U122" i="3" a="1"/>
  <c r="T26" i="3" a="1"/>
  <c r="U52" i="3" a="1"/>
  <c r="U5" i="3" a="1"/>
  <c r="T97" i="3" a="1"/>
  <c r="U116" i="3" a="1"/>
  <c r="U69" i="3" a="1"/>
  <c r="T118" i="3" a="1"/>
  <c r="U109" i="3" a="1"/>
  <c r="U28" i="3" a="1"/>
  <c r="T53" i="3" a="1"/>
  <c r="U42" i="3" a="1"/>
  <c r="U53" i="3" a="1"/>
  <c r="U44" i="3" a="1"/>
  <c r="T122" i="3" a="1"/>
  <c r="U39" i="3" a="1"/>
  <c r="U36" i="3" a="1"/>
  <c r="T55" i="3" a="1"/>
  <c r="U119" i="3" a="1"/>
  <c r="T105" i="3" a="1"/>
  <c r="T72" i="3" a="1"/>
  <c r="U108" i="3" a="1"/>
  <c r="U30" i="3" a="1"/>
  <c r="U89" i="3" a="1"/>
  <c r="T41" i="3" a="1"/>
  <c r="U106" i="3" a="1"/>
  <c r="U96" i="3" a="1"/>
  <c r="U18" i="3" a="1"/>
  <c r="T88" i="3" a="1"/>
  <c r="T47" i="3" a="1"/>
  <c r="T48" i="3" a="1"/>
  <c r="T57" i="3" a="1"/>
  <c r="U55" i="3" a="1"/>
  <c r="T74" i="3" a="1"/>
  <c r="U40" i="3" a="1"/>
  <c r="U32" i="3" a="1"/>
  <c r="U79" i="3" a="1"/>
  <c r="U100" i="3" a="1"/>
  <c r="U97" i="3" a="1"/>
  <c r="U34" i="3" a="1"/>
  <c r="T66" i="3" a="1"/>
  <c r="U58" i="3" a="1"/>
  <c r="U31" i="3" a="1"/>
  <c r="T96" i="3" a="1"/>
  <c r="U27" i="3" a="1"/>
  <c r="U94" i="3" a="1"/>
  <c r="T21" i="3" a="1"/>
  <c r="T112" i="3" a="1"/>
  <c r="U8" i="3" a="1"/>
  <c r="T67" i="3" a="1"/>
  <c r="T102" i="3" a="1"/>
  <c r="T92" i="3" a="1"/>
  <c r="T25" i="3" a="1"/>
  <c r="U83" i="3" a="1"/>
  <c r="U19" i="3" a="1"/>
  <c r="T103" i="3" a="1"/>
  <c r="U76" i="3" a="1"/>
  <c r="T78" i="3" a="1"/>
  <c r="U112" i="3" a="1"/>
  <c r="T99" i="3" a="1"/>
  <c r="T84" i="3" a="1"/>
  <c r="U51" i="3" a="1"/>
  <c r="U72" i="3" a="1"/>
  <c r="T15" i="3" a="1"/>
  <c r="T32" i="3" a="1"/>
  <c r="T45" i="3" a="1"/>
  <c r="T18" i="3" a="1"/>
  <c r="T13" i="3" a="1"/>
  <c r="U86" i="3" a="1"/>
  <c r="T101" i="3" a="1"/>
  <c r="U57" i="3" a="1"/>
  <c r="T77" i="3" a="1"/>
  <c r="U74" i="3" a="1"/>
  <c r="U87" i="3" a="1"/>
  <c r="T116" i="3" a="1"/>
  <c r="T54" i="3" a="1"/>
  <c r="T64" i="3" a="1"/>
  <c r="T23" i="3" a="1"/>
  <c r="U107" i="3" a="1"/>
  <c r="T3" i="3" a="1"/>
  <c r="U23" i="3" a="1"/>
  <c r="T8" i="3" a="1"/>
  <c r="T69" i="3" a="1"/>
  <c r="T83" i="3" a="1"/>
  <c r="U85" i="3" a="1"/>
  <c r="U41" i="3" a="1"/>
  <c r="U120" i="3" a="1"/>
  <c r="U26" i="3" a="1"/>
  <c r="T5" i="3" a="1"/>
  <c r="T40" i="3" a="1"/>
  <c r="U121" i="3" a="1"/>
  <c r="T85" i="3" a="1"/>
  <c r="T27" i="3" a="1"/>
  <c r="U64" i="3" a="1"/>
  <c r="U50" i="3" a="1"/>
  <c r="T12" i="3" a="1"/>
  <c r="T76" i="3" a="1"/>
  <c r="T95" i="3" a="1"/>
  <c r="T11" i="3" a="1"/>
  <c r="T62" i="3" a="1"/>
  <c r="U67" i="3" a="1"/>
  <c r="U99" i="3" a="1"/>
  <c r="T107" i="3" a="1"/>
  <c r="T10" i="3" a="1"/>
  <c r="T73" i="3" a="1"/>
  <c r="T106" i="3" a="1"/>
  <c r="T79" i="3" a="1"/>
  <c r="T68" i="3" a="1"/>
  <c r="T110" i="3" a="1"/>
  <c r="T115" i="3" a="1"/>
  <c r="U54" i="3" a="1"/>
  <c r="U95" i="3" a="1"/>
  <c r="T52" i="3" a="1"/>
  <c r="U77" i="3" a="1"/>
  <c r="U63" i="3" a="1"/>
  <c r="T16" i="3" a="1"/>
  <c r="U75" i="3" a="1"/>
  <c r="U80" i="3" a="1"/>
  <c r="U13" i="3" a="1"/>
  <c r="T4" i="3" a="1"/>
  <c r="T6" i="3" a="1"/>
  <c r="T98" i="3" a="1"/>
  <c r="U45" i="3" a="1"/>
  <c r="U110" i="3" a="1"/>
  <c r="T87" i="3" a="1"/>
  <c r="T30" i="3" a="1"/>
  <c r="U59" i="3" a="1"/>
  <c r="U43" i="3" a="1"/>
  <c r="T91" i="3" a="1"/>
  <c r="U117" i="3" a="1"/>
  <c r="U24" i="3" a="1"/>
  <c r="T50" i="3" a="1"/>
  <c r="U71" i="3" a="1"/>
  <c r="U98" i="3" a="1"/>
  <c r="T90" i="3" a="1"/>
  <c r="T33" i="3" a="1"/>
  <c r="T37" i="3" a="1"/>
  <c r="U65" i="3" a="1"/>
  <c r="T94" i="3" a="1"/>
  <c r="U7" i="3" a="1"/>
  <c r="T58" i="3" a="1"/>
  <c r="T28" i="3" a="1"/>
  <c r="U29" i="3" a="1"/>
  <c r="U16" i="3" a="1"/>
  <c r="T20" i="3" a="1"/>
  <c r="U47" i="3" a="1"/>
  <c r="U12" i="3" a="1"/>
  <c r="T7" i="3" a="1"/>
  <c r="T119" i="3" a="1"/>
  <c r="T38" i="3" a="1"/>
  <c r="U81" i="3" a="1"/>
  <c r="U14" i="3" a="1"/>
  <c r="U103" i="3" a="1"/>
  <c r="T56" i="3" a="1"/>
  <c r="T80" i="3" a="1"/>
  <c r="T36" i="3" a="1"/>
  <c r="U90" i="3" a="1"/>
  <c r="U105" i="3" a="1"/>
  <c r="U49" i="3" a="1"/>
  <c r="U113" i="3" a="1"/>
  <c r="U93" i="3" a="1"/>
  <c r="T35" i="3" a="1"/>
  <c r="T34" i="3" a="1"/>
  <c r="U46" i="3" a="1"/>
  <c r="T117" i="3" a="1"/>
  <c r="U115" i="3" a="1"/>
  <c r="U82" i="3" a="1"/>
  <c r="T109" i="3" a="1"/>
  <c r="U62" i="3" a="1"/>
  <c r="T49" i="3" a="1"/>
  <c r="A11" i="24" l="1"/>
  <c r="D5" i="23"/>
  <c r="D3" i="23"/>
  <c r="E5" i="23"/>
  <c r="C5" i="23"/>
  <c r="E4" i="23"/>
  <c r="D2" i="23"/>
  <c r="B2" i="23"/>
  <c r="D4" i="23"/>
  <c r="B5" i="23"/>
  <c r="B4" i="23"/>
  <c r="C6" i="23"/>
  <c r="C4" i="23"/>
  <c r="E3" i="23"/>
  <c r="B6" i="23"/>
  <c r="E2" i="23"/>
  <c r="B3" i="23"/>
  <c r="E6" i="23"/>
  <c r="C3" i="23"/>
  <c r="D6" i="23"/>
  <c r="U120" i="3"/>
  <c r="U97" i="3"/>
  <c r="U73" i="3"/>
  <c r="U49" i="3"/>
  <c r="U25" i="3"/>
  <c r="U108" i="3"/>
  <c r="U84" i="3"/>
  <c r="U60" i="3"/>
  <c r="U36" i="3"/>
  <c r="U12" i="3"/>
  <c r="U95" i="3"/>
  <c r="U71" i="3"/>
  <c r="U47" i="3"/>
  <c r="U23" i="3"/>
  <c r="U103" i="3"/>
  <c r="U91" i="3"/>
  <c r="U79" i="3"/>
  <c r="U67" i="3"/>
  <c r="U55" i="3"/>
  <c r="U43" i="3"/>
  <c r="U31" i="3"/>
  <c r="U19" i="3"/>
  <c r="U7" i="3"/>
  <c r="U113" i="3"/>
  <c r="U102" i="3"/>
  <c r="U90" i="3"/>
  <c r="U78" i="3"/>
  <c r="U66" i="3"/>
  <c r="U54" i="3"/>
  <c r="U42" i="3"/>
  <c r="U30" i="3"/>
  <c r="U18" i="3"/>
  <c r="U6" i="3"/>
  <c r="U109" i="3"/>
  <c r="U85" i="3"/>
  <c r="U61" i="3"/>
  <c r="U37" i="3"/>
  <c r="U13" i="3"/>
  <c r="U119" i="3"/>
  <c r="U96" i="3"/>
  <c r="U72" i="3"/>
  <c r="U48" i="3"/>
  <c r="U24" i="3"/>
  <c r="U107" i="3"/>
  <c r="U115" i="3"/>
  <c r="U83" i="3"/>
  <c r="U59" i="3"/>
  <c r="U35" i="3"/>
  <c r="U11" i="3"/>
  <c r="U114" i="3"/>
  <c r="U121" i="3"/>
  <c r="U101" i="3"/>
  <c r="U89" i="3"/>
  <c r="U77" i="3"/>
  <c r="U65" i="3"/>
  <c r="U53" i="3"/>
  <c r="U41" i="3"/>
  <c r="U29" i="3"/>
  <c r="U17" i="3"/>
  <c r="U5" i="3"/>
  <c r="U118" i="3"/>
  <c r="U112" i="3"/>
  <c r="U106" i="3"/>
  <c r="U100" i="3"/>
  <c r="U94" i="3"/>
  <c r="U88" i="3"/>
  <c r="U82" i="3"/>
  <c r="U76" i="3"/>
  <c r="U70" i="3"/>
  <c r="U64" i="3"/>
  <c r="U58" i="3"/>
  <c r="U52" i="3"/>
  <c r="U46" i="3"/>
  <c r="U40" i="3"/>
  <c r="U34" i="3"/>
  <c r="U28" i="3"/>
  <c r="U22" i="3"/>
  <c r="U16" i="3"/>
  <c r="U10" i="3"/>
  <c r="U4" i="3"/>
  <c r="U117" i="3"/>
  <c r="U111" i="3"/>
  <c r="U105" i="3"/>
  <c r="U99" i="3"/>
  <c r="U93" i="3"/>
  <c r="U87" i="3"/>
  <c r="U81" i="3"/>
  <c r="U75" i="3"/>
  <c r="U69" i="3"/>
  <c r="U63" i="3"/>
  <c r="U57" i="3"/>
  <c r="U51" i="3"/>
  <c r="U45" i="3"/>
  <c r="U39" i="3"/>
  <c r="U33" i="3"/>
  <c r="U27" i="3"/>
  <c r="U21" i="3"/>
  <c r="U15" i="3"/>
  <c r="U9" i="3"/>
  <c r="U3" i="3"/>
  <c r="U122" i="3"/>
  <c r="U116" i="3"/>
  <c r="U110" i="3"/>
  <c r="U104" i="3"/>
  <c r="U98" i="3"/>
  <c r="U92" i="3"/>
  <c r="U86" i="3"/>
  <c r="U80" i="3"/>
  <c r="U74" i="3"/>
  <c r="U68" i="3"/>
  <c r="U62" i="3"/>
  <c r="U56" i="3"/>
  <c r="U50" i="3"/>
  <c r="U44" i="3"/>
  <c r="U38" i="3"/>
  <c r="U32" i="3"/>
  <c r="U26" i="3"/>
  <c r="U20" i="3"/>
  <c r="U14" i="3"/>
  <c r="U8" i="3"/>
  <c r="U2" i="3"/>
  <c r="T2" i="3"/>
  <c r="T121" i="3"/>
  <c r="T115" i="3"/>
  <c r="T109" i="3"/>
  <c r="T103" i="3"/>
  <c r="T97" i="3"/>
  <c r="T91" i="3"/>
  <c r="T85" i="3"/>
  <c r="T79" i="3"/>
  <c r="T73" i="3"/>
  <c r="T67" i="3"/>
  <c r="T61" i="3"/>
  <c r="T55" i="3"/>
  <c r="T49" i="3"/>
  <c r="T43" i="3"/>
  <c r="T37" i="3"/>
  <c r="T31" i="3"/>
  <c r="T25" i="3"/>
  <c r="T19" i="3"/>
  <c r="T13" i="3"/>
  <c r="T7" i="3"/>
  <c r="T120" i="3"/>
  <c r="T66" i="3"/>
  <c r="T113" i="3"/>
  <c r="T101" i="3"/>
  <c r="T89" i="3"/>
  <c r="T77" i="3"/>
  <c r="T65" i="3"/>
  <c r="T53" i="3"/>
  <c r="T47" i="3"/>
  <c r="T41" i="3"/>
  <c r="T29" i="3"/>
  <c r="T23" i="3"/>
  <c r="T17" i="3"/>
  <c r="T11" i="3"/>
  <c r="T5" i="3"/>
  <c r="T84" i="3"/>
  <c r="T48" i="3"/>
  <c r="T12" i="3"/>
  <c r="T107" i="3"/>
  <c r="T95" i="3"/>
  <c r="T83" i="3"/>
  <c r="T71" i="3"/>
  <c r="T59" i="3"/>
  <c r="T35" i="3"/>
  <c r="T102" i="3"/>
  <c r="T72" i="3"/>
  <c r="T36" i="3"/>
  <c r="T6" i="3"/>
  <c r="T118" i="3"/>
  <c r="T106" i="3"/>
  <c r="T100" i="3"/>
  <c r="T88" i="3"/>
  <c r="T76" i="3"/>
  <c r="T70" i="3"/>
  <c r="T64" i="3"/>
  <c r="T58" i="3"/>
  <c r="T46" i="3"/>
  <c r="T40" i="3"/>
  <c r="T34" i="3"/>
  <c r="T28" i="3"/>
  <c r="T22" i="3"/>
  <c r="T16" i="3"/>
  <c r="T10" i="3"/>
  <c r="T4" i="3"/>
  <c r="T90" i="3"/>
  <c r="T54" i="3"/>
  <c r="T30" i="3"/>
  <c r="T119" i="3"/>
  <c r="T112" i="3"/>
  <c r="T94" i="3"/>
  <c r="T82" i="3"/>
  <c r="T52" i="3"/>
  <c r="T96" i="3"/>
  <c r="T60" i="3"/>
  <c r="T24" i="3"/>
  <c r="T117" i="3"/>
  <c r="T105" i="3"/>
  <c r="T93" i="3"/>
  <c r="T81" i="3"/>
  <c r="T75" i="3"/>
  <c r="T63" i="3"/>
  <c r="T57" i="3"/>
  <c r="T51" i="3"/>
  <c r="T39" i="3"/>
  <c r="T33" i="3"/>
  <c r="T27" i="3"/>
  <c r="T21" i="3"/>
  <c r="T15" i="3"/>
  <c r="T9" i="3"/>
  <c r="T3" i="3"/>
  <c r="T114" i="3"/>
  <c r="T78" i="3"/>
  <c r="T42" i="3"/>
  <c r="T18" i="3"/>
  <c r="T111" i="3"/>
  <c r="T99" i="3"/>
  <c r="T87" i="3"/>
  <c r="T69" i="3"/>
  <c r="T45" i="3"/>
  <c r="T108" i="3"/>
  <c r="T122" i="3"/>
  <c r="T116" i="3"/>
  <c r="T110" i="3"/>
  <c r="T104" i="3"/>
  <c r="T98" i="3"/>
  <c r="T92" i="3"/>
  <c r="T86" i="3"/>
  <c r="T80" i="3"/>
  <c r="T74" i="3"/>
  <c r="T68" i="3"/>
  <c r="T62" i="3"/>
  <c r="T56" i="3"/>
  <c r="T50" i="3"/>
  <c r="T44" i="3"/>
  <c r="T38" i="3"/>
  <c r="T32" i="3"/>
  <c r="T26" i="3"/>
  <c r="T20" i="3"/>
  <c r="T14" i="3"/>
  <c r="T8" i="3"/>
  <c r="M44" i="20"/>
  <c r="M40" i="20"/>
  <c r="L40" i="20"/>
  <c r="M38" i="20"/>
  <c r="M43" i="20"/>
  <c r="L44" i="20"/>
  <c r="N43" i="20"/>
  <c r="M46" i="20"/>
  <c r="L47" i="20"/>
  <c r="M45" i="20"/>
  <c r="N47" i="20"/>
  <c r="M41" i="20"/>
  <c r="L42" i="20"/>
  <c r="N40" i="20"/>
  <c r="M39" i="20"/>
  <c r="L41" i="20"/>
  <c r="N42" i="20"/>
  <c r="N46" i="20"/>
  <c r="N38" i="20"/>
  <c r="N45" i="20"/>
  <c r="M42" i="20"/>
  <c r="L46" i="20"/>
  <c r="L43" i="20"/>
  <c r="L45" i="20"/>
  <c r="M47" i="20"/>
  <c r="N41" i="20"/>
  <c r="N44" i="20"/>
  <c r="L39" i="20"/>
  <c r="N39" i="20"/>
  <c r="O39" i="20" l="1"/>
  <c r="O44" i="20"/>
  <c r="O41" i="20"/>
  <c r="O45" i="20"/>
  <c r="O38" i="20"/>
  <c r="O46" i="20"/>
  <c r="O42" i="20"/>
  <c r="O40" i="20"/>
  <c r="O47" i="20"/>
  <c r="O43" i="20"/>
  <c r="B3" i="22"/>
  <c r="B2" i="22"/>
  <c r="C16" i="11" l="1"/>
  <c r="C17" i="11"/>
  <c r="C18" i="11"/>
  <c r="C19" i="11"/>
  <c r="C20" i="11"/>
  <c r="C21" i="11"/>
  <c r="C22" i="11"/>
  <c r="C23" i="11"/>
  <c r="C24" i="11"/>
  <c r="C15" i="11"/>
  <c r="B16" i="11"/>
  <c r="B17" i="11"/>
  <c r="B18" i="11"/>
  <c r="B19" i="11"/>
  <c r="B20" i="11"/>
  <c r="B21" i="11"/>
  <c r="B22" i="11"/>
  <c r="B23" i="11"/>
  <c r="B24" i="11"/>
  <c r="B15" i="11"/>
  <c r="A15" i="11" a="1"/>
  <c r="A15" i="11" s="1"/>
  <c r="D3" i="11"/>
  <c r="D4" i="11"/>
  <c r="D5" i="11"/>
  <c r="D6" i="11"/>
  <c r="D7" i="11"/>
  <c r="D8" i="11"/>
  <c r="D9" i="11"/>
  <c r="D10" i="11"/>
  <c r="D11" i="11"/>
  <c r="D2" i="11"/>
  <c r="C2" i="11"/>
  <c r="C3" i="11"/>
  <c r="C4" i="11"/>
  <c r="C5" i="11"/>
  <c r="C6" i="11"/>
  <c r="C7" i="11"/>
  <c r="C8" i="11"/>
  <c r="C9" i="11"/>
  <c r="C10" i="11"/>
  <c r="C11" i="11"/>
  <c r="B2" i="11"/>
  <c r="B9" i="11"/>
  <c r="B11" i="11"/>
  <c r="B4" i="11"/>
  <c r="B10" i="11"/>
  <c r="B7" i="11"/>
  <c r="B5" i="11"/>
  <c r="B6" i="11"/>
  <c r="B8" i="11"/>
  <c r="B3" i="11"/>
  <c r="A2" i="11" a="1"/>
  <c r="A2" i="11" s="1"/>
  <c r="S2" i="12"/>
  <c r="S3" i="12"/>
  <c r="S4" i="12"/>
  <c r="S5" i="12"/>
  <c r="S6" i="12"/>
  <c r="S7" i="12"/>
  <c r="S8" i="12"/>
  <c r="S9" i="12"/>
  <c r="S10" i="12"/>
  <c r="S11" i="12"/>
  <c r="S12" i="12"/>
  <c r="S13" i="12"/>
  <c r="S14" i="12"/>
  <c r="S15" i="12"/>
  <c r="S16" i="12"/>
  <c r="S17" i="12"/>
  <c r="S18" i="12"/>
  <c r="S19" i="12"/>
  <c r="S20" i="12"/>
  <c r="S21" i="12"/>
  <c r="S22" i="12"/>
  <c r="S23" i="12"/>
  <c r="S24" i="12"/>
  <c r="S25" i="12"/>
  <c r="S26" i="12"/>
  <c r="S27" i="12"/>
  <c r="S28" i="12"/>
  <c r="S29" i="12"/>
  <c r="S30" i="12"/>
  <c r="S31" i="12"/>
  <c r="S32" i="12"/>
  <c r="S33" i="12"/>
  <c r="S34" i="12"/>
  <c r="S35" i="12"/>
  <c r="S36" i="12"/>
  <c r="S37" i="12"/>
  <c r="S38" i="12"/>
  <c r="S39" i="12"/>
  <c r="S40" i="12"/>
  <c r="S41" i="12"/>
  <c r="S42" i="12"/>
  <c r="S43" i="12"/>
  <c r="S44" i="12"/>
  <c r="S45" i="12"/>
  <c r="S46" i="12"/>
  <c r="S47" i="12"/>
  <c r="S48" i="12"/>
  <c r="S49" i="12"/>
  <c r="S50" i="12"/>
  <c r="S51" i="12"/>
  <c r="S52" i="12"/>
  <c r="S53" i="12"/>
  <c r="S54" i="12"/>
  <c r="S55" i="12"/>
  <c r="S56" i="12"/>
  <c r="S57" i="12"/>
  <c r="S58" i="12"/>
  <c r="S59" i="12"/>
  <c r="S60" i="12"/>
  <c r="S61" i="12"/>
  <c r="S62" i="12"/>
  <c r="S63" i="12"/>
  <c r="S64" i="12"/>
  <c r="S65" i="12"/>
  <c r="S66" i="12"/>
  <c r="S67" i="12"/>
  <c r="S68" i="12"/>
  <c r="S69" i="12"/>
  <c r="S70" i="12"/>
  <c r="S71" i="12"/>
  <c r="S72" i="12"/>
  <c r="S73" i="12"/>
  <c r="S74" i="12"/>
  <c r="S75" i="12"/>
  <c r="S76" i="12"/>
  <c r="S77" i="12"/>
  <c r="S78" i="12"/>
  <c r="S79" i="12"/>
  <c r="S80" i="12"/>
  <c r="S81" i="12"/>
  <c r="S82" i="12"/>
  <c r="S83" i="12"/>
  <c r="S84" i="12"/>
  <c r="S85" i="12"/>
  <c r="S86" i="12"/>
  <c r="S87" i="12"/>
  <c r="S88" i="12"/>
  <c r="S89" i="12"/>
  <c r="S90" i="12"/>
  <c r="S91" i="12"/>
  <c r="S92" i="12"/>
  <c r="S93" i="12"/>
  <c r="S94" i="12"/>
  <c r="S95" i="12"/>
  <c r="S96" i="12"/>
  <c r="S97" i="12"/>
  <c r="S98" i="12"/>
  <c r="S99" i="12"/>
  <c r="S100" i="12"/>
  <c r="S101" i="12"/>
  <c r="S102" i="12"/>
  <c r="S103" i="12"/>
  <c r="S104" i="12"/>
  <c r="S105" i="12"/>
  <c r="S106" i="12"/>
  <c r="S107" i="12"/>
  <c r="S108" i="12"/>
  <c r="S109" i="12"/>
  <c r="S110" i="12"/>
  <c r="S111" i="12"/>
  <c r="S112" i="12"/>
  <c r="S113" i="12"/>
  <c r="S114" i="12"/>
  <c r="S115" i="12"/>
  <c r="S116" i="12"/>
  <c r="S117" i="12"/>
  <c r="S118" i="12"/>
  <c r="S119" i="12"/>
  <c r="S120" i="12"/>
  <c r="S121" i="12"/>
  <c r="S122" i="12"/>
  <c r="S123" i="12"/>
  <c r="S124" i="12"/>
  <c r="S125" i="12"/>
  <c r="S126" i="12"/>
  <c r="S127" i="12"/>
  <c r="S128" i="12"/>
  <c r="S129" i="12"/>
  <c r="S130" i="12"/>
  <c r="S131" i="12"/>
  <c r="S132" i="12"/>
  <c r="S133" i="12"/>
  <c r="S134" i="12"/>
  <c r="S135" i="12"/>
  <c r="S136" i="12"/>
  <c r="S137" i="12"/>
  <c r="S138" i="12"/>
  <c r="S139" i="12"/>
  <c r="S140" i="12"/>
  <c r="S141" i="12"/>
  <c r="S142" i="12"/>
  <c r="S143" i="12"/>
  <c r="S144" i="12"/>
  <c r="S145" i="12"/>
  <c r="S146" i="12"/>
  <c r="S147" i="12"/>
  <c r="S148" i="12"/>
  <c r="S149" i="12"/>
  <c r="S150" i="12"/>
  <c r="S151" i="12"/>
  <c r="S152" i="12"/>
  <c r="S153" i="12"/>
  <c r="S154" i="12"/>
  <c r="S155" i="12"/>
  <c r="S156" i="12"/>
  <c r="S157" i="12"/>
  <c r="S158" i="12"/>
  <c r="S159" i="12"/>
  <c r="S160" i="12"/>
  <c r="S161" i="12"/>
  <c r="S162" i="12"/>
  <c r="S163" i="12"/>
  <c r="S164" i="12"/>
  <c r="S165" i="12"/>
  <c r="S166" i="12"/>
  <c r="S167" i="12"/>
  <c r="S168" i="12"/>
  <c r="S169" i="12"/>
  <c r="S170" i="12"/>
  <c r="S171" i="12"/>
  <c r="S172" i="12"/>
  <c r="S173" i="12"/>
  <c r="S174" i="12"/>
  <c r="S175" i="12"/>
  <c r="S176" i="12"/>
  <c r="S177" i="12"/>
  <c r="S178" i="12"/>
  <c r="S179" i="12"/>
  <c r="S180" i="12"/>
  <c r="S181" i="12"/>
  <c r="S182" i="12"/>
  <c r="S183" i="12"/>
  <c r="S184" i="12"/>
  <c r="S185" i="12"/>
  <c r="S186" i="12"/>
  <c r="S187" i="12"/>
  <c r="S188" i="12"/>
  <c r="S189" i="12"/>
  <c r="S190" i="12"/>
  <c r="S191" i="12"/>
  <c r="S192" i="12"/>
  <c r="S193" i="12"/>
  <c r="S194" i="12"/>
  <c r="S195" i="12"/>
  <c r="S196" i="12"/>
  <c r="S197" i="12"/>
  <c r="S198" i="12"/>
  <c r="S199" i="12"/>
  <c r="S200" i="12"/>
  <c r="S201" i="12"/>
  <c r="S202" i="12"/>
  <c r="S203" i="12"/>
  <c r="S204" i="12"/>
  <c r="S205" i="12"/>
  <c r="S206" i="12"/>
  <c r="S207" i="12"/>
  <c r="S208" i="12"/>
  <c r="S209" i="12"/>
  <c r="S210" i="12"/>
  <c r="S211" i="12"/>
  <c r="S212" i="12"/>
  <c r="S213" i="12"/>
  <c r="S214" i="12"/>
  <c r="S215" i="12"/>
  <c r="S216" i="12"/>
  <c r="S217" i="12"/>
  <c r="S218" i="12"/>
  <c r="S219" i="12"/>
  <c r="S220" i="12"/>
  <c r="S221" i="12"/>
  <c r="S222" i="12"/>
  <c r="S223" i="12"/>
  <c r="S224" i="12"/>
  <c r="S225" i="12"/>
  <c r="S226" i="12"/>
  <c r="S227" i="12"/>
  <c r="S228" i="12"/>
  <c r="S229" i="12"/>
  <c r="S230" i="12"/>
  <c r="S231" i="12"/>
  <c r="S232" i="12"/>
  <c r="S233" i="12"/>
  <c r="S234" i="12"/>
  <c r="S235" i="12"/>
  <c r="S236" i="12"/>
  <c r="S237" i="12"/>
  <c r="S238" i="12"/>
  <c r="S239" i="12"/>
  <c r="S240" i="12"/>
  <c r="S241" i="12"/>
  <c r="S242" i="12"/>
  <c r="S243" i="12"/>
  <c r="S244" i="12"/>
  <c r="S245" i="12"/>
  <c r="S246" i="12"/>
  <c r="S247" i="12"/>
  <c r="S248" i="12"/>
  <c r="S249" i="12"/>
  <c r="S250" i="12"/>
  <c r="S251" i="12"/>
  <c r="S252" i="12"/>
  <c r="S253" i="12"/>
  <c r="S254" i="12"/>
  <c r="S255" i="12"/>
  <c r="S256" i="12"/>
  <c r="S257" i="12"/>
  <c r="S258" i="12"/>
  <c r="S259" i="12"/>
  <c r="S260" i="12"/>
  <c r="S261" i="12"/>
  <c r="S262" i="12"/>
  <c r="S263" i="12"/>
  <c r="S264" i="12"/>
  <c r="S265" i="12"/>
  <c r="S266" i="12"/>
  <c r="S267" i="12"/>
  <c r="S268" i="12"/>
  <c r="S269" i="12"/>
  <c r="S270" i="12"/>
  <c r="S271" i="12"/>
  <c r="S272" i="12"/>
  <c r="S273" i="12"/>
  <c r="S274" i="12"/>
  <c r="S275" i="12"/>
  <c r="S276" i="12"/>
  <c r="S277" i="12"/>
  <c r="S278" i="12"/>
  <c r="S279" i="12"/>
  <c r="S280" i="12"/>
  <c r="S281" i="12"/>
  <c r="S282" i="12"/>
  <c r="S283" i="12"/>
  <c r="S284" i="12"/>
  <c r="S285" i="12"/>
  <c r="S286" i="12"/>
  <c r="S287" i="12"/>
  <c r="S288" i="12"/>
  <c r="S289" i="12"/>
  <c r="S290" i="12"/>
  <c r="S291" i="12"/>
  <c r="S292" i="12"/>
  <c r="S293" i="12"/>
  <c r="S294" i="12"/>
  <c r="S295" i="12"/>
  <c r="S296" i="12"/>
  <c r="S297" i="12"/>
  <c r="S298" i="12"/>
  <c r="S299" i="12"/>
  <c r="S300" i="12"/>
  <c r="S301" i="12"/>
  <c r="S302" i="12"/>
  <c r="S303" i="12"/>
  <c r="S304" i="12"/>
  <c r="S305" i="12"/>
  <c r="S306" i="12"/>
  <c r="S307" i="12"/>
  <c r="S308" i="12"/>
  <c r="S309" i="12"/>
  <c r="S310" i="12"/>
  <c r="S311" i="12"/>
  <c r="S312" i="12"/>
  <c r="S313" i="12"/>
  <c r="S314" i="12"/>
  <c r="S315" i="12"/>
  <c r="S316" i="12"/>
  <c r="S317" i="12"/>
  <c r="S318" i="12"/>
  <c r="S319" i="12"/>
  <c r="S320" i="12"/>
  <c r="S321" i="12"/>
  <c r="S322" i="12"/>
  <c r="S323" i="12"/>
  <c r="S324" i="12"/>
  <c r="S325" i="12"/>
  <c r="S326" i="12"/>
  <c r="S327" i="12"/>
  <c r="S328" i="12"/>
  <c r="S329" i="12"/>
  <c r="S330" i="12"/>
  <c r="S331" i="12"/>
  <c r="S332" i="12"/>
  <c r="S333" i="12"/>
  <c r="S334" i="12"/>
  <c r="S335" i="12"/>
  <c r="S336" i="12"/>
  <c r="S337" i="12"/>
  <c r="S338" i="12"/>
  <c r="S339" i="12"/>
  <c r="S340" i="12"/>
  <c r="S341" i="12"/>
  <c r="S342" i="12"/>
  <c r="S343" i="12"/>
  <c r="S344" i="12"/>
  <c r="S345" i="12"/>
  <c r="S346" i="12"/>
  <c r="S347" i="12"/>
  <c r="S348" i="12"/>
  <c r="S349" i="12"/>
  <c r="S350" i="12"/>
  <c r="S351" i="12"/>
  <c r="S352" i="12"/>
  <c r="S353" i="12"/>
  <c r="S354" i="12"/>
  <c r="S355" i="12"/>
  <c r="S356" i="12"/>
  <c r="S357" i="12"/>
  <c r="S358" i="12"/>
  <c r="S359" i="12"/>
  <c r="S360" i="12"/>
  <c r="S361" i="12"/>
  <c r="S362" i="12"/>
  <c r="S363" i="12"/>
  <c r="S364" i="12"/>
  <c r="S365" i="12"/>
  <c r="S366" i="12"/>
  <c r="S367" i="12"/>
  <c r="S368" i="12"/>
  <c r="S369" i="12"/>
  <c r="S370" i="12"/>
  <c r="S371" i="12"/>
  <c r="B2" i="8"/>
  <c r="A2" i="8" a="1"/>
  <c r="A2" i="8" s="1"/>
  <c r="E2" i="8" s="1"/>
  <c r="R2" i="3"/>
  <c r="S2" i="3" s="1"/>
  <c r="R3" i="3"/>
  <c r="S3" i="3" s="1"/>
  <c r="R4" i="3"/>
  <c r="S4" i="3" s="1"/>
  <c r="R5" i="3"/>
  <c r="S5" i="3" s="1"/>
  <c r="R6" i="3"/>
  <c r="S6" i="3" s="1"/>
  <c r="R7" i="3"/>
  <c r="S7" i="3" s="1"/>
  <c r="R8" i="3"/>
  <c r="S8" i="3" s="1"/>
  <c r="R9" i="3"/>
  <c r="S9" i="3" s="1"/>
  <c r="R10" i="3"/>
  <c r="S10" i="3" s="1"/>
  <c r="R11" i="3"/>
  <c r="S11" i="3" s="1"/>
  <c r="R12" i="3"/>
  <c r="S12" i="3" s="1"/>
  <c r="R13" i="3"/>
  <c r="S13" i="3" s="1"/>
  <c r="R14" i="3"/>
  <c r="S14" i="3" s="1"/>
  <c r="R15" i="3"/>
  <c r="S15" i="3" s="1"/>
  <c r="R16" i="3"/>
  <c r="S16" i="3" s="1"/>
  <c r="R17" i="3"/>
  <c r="S17" i="3" s="1"/>
  <c r="R18" i="3"/>
  <c r="S18" i="3" s="1"/>
  <c r="R19" i="3"/>
  <c r="S19" i="3" s="1"/>
  <c r="R20" i="3"/>
  <c r="S20" i="3" s="1"/>
  <c r="R21" i="3"/>
  <c r="S21" i="3" s="1"/>
  <c r="R22" i="3"/>
  <c r="S22" i="3" s="1"/>
  <c r="R23" i="3"/>
  <c r="S23" i="3" s="1"/>
  <c r="R24" i="3"/>
  <c r="S24" i="3" s="1"/>
  <c r="R25" i="3"/>
  <c r="S25" i="3" s="1"/>
  <c r="R26" i="3"/>
  <c r="S26" i="3" s="1"/>
  <c r="R27" i="3"/>
  <c r="S27" i="3" s="1"/>
  <c r="R28" i="3"/>
  <c r="S28" i="3" s="1"/>
  <c r="R29" i="3"/>
  <c r="S29" i="3" s="1"/>
  <c r="R30" i="3"/>
  <c r="S30" i="3" s="1"/>
  <c r="R31" i="3"/>
  <c r="S31" i="3" s="1"/>
  <c r="R32" i="3"/>
  <c r="S32" i="3" s="1"/>
  <c r="R33" i="3"/>
  <c r="S33" i="3" s="1"/>
  <c r="R34" i="3"/>
  <c r="S34" i="3" s="1"/>
  <c r="R35" i="3"/>
  <c r="S35" i="3" s="1"/>
  <c r="R36" i="3"/>
  <c r="S36" i="3" s="1"/>
  <c r="R37" i="3"/>
  <c r="S37" i="3" s="1"/>
  <c r="R38" i="3"/>
  <c r="S38" i="3" s="1"/>
  <c r="R39" i="3"/>
  <c r="S39" i="3" s="1"/>
  <c r="R40" i="3"/>
  <c r="S40" i="3" s="1"/>
  <c r="R41" i="3"/>
  <c r="S41" i="3" s="1"/>
  <c r="R42" i="3"/>
  <c r="S42" i="3" s="1"/>
  <c r="R43" i="3"/>
  <c r="S43" i="3" s="1"/>
  <c r="R44" i="3"/>
  <c r="S44" i="3" s="1"/>
  <c r="R45" i="3"/>
  <c r="S45" i="3" s="1"/>
  <c r="R46" i="3"/>
  <c r="S46" i="3" s="1"/>
  <c r="R47" i="3"/>
  <c r="S47" i="3" s="1"/>
  <c r="R48" i="3"/>
  <c r="S48" i="3" s="1"/>
  <c r="R49" i="3"/>
  <c r="S49" i="3" s="1"/>
  <c r="R50" i="3"/>
  <c r="S50" i="3" s="1"/>
  <c r="R51" i="3"/>
  <c r="S51" i="3" s="1"/>
  <c r="R52" i="3"/>
  <c r="S52" i="3" s="1"/>
  <c r="R53" i="3"/>
  <c r="S53" i="3" s="1"/>
  <c r="R54" i="3"/>
  <c r="S54" i="3" s="1"/>
  <c r="R55" i="3"/>
  <c r="S55" i="3" s="1"/>
  <c r="R56" i="3"/>
  <c r="S56" i="3" s="1"/>
  <c r="R57" i="3"/>
  <c r="S57" i="3" s="1"/>
  <c r="R58" i="3"/>
  <c r="S58" i="3" s="1"/>
  <c r="R59" i="3"/>
  <c r="S59" i="3" s="1"/>
  <c r="R60" i="3"/>
  <c r="S60" i="3" s="1"/>
  <c r="R61" i="3"/>
  <c r="S61" i="3" s="1"/>
  <c r="R62" i="3"/>
  <c r="S62" i="3" s="1"/>
  <c r="R63" i="3"/>
  <c r="S63" i="3" s="1"/>
  <c r="R64" i="3"/>
  <c r="S64" i="3" s="1"/>
  <c r="R65" i="3"/>
  <c r="S65" i="3" s="1"/>
  <c r="R66" i="3"/>
  <c r="S66" i="3" s="1"/>
  <c r="R67" i="3"/>
  <c r="S67" i="3" s="1"/>
  <c r="R68" i="3"/>
  <c r="S68" i="3" s="1"/>
  <c r="R69" i="3"/>
  <c r="S69" i="3" s="1"/>
  <c r="R70" i="3"/>
  <c r="S70" i="3" s="1"/>
  <c r="R71" i="3"/>
  <c r="S71" i="3" s="1"/>
  <c r="R72" i="3"/>
  <c r="S72" i="3" s="1"/>
  <c r="R73" i="3"/>
  <c r="S73" i="3" s="1"/>
  <c r="R74" i="3"/>
  <c r="S74" i="3" s="1"/>
  <c r="R75" i="3"/>
  <c r="S75" i="3" s="1"/>
  <c r="R76" i="3"/>
  <c r="S76" i="3" s="1"/>
  <c r="R77" i="3"/>
  <c r="S77" i="3" s="1"/>
  <c r="R78" i="3"/>
  <c r="S78" i="3" s="1"/>
  <c r="R79" i="3"/>
  <c r="S79" i="3" s="1"/>
  <c r="R80" i="3"/>
  <c r="S80" i="3" s="1"/>
  <c r="R81" i="3"/>
  <c r="S81" i="3" s="1"/>
  <c r="R82" i="3"/>
  <c r="S82" i="3" s="1"/>
  <c r="R83" i="3"/>
  <c r="S83" i="3" s="1"/>
  <c r="R84" i="3"/>
  <c r="S84" i="3" s="1"/>
  <c r="R85" i="3"/>
  <c r="S85" i="3" s="1"/>
  <c r="R86" i="3"/>
  <c r="S86" i="3" s="1"/>
  <c r="R87" i="3"/>
  <c r="S87" i="3" s="1"/>
  <c r="R88" i="3"/>
  <c r="S88" i="3" s="1"/>
  <c r="R89" i="3"/>
  <c r="S89" i="3" s="1"/>
  <c r="R90" i="3"/>
  <c r="S90" i="3" s="1"/>
  <c r="R91" i="3"/>
  <c r="S91" i="3" s="1"/>
  <c r="R92" i="3"/>
  <c r="S92" i="3" s="1"/>
  <c r="R93" i="3"/>
  <c r="S93" i="3" s="1"/>
  <c r="R94" i="3"/>
  <c r="S94" i="3" s="1"/>
  <c r="R95" i="3"/>
  <c r="S95" i="3" s="1"/>
  <c r="R96" i="3"/>
  <c r="S96" i="3" s="1"/>
  <c r="R97" i="3"/>
  <c r="S97" i="3" s="1"/>
  <c r="R98" i="3"/>
  <c r="S98" i="3" s="1"/>
  <c r="R99" i="3"/>
  <c r="S99" i="3" s="1"/>
  <c r="R100" i="3"/>
  <c r="S100" i="3" s="1"/>
  <c r="R101" i="3"/>
  <c r="S101" i="3" s="1"/>
  <c r="R102" i="3"/>
  <c r="S102" i="3" s="1"/>
  <c r="R103" i="3"/>
  <c r="S103" i="3" s="1"/>
  <c r="R104" i="3"/>
  <c r="S104" i="3" s="1"/>
  <c r="R105" i="3"/>
  <c r="S105" i="3" s="1"/>
  <c r="R106" i="3"/>
  <c r="S106" i="3" s="1"/>
  <c r="R107" i="3"/>
  <c r="S107" i="3" s="1"/>
  <c r="R108" i="3"/>
  <c r="S108" i="3" s="1"/>
  <c r="R109" i="3"/>
  <c r="S109" i="3" s="1"/>
  <c r="R110" i="3"/>
  <c r="S110" i="3" s="1"/>
  <c r="R111" i="3"/>
  <c r="S111" i="3" s="1"/>
  <c r="R112" i="3"/>
  <c r="S112" i="3" s="1"/>
  <c r="R113" i="3"/>
  <c r="S113" i="3" s="1"/>
  <c r="R114" i="3"/>
  <c r="S114" i="3" s="1"/>
  <c r="R115" i="3"/>
  <c r="S115" i="3" s="1"/>
  <c r="R116" i="3"/>
  <c r="S116" i="3" s="1"/>
  <c r="R117" i="3"/>
  <c r="S117" i="3" s="1"/>
  <c r="R118" i="3"/>
  <c r="S118" i="3" s="1"/>
  <c r="R119" i="3"/>
  <c r="S119" i="3" s="1"/>
  <c r="R120" i="3"/>
  <c r="S120" i="3" s="1"/>
  <c r="R121" i="3"/>
  <c r="S121" i="3" s="1"/>
  <c r="C2" i="22" l="1"/>
  <c r="E2" i="22" s="1"/>
  <c r="D3" i="22"/>
  <c r="C3" i="22"/>
  <c r="E3" i="22" s="1"/>
  <c r="D2" i="22"/>
  <c r="E6" i="8"/>
  <c r="E5" i="8"/>
  <c r="E4" i="8"/>
  <c r="E3" i="8"/>
  <c r="C2" i="8"/>
  <c r="D2" i="8" s="1"/>
  <c r="B3" i="8"/>
  <c r="C6" i="8"/>
  <c r="D6" i="8" s="1"/>
  <c r="B6" i="8"/>
  <c r="C5" i="8"/>
  <c r="D5" i="8" s="1"/>
  <c r="B5" i="8"/>
  <c r="B4" i="8"/>
  <c r="C4" i="8"/>
  <c r="D4" i="8" s="1"/>
  <c r="C3" i="8"/>
  <c r="B7" i="8" l="1"/>
  <c r="D3" i="8"/>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27F5C18-8B7A-422A-9C17-1765F3DDF1C3}" keepAlive="1" name="Query - Sheet1" description="Connection to the 'Sheet1' query in the workbook." type="5" refreshedVersion="8" background="1" saveData="1">
    <dbPr connection="Provider=Microsoft.Mashup.OleDb.1;Data Source=$Workbook$;Location=Sheet1;Extended Properties=&quot;&quot;" command="SELECT * FROM [Sheet1]"/>
  </connection>
  <connection id="2" xr16:uid="{51C4F3A0-697D-40EB-A10D-DA738B84BEE4}" keepAlive="1" name="Query - Sheet1 (2)" description="Connection to the 'Sheet1 (2)' query in the workbook." type="5" refreshedVersion="8" background="1" saveData="1">
    <dbPr connection="Provider=Microsoft.Mashup.OleDb.1;Data Source=$Workbook$;Location=&quot;Sheet1 (2)&quot;;Extended Properties=&quot;&quot;" command="SELECT * FROM [Sheet1 (2)]"/>
  </connection>
  <connection id="3" xr16:uid="{0B112511-2549-4525-8637-4B655B3A1BDB}" keepAlive="1" name="Query - Sheet1 (3)" description="Connection to the 'Sheet1 (3)' query in the workbook." type="5" refreshedVersion="8" background="1" saveData="1">
    <dbPr connection="Provider=Microsoft.Mashup.OleDb.1;Data Source=$Workbook$;Location=&quot;Sheet1 (3)&quot;;Extended Properties=&quot;&quot;" command="SELECT * FROM [Sheet1 (3)]"/>
  </connection>
  <connection id="4" xr16:uid="{52C1A3F7-B2E5-4E8A-9DAF-0D0F8BCF0E6A}" keepAlive="1" name="Query - Sheet1__23" description="Connection to the 'Sheet1__23' query in the workbook." type="5" refreshedVersion="8" background="1" saveData="1">
    <dbPr connection="Provider=Microsoft.Mashup.OleDb.1;Data Source=$Workbook$;Location=Sheet1__23;Extended Properties=&quot;&quot;" command="SELECT * FROM [Sheet1__23]"/>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<sst xmlns="http://schemas.openxmlformats.org/spreadsheetml/2006/main" count="8541" uniqueCount="421">
  <si>
    <t>Date Applied</t>
  </si>
  <si>
    <t>Company</t>
  </si>
  <si>
    <t>Job Title</t>
  </si>
  <si>
    <t>Job Type</t>
  </si>
  <si>
    <t>Platform</t>
  </si>
  <si>
    <t>Application Status</t>
  </si>
  <si>
    <t>Location</t>
  </si>
  <si>
    <t>Response Time (Days)</t>
  </si>
  <si>
    <t>Resume Tailored?</t>
  </si>
  <si>
    <t>Followed Up?</t>
  </si>
  <si>
    <t>Notice Period</t>
  </si>
  <si>
    <t>Skills Required</t>
  </si>
  <si>
    <t>Skills Added</t>
  </si>
  <si>
    <t>Salary (LPA)</t>
  </si>
  <si>
    <t>Day Name</t>
  </si>
  <si>
    <t>Day</t>
  </si>
  <si>
    <t>Application_outcome</t>
  </si>
  <si>
    <t>KPMG</t>
  </si>
  <si>
    <t>Gen AI Intern</t>
  </si>
  <si>
    <t>Remote</t>
  </si>
  <si>
    <t>Company Website</t>
  </si>
  <si>
    <t>Applied</t>
  </si>
  <si>
    <t>No</t>
  </si>
  <si>
    <t>Immediate</t>
  </si>
  <si>
    <t>Gen AI, Business Acumen, Communication</t>
  </si>
  <si>
    <t>Gen AI, Power BI, Tableau</t>
  </si>
  <si>
    <t>Tuesday</t>
  </si>
  <si>
    <t>June</t>
  </si>
  <si>
    <t>PwC</t>
  </si>
  <si>
    <t>Full-time</t>
  </si>
  <si>
    <t>Rejected</t>
  </si>
  <si>
    <t>Yes</t>
  </si>
  <si>
    <t>60 days</t>
  </si>
  <si>
    <t>Business Acumen, Power BI, Gen AI, SQL</t>
  </si>
  <si>
    <t>Python, Communication, SQL</t>
  </si>
  <si>
    <t>Sunday</t>
  </si>
  <si>
    <t>Infosys</t>
  </si>
  <si>
    <t>AI/ML Intern</t>
  </si>
  <si>
    <t>LinkedIn</t>
  </si>
  <si>
    <t>Bengaluru</t>
  </si>
  <si>
    <t>90 days</t>
  </si>
  <si>
    <t>Business Acumen, Python, Statistics, SQL</t>
  </si>
  <si>
    <t>Tableau, Excel, Python</t>
  </si>
  <si>
    <t>May</t>
  </si>
  <si>
    <t>Referral</t>
  </si>
  <si>
    <t>Gurgaon</t>
  </si>
  <si>
    <t>Communication, Tableau, Business Acumen, Power BI</t>
  </si>
  <si>
    <t>Statistics, SQL, R</t>
  </si>
  <si>
    <t>Wednesday</t>
  </si>
  <si>
    <t>April</t>
  </si>
  <si>
    <t>Razorpay</t>
  </si>
  <si>
    <t>SQL Analyst</t>
  </si>
  <si>
    <t>Noida</t>
  </si>
  <si>
    <t>30 days</t>
  </si>
  <si>
    <t>R, Gen AI, Tableau, SQL</t>
  </si>
  <si>
    <t>Communication, Python</t>
  </si>
  <si>
    <t>Chennai</t>
  </si>
  <si>
    <t>Power BI, Business Acumen</t>
  </si>
  <si>
    <t>Power BI, Business Acumen, Excel</t>
  </si>
  <si>
    <t>Friday</t>
  </si>
  <si>
    <t>Wipro</t>
  </si>
  <si>
    <t>Data Analyst</t>
  </si>
  <si>
    <t>Naukri</t>
  </si>
  <si>
    <t>15 days</t>
  </si>
  <si>
    <t>Statistics, Communication, Excel, Tableau</t>
  </si>
  <si>
    <t>Statistics, Excel, Business Acumen</t>
  </si>
  <si>
    <t>Thursday</t>
  </si>
  <si>
    <t>TCS</t>
  </si>
  <si>
    <t>Instahyre</t>
  </si>
  <si>
    <t>Offer</t>
  </si>
  <si>
    <t>Business Acumen, Power BI</t>
  </si>
  <si>
    <t>Python, Business Acumen</t>
  </si>
  <si>
    <t>Zomato</t>
  </si>
  <si>
    <t>Excel Data Analyst</t>
  </si>
  <si>
    <t>SQL, Excel, R, Python</t>
  </si>
  <si>
    <t>Gen AI, Business Acumen, Statistics</t>
  </si>
  <si>
    <t>Zoho</t>
  </si>
  <si>
    <t>Business Analyst</t>
  </si>
  <si>
    <t>Interview</t>
  </si>
  <si>
    <t>R, Statistics</t>
  </si>
  <si>
    <t>Excel, SQL, Tableau</t>
  </si>
  <si>
    <t>Power BI Developer</t>
  </si>
  <si>
    <t>Python, Gen AI, Communication, R</t>
  </si>
  <si>
    <t>SQL, Business Acumen</t>
  </si>
  <si>
    <t>Tableau, Statistics, Business Acumen, SQL</t>
  </si>
  <si>
    <t>Business Acumen, Gen AI, R</t>
  </si>
  <si>
    <t>Microsoft</t>
  </si>
  <si>
    <t>Pune</t>
  </si>
  <si>
    <t>Gen AI, Communication, Business Acumen, Excel</t>
  </si>
  <si>
    <t>Excel, Tableau</t>
  </si>
  <si>
    <t>Saturday</t>
  </si>
  <si>
    <t>Deloitte</t>
  </si>
  <si>
    <t>Mumbai</t>
  </si>
  <si>
    <t>Business Acumen, SQL, Communication</t>
  </si>
  <si>
    <t>Excel, Tableau, Gen AI</t>
  </si>
  <si>
    <t>Monday</t>
  </si>
  <si>
    <t>NielsenIQ</t>
  </si>
  <si>
    <t>Hyderabad</t>
  </si>
  <si>
    <t>SQL, Power BI</t>
  </si>
  <si>
    <t>Tableau, Gen AI, R</t>
  </si>
  <si>
    <t>Google</t>
  </si>
  <si>
    <t>Data Science Trainee</t>
  </si>
  <si>
    <t>Gen AI, Communication</t>
  </si>
  <si>
    <t>Communication, Statistics, R</t>
  </si>
  <si>
    <t>Axis Bank</t>
  </si>
  <si>
    <t>Tableau, Statistics, Python</t>
  </si>
  <si>
    <t>Gen AI, Tableau, R</t>
  </si>
  <si>
    <t>Reporting Analyst</t>
  </si>
  <si>
    <t>SQL, Gen AI, Statistics, R</t>
  </si>
  <si>
    <t>Python, Tableau, Power BI</t>
  </si>
  <si>
    <t>BI Analyst</t>
  </si>
  <si>
    <t>SQL, R, Python, Communication</t>
  </si>
  <si>
    <t>Power BI, Excel, Gen AI</t>
  </si>
  <si>
    <t>Capgemini</t>
  </si>
  <si>
    <t>R, Business Acumen, Power BI</t>
  </si>
  <si>
    <t>Excel, Statistics, SQL</t>
  </si>
  <si>
    <t>Statistics, R</t>
  </si>
  <si>
    <t>SQL, Tableau, Excel</t>
  </si>
  <si>
    <t>Gen AI, Statistics, Python, R</t>
  </si>
  <si>
    <t>Power BI, R, Gen AI</t>
  </si>
  <si>
    <t>SQL, Business Acumen, Power BI, Statistics</t>
  </si>
  <si>
    <t>Python, Statistics, SQL</t>
  </si>
  <si>
    <t>Power BI, Tableau, SQL, Communication</t>
  </si>
  <si>
    <t>Communication, SQL</t>
  </si>
  <si>
    <t>Business Acumen, Power BI, R</t>
  </si>
  <si>
    <t>Tableau, Power BI, Business Acumen</t>
  </si>
  <si>
    <t>Statistics, Gen AI, R, Python</t>
  </si>
  <si>
    <t>SQL, Excel</t>
  </si>
  <si>
    <t>Flipkart</t>
  </si>
  <si>
    <t>Tableau, Business Acumen</t>
  </si>
  <si>
    <t>Business Acumen, Excel, Statistics</t>
  </si>
  <si>
    <t>Python, Communication</t>
  </si>
  <si>
    <t>Power BI, R, Python</t>
  </si>
  <si>
    <t>HDFC Bank</t>
  </si>
  <si>
    <t>SQL, Power BI, Gen AI, Excel</t>
  </si>
  <si>
    <t>Swiggy</t>
  </si>
  <si>
    <t>SQL, Gen AI, Tableau, Communication</t>
  </si>
  <si>
    <t>Statistics, R, Communication</t>
  </si>
  <si>
    <t>EY</t>
  </si>
  <si>
    <t>Tableau, Communication, Power BI</t>
  </si>
  <si>
    <t>Communication, Excel, Business Acumen</t>
  </si>
  <si>
    <t>Tableau, SQL</t>
  </si>
  <si>
    <t>Tableau, SQL, Communication</t>
  </si>
  <si>
    <t>Statistics, SQL</t>
  </si>
  <si>
    <t>R, Python</t>
  </si>
  <si>
    <t>SQL, R, Business Acumen</t>
  </si>
  <si>
    <t>Communication, Tableau, Power BI</t>
  </si>
  <si>
    <t>Accenture</t>
  </si>
  <si>
    <t>Statistics, Python, SQL, Excel</t>
  </si>
  <si>
    <t>SQL, Gen AI</t>
  </si>
  <si>
    <t>Amazon</t>
  </si>
  <si>
    <t>Business Acumen, R</t>
  </si>
  <si>
    <t>Gen AI, Tableau</t>
  </si>
  <si>
    <t>Gen AI, R</t>
  </si>
  <si>
    <t>Business Acumen, Power BI, Statistics</t>
  </si>
  <si>
    <t>SQL, Business Acumen, Power BI</t>
  </si>
  <si>
    <t>Python, Excel, R, Business Acumen</t>
  </si>
  <si>
    <t>SQL, Statistics, Excel</t>
  </si>
  <si>
    <t>Power BI, Tableau, SQL</t>
  </si>
  <si>
    <t>Communication, Gen AI</t>
  </si>
  <si>
    <t>Communication, Power BI</t>
  </si>
  <si>
    <t>SQL, R, Python</t>
  </si>
  <si>
    <t>Gen AI, Python, Communication, SQL</t>
  </si>
  <si>
    <t>Communication, Tableau, SQL</t>
  </si>
  <si>
    <t>Communication, SQL, Statistics</t>
  </si>
  <si>
    <t>Excel, Python, Communication</t>
  </si>
  <si>
    <t>Communication, Excel</t>
  </si>
  <si>
    <t>Excel, Python</t>
  </si>
  <si>
    <t>Communication, Statistics, SQL</t>
  </si>
  <si>
    <t>Gen AI, Communication, Business Acumen</t>
  </si>
  <si>
    <t>Tableau, Python, SQL</t>
  </si>
  <si>
    <t>Communication, Python, Statistics, Power BI</t>
  </si>
  <si>
    <t>Tableau, SQL, Business Acumen</t>
  </si>
  <si>
    <t>Business Acumen, Excel, Tableau</t>
  </si>
  <si>
    <t>Power BI, Python</t>
  </si>
  <si>
    <t>Communication, SQL, Tableau</t>
  </si>
  <si>
    <t>Power BI, Gen AI</t>
  </si>
  <si>
    <t>Statistics, Excel, Gen AI</t>
  </si>
  <si>
    <t>SQL, Tableau</t>
  </si>
  <si>
    <t>Business Acumen, Communication, Gen AI, Power BI</t>
  </si>
  <si>
    <t>Excel, Communication</t>
  </si>
  <si>
    <t>Python, Tableau, Excel, Gen AI</t>
  </si>
  <si>
    <t>R, Gen AI</t>
  </si>
  <si>
    <t>Tableau, Power BI, Statistics, Excel</t>
  </si>
  <si>
    <t>Excel, Power BI</t>
  </si>
  <si>
    <t>Communication, Power BI, R, SQL</t>
  </si>
  <si>
    <t>R, SQL</t>
  </si>
  <si>
    <t>Power BI, Communication, SQL</t>
  </si>
  <si>
    <t>SQL, Excel, Business Acumen</t>
  </si>
  <si>
    <t>Statistics, Gen AI, Power BI</t>
  </si>
  <si>
    <t>Excel, Communication, Tableau</t>
  </si>
  <si>
    <t>SQL, Communication</t>
  </si>
  <si>
    <t>Power BI, Excel, SQL</t>
  </si>
  <si>
    <t>Python, R, Gen AI</t>
  </si>
  <si>
    <t>Excel, Gen AI, SQL</t>
  </si>
  <si>
    <t>R, Statistics, Python</t>
  </si>
  <si>
    <t>Business Acumen, Gen AI</t>
  </si>
  <si>
    <t>Communication, Business Acumen</t>
  </si>
  <si>
    <t>R, Python, Excel</t>
  </si>
  <si>
    <t>R, Business Acumen, Power BI, Excel</t>
  </si>
  <si>
    <t>Gen AI, Business Acumen</t>
  </si>
  <si>
    <t>Business Acumen, Communication, Tableau</t>
  </si>
  <si>
    <t>Python, Excel, Statistics</t>
  </si>
  <si>
    <t>Communication, Excel, R</t>
  </si>
  <si>
    <t>Gen AI, SQL, Python</t>
  </si>
  <si>
    <t>Python, Gen AI, Statistics</t>
  </si>
  <si>
    <t>Python, Excel</t>
  </si>
  <si>
    <t>Excel, Statistics</t>
  </si>
  <si>
    <t>Statistics, Power BI, R, Tableau</t>
  </si>
  <si>
    <t>Communication, Power BI, Tableau</t>
  </si>
  <si>
    <t>Gen AI, Business Acumen, Excel</t>
  </si>
  <si>
    <t>Statistics, Power BI</t>
  </si>
  <si>
    <t>Tableau, Python, Statistics</t>
  </si>
  <si>
    <t>Business Acumen, Gen AI, SQL</t>
  </si>
  <si>
    <t>Tableau, R, Python</t>
  </si>
  <si>
    <t>Business Acumen, Python</t>
  </si>
  <si>
    <t>Excel, Python, Communication, Statistics</t>
  </si>
  <si>
    <t>Business Acumen, Statistics</t>
  </si>
  <si>
    <t>Tableau, Business Acumen, Power BI, Communication</t>
  </si>
  <si>
    <t>SQL, Python, Communication</t>
  </si>
  <si>
    <t>R, SQL, Statistics, Business Acumen</t>
  </si>
  <si>
    <t>Statistics, Communication</t>
  </si>
  <si>
    <t>Statistics, Gen AI, Excel</t>
  </si>
  <si>
    <t>Power BI, SQL, Excel</t>
  </si>
  <si>
    <t>Gen AI, Excel</t>
  </si>
  <si>
    <t>Python, Power BI</t>
  </si>
  <si>
    <t>Excel, R, SQL, Communication</t>
  </si>
  <si>
    <t>Excel, SQL</t>
  </si>
  <si>
    <t>Business Acumen, Tableau, Power BI, Python</t>
  </si>
  <si>
    <t>Business Acumen, SQL</t>
  </si>
  <si>
    <t>Tableau, Statistics, Excel</t>
  </si>
  <si>
    <t>Power BI, Excel</t>
  </si>
  <si>
    <t>Statistics, Tableau, SQL</t>
  </si>
  <si>
    <t>Communication, Power BI, SQL</t>
  </si>
  <si>
    <t>Gen AI, Statistics</t>
  </si>
  <si>
    <t>Power BI, Gen AI, Communication</t>
  </si>
  <si>
    <t>Business Acumen, R, SQL</t>
  </si>
  <si>
    <t>SQL, Statistics</t>
  </si>
  <si>
    <t>Python, Communication, Tableau</t>
  </si>
  <si>
    <t>Excel, Python, Statistics</t>
  </si>
  <si>
    <t>Business Acumen, Statistics, Communication</t>
  </si>
  <si>
    <t>SQL, Tableau, Python</t>
  </si>
  <si>
    <t>Excel, Business Acumen, R</t>
  </si>
  <si>
    <t>Communication, Business Acumen, Gen AI, Python</t>
  </si>
  <si>
    <t>Tableau, Gen AI</t>
  </si>
  <si>
    <t>R, Tableau</t>
  </si>
  <si>
    <t>Power BI, R, Communication</t>
  </si>
  <si>
    <t>Power BI, Excel, Business Acumen</t>
  </si>
  <si>
    <t>Tableau, Power BI</t>
  </si>
  <si>
    <t>Business Acumen, Python, Gen AI, SQL</t>
  </si>
  <si>
    <t>Excel, Gen AI, Business Acumen</t>
  </si>
  <si>
    <t>Business Acumen, Python, R, Power BI</t>
  </si>
  <si>
    <t>Power BI, SQL, R</t>
  </si>
  <si>
    <t>Excel, Communication, Statistics</t>
  </si>
  <si>
    <t>SQL, Business Acumen, Power BI, Python</t>
  </si>
  <si>
    <t>SQL, Communication, Python</t>
  </si>
  <si>
    <t>Python, R, Excel</t>
  </si>
  <si>
    <t>Gen AI, SQL, R</t>
  </si>
  <si>
    <t>Business Acumen, SQL, R</t>
  </si>
  <si>
    <t>Communication, Excel, SQL</t>
  </si>
  <si>
    <t>Gen AI, SQL</t>
  </si>
  <si>
    <t>Gen AI, Excel, Statistics</t>
  </si>
  <si>
    <t>Tableau, Python</t>
  </si>
  <si>
    <t>R, Excel, Statistics, Communication</t>
  </si>
  <si>
    <t>Statistics, Communication, Tableau</t>
  </si>
  <si>
    <t>Gen AI, Tableau, Communication, SQL</t>
  </si>
  <si>
    <t>Statistics, R, Business Acumen</t>
  </si>
  <si>
    <t>SQL, R, Excel, Gen AI</t>
  </si>
  <si>
    <t>Tableau, Power BI, Statistics, R</t>
  </si>
  <si>
    <t>Business Acumen, Tableau</t>
  </si>
  <si>
    <t>Statistics, Excel, Power BI</t>
  </si>
  <si>
    <t>Power BI, Python, SQL</t>
  </si>
  <si>
    <t>SQL, Statistics, Business Acumen, Python</t>
  </si>
  <si>
    <t>R, Power BI</t>
  </si>
  <si>
    <t>R, Excel, Tableau</t>
  </si>
  <si>
    <t>Business Acumen, Tableau, Power BI, Communication</t>
  </si>
  <si>
    <t>Statistics, SQL, Python</t>
  </si>
  <si>
    <t>R, Excel, SQL, Business Acumen</t>
  </si>
  <si>
    <t>R, SQL, Gen AI, Business Acumen</t>
  </si>
  <si>
    <t>Statistics, Python, SQL</t>
  </si>
  <si>
    <t>Python, Communication, Gen AI, Power BI</t>
  </si>
  <si>
    <t>Business Acumen, Statistics, Power BI, R</t>
  </si>
  <si>
    <t>Tableau, R, Communication</t>
  </si>
  <si>
    <t>Count of Application_outcome</t>
  </si>
  <si>
    <t>Column Labels</t>
  </si>
  <si>
    <t>Row Labels</t>
  </si>
  <si>
    <t>Negative</t>
  </si>
  <si>
    <t>Positive</t>
  </si>
  <si>
    <t>Grand Total</t>
  </si>
  <si>
    <t>24-Jun-2025</t>
  </si>
  <si>
    <t>08-Jun-2025</t>
  </si>
  <si>
    <t>18-May-2025</t>
  </si>
  <si>
    <t>16-Apr-2025</t>
  </si>
  <si>
    <t>11-May-2025</t>
  </si>
  <si>
    <t>02-May-2025</t>
  </si>
  <si>
    <t>10-Apr-2025</t>
  </si>
  <si>
    <t>23-May-2025</t>
  </si>
  <si>
    <t>16-May-2025</t>
  </si>
  <si>
    <t>02-Apr-2025</t>
  </si>
  <si>
    <t>12-Jun-2025</t>
  </si>
  <si>
    <t>15-May-2025</t>
  </si>
  <si>
    <t>14-Jun-2025</t>
  </si>
  <si>
    <t>05-May-2025</t>
  </si>
  <si>
    <t>11-Apr-2025</t>
  </si>
  <si>
    <t>23-Jun-2025</t>
  </si>
  <si>
    <t>19-May-2025</t>
  </si>
  <si>
    <t>13-May-2025</t>
  </si>
  <si>
    <t>15-Apr-2025</t>
  </si>
  <si>
    <t>18-Jun-2025</t>
  </si>
  <si>
    <t>02-Jun-2025</t>
  </si>
  <si>
    <t>28-May-2025</t>
  </si>
  <si>
    <t>29-Apr-2025</t>
  </si>
  <si>
    <t>25-May-2025</t>
  </si>
  <si>
    <t>08-Apr-2025</t>
  </si>
  <si>
    <t>12-May-2025</t>
  </si>
  <si>
    <t>12-Apr-2025</t>
  </si>
  <si>
    <t>29-May-2025</t>
  </si>
  <si>
    <t>27-May-2025</t>
  </si>
  <si>
    <t>18-Apr-2025</t>
  </si>
  <si>
    <t>01-May-2025</t>
  </si>
  <si>
    <t>10-May-2025</t>
  </si>
  <si>
    <t>09-Apr-2025</t>
  </si>
  <si>
    <t>01-Apr-2025</t>
  </si>
  <si>
    <t>09-May-2025</t>
  </si>
  <si>
    <t>04-Jun-2025</t>
  </si>
  <si>
    <t>27-Jun-2025</t>
  </si>
  <si>
    <t>11-Jun-2025</t>
  </si>
  <si>
    <t>23-Apr-2025</t>
  </si>
  <si>
    <t>24-May-2025</t>
  </si>
  <si>
    <t>04-Apr-2025</t>
  </si>
  <si>
    <t>03-Apr-2025</t>
  </si>
  <si>
    <t>08-May-2025</t>
  </si>
  <si>
    <t>03-Jun-2025</t>
  </si>
  <si>
    <t>09-Jun-2025</t>
  </si>
  <si>
    <t>27-Apr-2025</t>
  </si>
  <si>
    <t>06-Jun-2025</t>
  </si>
  <si>
    <t>17-Apr-2025</t>
  </si>
  <si>
    <t>13-Jun-2025</t>
  </si>
  <si>
    <t>17-May-2025</t>
  </si>
  <si>
    <t>28-Jun-2025</t>
  </si>
  <si>
    <t>16-Jun-2025</t>
  </si>
  <si>
    <t>25-Jun-2025</t>
  </si>
  <si>
    <t>07-Apr-2025</t>
  </si>
  <si>
    <t>06-May-2025</t>
  </si>
  <si>
    <t>14-Apr-2025</t>
  </si>
  <si>
    <t>21-May-2025</t>
  </si>
  <si>
    <t>26-May-2025</t>
  </si>
  <si>
    <t>05-Jun-2025</t>
  </si>
  <si>
    <t>07-May-2025</t>
  </si>
  <si>
    <t>26-Apr-2025</t>
  </si>
  <si>
    <t>20-Apr-2025</t>
  </si>
  <si>
    <t>28-Apr-2025</t>
  </si>
  <si>
    <t>06-Apr-2025</t>
  </si>
  <si>
    <t>26-Jun-2025</t>
  </si>
  <si>
    <t>03-May-2025</t>
  </si>
  <si>
    <t>Apr</t>
  </si>
  <si>
    <t>Jun</t>
  </si>
  <si>
    <t>No. of applications</t>
  </si>
  <si>
    <t>Month Applied</t>
  </si>
  <si>
    <t>Total applications</t>
  </si>
  <si>
    <t>Positive response</t>
  </si>
  <si>
    <t>Success %</t>
  </si>
  <si>
    <t>Gen AI</t>
  </si>
  <si>
    <t xml:space="preserve"> Business Acumen</t>
  </si>
  <si>
    <t xml:space="preserve"> Communication</t>
  </si>
  <si>
    <t>Business Acumen</t>
  </si>
  <si>
    <t xml:space="preserve"> Power BI</t>
  </si>
  <si>
    <t xml:space="preserve"> Gen AI</t>
  </si>
  <si>
    <t xml:space="preserve"> SQL</t>
  </si>
  <si>
    <t xml:space="preserve"> Python</t>
  </si>
  <si>
    <t xml:space="preserve"> Statistics</t>
  </si>
  <si>
    <t>Communication</t>
  </si>
  <si>
    <t xml:space="preserve"> Tableau</t>
  </si>
  <si>
    <t>R</t>
  </si>
  <si>
    <t>Power BI</t>
  </si>
  <si>
    <t>Statistics</t>
  </si>
  <si>
    <t xml:space="preserve"> Excel</t>
  </si>
  <si>
    <t>SQL</t>
  </si>
  <si>
    <t xml:space="preserve"> R</t>
  </si>
  <si>
    <t>Python</t>
  </si>
  <si>
    <t>Tableau</t>
  </si>
  <si>
    <t>Excel</t>
  </si>
  <si>
    <t>Count of skills required</t>
  </si>
  <si>
    <t>Skill gap</t>
  </si>
  <si>
    <t>Skill Match</t>
  </si>
  <si>
    <t>Unique skills</t>
  </si>
  <si>
    <t>Count of skills</t>
  </si>
  <si>
    <t>Platform type</t>
  </si>
  <si>
    <t>Count of Location</t>
  </si>
  <si>
    <t>Average of Salary (LPA)</t>
  </si>
  <si>
    <t>Details for Average of Salary (LPA) - Location: Bengaluru</t>
  </si>
  <si>
    <t>YES</t>
  </si>
  <si>
    <t>NO</t>
  </si>
  <si>
    <t>Success rate</t>
  </si>
  <si>
    <t>Total Applications</t>
  </si>
  <si>
    <t>Interviews</t>
  </si>
  <si>
    <t>Rejections</t>
  </si>
  <si>
    <t>Sum of Positive response</t>
  </si>
  <si>
    <t>Positive responses</t>
  </si>
  <si>
    <t>Job Roles</t>
  </si>
  <si>
    <t>Total application</t>
  </si>
  <si>
    <t>WHICH ROLES GAVE ME BEST RESULTS AND WHY?</t>
  </si>
  <si>
    <t>Platform Effectiveness by Roles</t>
  </si>
  <si>
    <t>Did tailoring resume help specific roles?</t>
  </si>
  <si>
    <t>Matching skills</t>
  </si>
  <si>
    <t>Matched skills</t>
  </si>
  <si>
    <t>Average of Matching skills</t>
  </si>
  <si>
    <t>Job titles</t>
  </si>
  <si>
    <t>success rate</t>
  </si>
  <si>
    <t>Days to outcome</t>
  </si>
  <si>
    <t>Offers</t>
  </si>
  <si>
    <t>Referrals</t>
  </si>
  <si>
    <t>Success rate of referrals</t>
  </si>
  <si>
    <t>Success rate of non referrals</t>
  </si>
  <si>
    <t>(referral-non referral)/non referral</t>
  </si>
  <si>
    <t>Job Search Analysis Dashboard</t>
  </si>
  <si>
    <t>March 2025 - June 2025</t>
  </si>
  <si>
    <t>Analyse my job applications and results to optimize outcomes</t>
  </si>
  <si>
    <t>Company portals showed highest success rate</t>
  </si>
  <si>
    <t xml:space="preserve">Gen AI is the most in demand and Excel being the least </t>
  </si>
  <si>
    <t>Roles like Data science trainee, Data analysts showed better results than rest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</si>
</sst>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7" formatCode="&quot;₹&quot;\ #,##0.00;&quot;₹&quot;\ \-#,##0.00"/>
  </numFmts>
  <fonts count="8" x14ac:knownFonts="1">
    <font>
      <sz val="11"/>
      <color theme="1"/>
      <name val="Calibri"/>
      <family val="2"/>
      <scheme val="minor"/>
    </font>
    <font>
      <b/>
      <sz val="11"/>
      <color theme="1"/>
      <name val="Calibri"/>
      <family val="2"/>
      <scheme val="minor"/>
    </font>
    <font>
      <sz val="11"/>
      <color theme="1"/>
      <name val="Calibri"/>
      <family val="2"/>
      <scheme val="minor"/>
    </font>
    <font>
      <sz val="8"/>
      <color theme="1"/>
      <name val="Calibri"/>
      <family val="2"/>
      <scheme val="minor"/>
    </font>
    <font>
      <sz val="11"/>
      <color theme="1"/>
      <name val="Aharoni"/>
      <charset val="177"/>
    </font>
    <font>
      <b/>
      <sz val="14"/>
      <color theme="1"/>
      <name val="Calibri"/>
      <family val="2"/>
      <scheme val="minor"/>
    </font>
    <font>
      <b/>
      <sz val="11"/>
      <color theme="6" tint="-0.499984740745262"/>
      <name val="Calibri"/>
      <family val="2"/>
      <scheme val="minor"/>
    </font>
    <font>
      <b/>
      <sz val="12"/>
      <color theme="4" tint="-0.249977111117893"/>
      <name val="Calibri"/>
      <family val="2"/>
      <scheme val="minor"/>
    </font>
  </fonts>
  <fills count="10">
    <fill>
      <patternFill patternType="none"/>
    </fill>
    <fill>
      <patternFill patternType="gray125"/>
    </fill>
    <fill>
      <patternFill patternType="solid">
        <fgColor theme="4" tint="0.79998168889431442"/>
        <bgColor indexed="64"/>
      </patternFill>
    </fill>
    <fill>
      <patternFill patternType="solid">
        <fgColor theme="9" tint="-0.249977111117893"/>
        <bgColor indexed="64"/>
      </patternFill>
    </fill>
    <fill>
      <patternFill patternType="solid">
        <fgColor theme="0"/>
        <bgColor indexed="64"/>
      </patternFill>
    </fill>
    <fill>
      <patternFill patternType="solid">
        <fgColor theme="6" tint="0.7999816888943144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2"/>
        <bgColor indexed="64"/>
      </patternFill>
    </fill>
    <fill>
      <patternFill patternType="solid">
        <fgColor theme="0" tint="-4.9989318521683403E-2"/>
        <bgColor indexed="64"/>
      </patternFill>
    </fill>
  </fills>
  <borders count="13">
    <border>
      <left/>
      <right/>
      <top/>
      <bottom/>
      <diagonal/>
    </border>
    <border>
      <left style="thin">
        <color auto="1"/>
      </left>
      <right style="thin">
        <color auto="1"/>
      </right>
      <top style="thin">
        <color auto="1"/>
      </top>
      <bottom style="thin">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9" fontId="2" fillId="0" borderId="0" applyFont="0" applyFill="0" applyBorder="0" applyAlignment="0" applyProtection="0"/>
  </cellStyleXfs>
  <cellXfs count="59">
    <xf numFmtId="0" fontId="0" fillId="0" borderId="0" xfId="0"/>
    <xf numFmtId="0" fontId="1" fillId="0" borderId="1" xfId="0" applyFont="1" applyBorder="1" applyAlignment="1">
      <alignment horizontal="center" vertical="top"/>
    </xf>
    <xf numFmtId="14" fontId="0" fillId="0" borderId="0" xfId="0" applyNumberFormat="1"/>
    <xf numFmtId="0" fontId="0" fillId="0" borderId="0" xfId="0" pivotButton="1"/>
    <xf numFmtId="0" fontId="0" fillId="0" borderId="0" xfId="0" applyAlignment="1">
      <alignment horizontal="left"/>
    </xf>
    <xf numFmtId="9" fontId="0" fillId="0" borderId="0" xfId="1" applyFont="1"/>
    <xf numFmtId="9" fontId="0" fillId="2" borderId="0" xfId="1" applyFont="1" applyFill="1"/>
    <xf numFmtId="10" fontId="0" fillId="0" borderId="0" xfId="0" applyNumberFormat="1"/>
    <xf numFmtId="0" fontId="0" fillId="2" borderId="0" xfId="0" applyFill="1"/>
    <xf numFmtId="0" fontId="0" fillId="2" borderId="0" xfId="0" applyFill="1" applyAlignment="1">
      <alignment wrapText="1"/>
    </xf>
    <xf numFmtId="0" fontId="0" fillId="2" borderId="0" xfId="0" applyFill="1" applyAlignment="1">
      <alignment vertical="center" wrapText="1"/>
    </xf>
    <xf numFmtId="22" fontId="0" fillId="0" borderId="0" xfId="0" applyNumberFormat="1"/>
    <xf numFmtId="0" fontId="1" fillId="0" borderId="0" xfId="0" applyFont="1"/>
    <xf numFmtId="0" fontId="3" fillId="0" borderId="0" xfId="0" applyFont="1"/>
    <xf numFmtId="0" fontId="0" fillId="3" borderId="0" xfId="0" applyFill="1" applyAlignment="1">
      <alignment vertical="top" wrapText="1"/>
    </xf>
    <xf numFmtId="0" fontId="0" fillId="4" borderId="0" xfId="0" applyFill="1" applyAlignment="1">
      <alignment vertical="top" wrapText="1"/>
    </xf>
    <xf numFmtId="0" fontId="0" fillId="6" borderId="0" xfId="0" applyFill="1" applyAlignment="1">
      <alignment horizontal="left"/>
    </xf>
    <xf numFmtId="0" fontId="0" fillId="6" borderId="0" xfId="0" applyFill="1"/>
    <xf numFmtId="0" fontId="0" fillId="3" borderId="0" xfId="0" applyFill="1" applyAlignment="1">
      <alignment horizontal="left"/>
    </xf>
    <xf numFmtId="0" fontId="0" fillId="3" borderId="0" xfId="0" applyFill="1"/>
    <xf numFmtId="0" fontId="0" fillId="7" borderId="0" xfId="0" applyFill="1" applyAlignment="1">
      <alignment horizontal="left"/>
    </xf>
    <xf numFmtId="0" fontId="0" fillId="7" borderId="0" xfId="0" applyFill="1"/>
    <xf numFmtId="2" fontId="0" fillId="0" borderId="0" xfId="0" applyNumberFormat="1"/>
    <xf numFmtId="0" fontId="0" fillId="0" borderId="0" xfId="0" applyAlignment="1">
      <alignment wrapText="1"/>
    </xf>
    <xf numFmtId="0" fontId="1" fillId="0" borderId="2" xfId="0" applyFont="1" applyBorder="1" applyAlignment="1">
      <alignment vertical="center" wrapText="1"/>
    </xf>
    <xf numFmtId="0" fontId="1" fillId="0" borderId="3" xfId="0" applyFont="1" applyBorder="1" applyAlignment="1">
      <alignment vertical="center" wrapText="1"/>
    </xf>
    <xf numFmtId="0" fontId="1" fillId="0" borderId="4" xfId="0" applyFont="1" applyBorder="1" applyAlignment="1">
      <alignment vertical="center" wrapText="1"/>
    </xf>
    <xf numFmtId="0" fontId="0" fillId="0" borderId="5" xfId="0" applyBorder="1"/>
    <xf numFmtId="0" fontId="0" fillId="0" borderId="6" xfId="0" applyBorder="1"/>
    <xf numFmtId="2" fontId="0" fillId="0" borderId="6" xfId="0" applyNumberFormat="1" applyBorder="1"/>
    <xf numFmtId="9" fontId="0" fillId="0" borderId="7" xfId="1" applyFont="1" applyBorder="1"/>
    <xf numFmtId="0" fontId="0" fillId="0" borderId="8" xfId="0" applyBorder="1"/>
    <xf numFmtId="9" fontId="0" fillId="0" borderId="9" xfId="1" applyFont="1" applyBorder="1"/>
    <xf numFmtId="0" fontId="0" fillId="0" borderId="10" xfId="0" applyBorder="1"/>
    <xf numFmtId="0" fontId="0" fillId="0" borderId="11" xfId="0" applyBorder="1"/>
    <xf numFmtId="2" fontId="0" fillId="0" borderId="11" xfId="0" applyNumberFormat="1" applyBorder="1"/>
    <xf numFmtId="9" fontId="0" fillId="0" borderId="12" xfId="1" applyFont="1" applyBorder="1"/>
    <xf numFmtId="0" fontId="0" fillId="3" borderId="8" xfId="0" applyFill="1" applyBorder="1"/>
    <xf numFmtId="2" fontId="0" fillId="3" borderId="0" xfId="0" applyNumberFormat="1" applyFill="1"/>
    <xf numFmtId="9" fontId="0" fillId="3" borderId="9" xfId="1" applyFont="1" applyFill="1" applyBorder="1"/>
    <xf numFmtId="0" fontId="0" fillId="7" borderId="8" xfId="0" applyFill="1" applyBorder="1"/>
    <xf numFmtId="2" fontId="0" fillId="7" borderId="0" xfId="0" applyNumberFormat="1" applyFill="1"/>
    <xf numFmtId="9" fontId="0" fillId="7" borderId="9" xfId="1" applyFont="1" applyFill="1" applyBorder="1"/>
    <xf numFmtId="0" fontId="0" fillId="6" borderId="8" xfId="0" applyFill="1" applyBorder="1"/>
    <xf numFmtId="2" fontId="0" fillId="6" borderId="0" xfId="0" applyNumberFormat="1" applyFill="1"/>
    <xf numFmtId="9" fontId="0" fillId="6" borderId="9" xfId="1" applyFont="1" applyFill="1" applyBorder="1"/>
    <xf numFmtId="0" fontId="0" fillId="2" borderId="0" xfId="0" applyFill="1"/>
    <xf numFmtId="0" fontId="1" fillId="5" borderId="0" xfId="0" applyFont="1" applyFill="1" applyAlignment="1">
      <alignment horizontal="center" vertical="center"/>
    </xf>
    <xf numFmtId="0" fontId="0" fillId="5" borderId="0" xfId="0" applyFill="1" applyAlignment="1">
      <alignment horizontal="center" vertical="center"/>
    </xf>
    <xf numFmtId="0" fontId="1" fillId="8" borderId="0" xfId="0" applyFont="1" applyFill="1" applyAlignment="1">
      <alignment horizontal="center" vertical="center" textRotation="180" wrapText="1"/>
    </xf>
    <xf numFmtId="0" fontId="0" fillId="8" borderId="0" xfId="0" applyFill="1" applyAlignment="1">
      <alignment horizontal="center" vertical="center" textRotation="180" wrapText="1"/>
    </xf>
    <xf numFmtId="0" fontId="4" fillId="8" borderId="0" xfId="0" applyFont="1" applyFill="1" applyAlignment="1">
      <alignment horizontal="center" vertical="center"/>
    </xf>
    <xf numFmtId="7" fontId="0" fillId="0" borderId="0" xfId="0" applyNumberFormat="1"/>
    <xf numFmtId="0" fontId="5" fillId="9" borderId="0" xfId="0" applyFont="1" applyFill="1" applyAlignment="1">
      <alignment horizontal="center"/>
    </xf>
    <xf numFmtId="0" fontId="0" fillId="9" borderId="0" xfId="0" applyFill="1"/>
    <xf numFmtId="0" fontId="6" fillId="9" borderId="0" xfId="0" applyFont="1" applyFill="1" applyAlignment="1">
      <alignment horizontal="center"/>
    </xf>
    <xf numFmtId="0" fontId="7" fillId="9" borderId="0" xfId="0" applyFont="1" applyFill="1" applyAlignment="1">
      <alignment horizontal="center"/>
    </xf>
    <xf numFmtId="0" fontId="1" fillId="9" borderId="0" xfId="0" applyFont="1" applyFill="1"/>
    <xf numFmtId="0" fontId="0" fillId="0" borderId="0" xfId="0" applyNumberFormat="1"/>
  </cellXfs>
  <cellStyles count="2">
    <cellStyle name="Normal" xfId="0" builtinId="0"/>
    <cellStyle name="Percent" xfId="1" builtinId="5"/>
  </cellStyles>
  <dxfs count="59">
    <dxf>
      <numFmt numFmtId="11" formatCode="&quot;₹&quot;\ #,##0.00;&quot;₹&quot;\ \-#,##0.00"/>
    </dxf>
    <dxf>
      <numFmt numFmtId="11" formatCode="&quot;₹&quot;\ #,##0.00;&quot;₹&quot;\ \-#,##0.00"/>
    </dxf>
    <dxf>
      <numFmt numFmtId="164" formatCode="0.0"/>
    </dxf>
    <dxf>
      <numFmt numFmtId="164" formatCode="0.0"/>
    </dxf>
    <dxf>
      <numFmt numFmtId="164" formatCode="0.0"/>
    </dxf>
    <dxf>
      <numFmt numFmtId="164" formatCode="0.0"/>
    </dxf>
    <dxf>
      <numFmt numFmtId="164" formatCode="0.0"/>
    </dxf>
    <dxf>
      <numFmt numFmtId="164" formatCode="0.0"/>
    </dxf>
    <dxf>
      <alignment wrapText="1"/>
    </dxf>
    <dxf>
      <alignment wrapText="1"/>
    </dxf>
    <dxf>
      <numFmt numFmtId="2" formatCode="0.00"/>
    </dxf>
    <dxf>
      <fill>
        <patternFill patternType="solid">
          <bgColor theme="9" tint="0.59999389629810485"/>
        </patternFill>
      </fill>
    </dxf>
    <dxf>
      <fill>
        <patternFill patternType="solid">
          <bgColor theme="9" tint="0.59999389629810485"/>
        </patternFill>
      </fill>
    </dxf>
    <dxf>
      <fill>
        <patternFill patternType="solid">
          <bgColor theme="9" tint="0.39997558519241921"/>
        </patternFill>
      </fill>
    </dxf>
    <dxf>
      <fill>
        <patternFill patternType="solid">
          <bgColor theme="9" tint="-0.249977111117893"/>
        </patternFill>
      </fill>
    </dxf>
    <dxf>
      <fill>
        <patternFill patternType="solid">
          <bgColor theme="9" tint="-0.249977111117893"/>
        </patternFill>
      </fill>
    </dxf>
    <dxf>
      <fill>
        <patternFill patternType="solid">
          <bgColor theme="9" tint="0.59999389629810485"/>
        </patternFill>
      </fill>
    </dxf>
    <dxf>
      <fill>
        <patternFill patternType="solid">
          <bgColor theme="9" tint="0.59999389629810485"/>
        </patternFill>
      </fill>
    </dxf>
    <dxf>
      <fill>
        <patternFill patternType="solid">
          <bgColor theme="9" tint="0.39997558519241921"/>
        </patternFill>
      </fill>
    </dxf>
    <dxf>
      <fill>
        <patternFill patternType="solid">
          <bgColor theme="9" tint="0.39997558519241921"/>
        </patternFill>
      </fill>
    </dxf>
    <dxf>
      <fill>
        <patternFill>
          <bgColor theme="9" tint="-0.249977111117893"/>
        </patternFill>
      </fill>
    </dxf>
    <dxf>
      <fill>
        <patternFill>
          <bgColor theme="9" tint="-0.249977111117893"/>
        </patternFill>
      </fill>
    </dxf>
    <dxf>
      <fill>
        <patternFill patternType="solid">
          <bgColor theme="9" tint="0.59999389629810485"/>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4.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3.xml"/><Relationship Id="rId25"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pivotCacheDefinition" Target="pivotCache/pivotCacheDefinition2.xml"/><Relationship Id="rId20" Type="http://schemas.microsoft.com/office/2007/relationships/slicerCache" Target="slicerCaches/slicerCache1.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23" Type="http://schemas.openxmlformats.org/officeDocument/2006/relationships/styles" Target="styles.xml"/><Relationship Id="rId28"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pivotCacheDefinition" Target="pivotCache/pivotCacheDefinition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onnections" Target="connections.xml"/><Relationship Id="rId27" Type="http://schemas.openxmlformats.org/officeDocument/2006/relationships/customXml" Target="../customXml/item1.xml"/><Relationship Id="rId30" Type="http://schemas.openxmlformats.org/officeDocument/2006/relationships/customXml" Target="../customXml/item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IN" sz="1200"/>
              <a:t>Top performing job platforms by success rate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IN"/>
        </a:p>
      </c:txPr>
    </c:title>
    <c:autoTitleDeleted val="0"/>
    <c:plotArea>
      <c:layout/>
      <c:barChart>
        <c:barDir val="col"/>
        <c:grouping val="clustered"/>
        <c:varyColors val="0"/>
        <c:ser>
          <c:idx val="0"/>
          <c:order val="0"/>
          <c:tx>
            <c:strRef>
              <c:f>Success_summary_formula!$B$1</c:f>
              <c:strCache>
                <c:ptCount val="1"/>
                <c:pt idx="0">
                  <c:v>Total applications</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invertIfNegative val="0"/>
          <c:cat>
            <c:strRef>
              <c:f>Success_summary_formula!$A$2:$A$6</c:f>
              <c:strCache>
                <c:ptCount val="5"/>
                <c:pt idx="0">
                  <c:v>Company Website</c:v>
                </c:pt>
                <c:pt idx="1">
                  <c:v>LinkedIn</c:v>
                </c:pt>
                <c:pt idx="2">
                  <c:v>Referral</c:v>
                </c:pt>
                <c:pt idx="3">
                  <c:v>Naukri</c:v>
                </c:pt>
                <c:pt idx="4">
                  <c:v>Instahyre</c:v>
                </c:pt>
              </c:strCache>
            </c:strRef>
          </c:cat>
          <c:val>
            <c:numRef>
              <c:f>Success_summary_formula!$B$2:$B$6</c:f>
              <c:numCache>
                <c:formatCode>General</c:formatCode>
                <c:ptCount val="5"/>
                <c:pt idx="0">
                  <c:v>27</c:v>
                </c:pt>
                <c:pt idx="1">
                  <c:v>21</c:v>
                </c:pt>
                <c:pt idx="2">
                  <c:v>25</c:v>
                </c:pt>
                <c:pt idx="3">
                  <c:v>22</c:v>
                </c:pt>
                <c:pt idx="4">
                  <c:v>25</c:v>
                </c:pt>
              </c:numCache>
            </c:numRef>
          </c:val>
          <c:extLst>
            <c:ext xmlns:c16="http://schemas.microsoft.com/office/drawing/2014/chart" uri="{C3380CC4-5D6E-409C-BE32-E72D297353CC}">
              <c16:uniqueId val="{00000000-517E-4ED5-AF83-72AE4DC37691}"/>
            </c:ext>
          </c:extLst>
        </c:ser>
        <c:dLbls>
          <c:showLegendKey val="0"/>
          <c:showVal val="0"/>
          <c:showCatName val="0"/>
          <c:showSerName val="0"/>
          <c:showPercent val="0"/>
          <c:showBubbleSize val="0"/>
        </c:dLbls>
        <c:gapWidth val="219"/>
        <c:overlap val="-27"/>
        <c:axId val="236353999"/>
        <c:axId val="236359759"/>
      </c:barChart>
      <c:lineChart>
        <c:grouping val="standard"/>
        <c:varyColors val="0"/>
        <c:ser>
          <c:idx val="1"/>
          <c:order val="1"/>
          <c:tx>
            <c:strRef>
              <c:f>Success_summary_formula!$D$1</c:f>
              <c:strCache>
                <c:ptCount val="1"/>
                <c:pt idx="0">
                  <c:v>Success %</c:v>
                </c:pt>
              </c:strCache>
            </c:strRef>
          </c:tx>
          <c:spPr>
            <a:ln w="31750" cap="rnd">
              <a:solidFill>
                <a:schemeClr val="accent3"/>
              </a:solidFill>
              <a:round/>
            </a:ln>
            <a:effectLst>
              <a:outerShdw blurRad="40000" dist="23000" dir="5400000" rotWithShape="0">
                <a:srgbClr val="000000">
                  <a:alpha val="35000"/>
                </a:srgbClr>
              </a:outerShdw>
            </a:effectLst>
          </c:spPr>
          <c:marker>
            <c:symbol val="none"/>
          </c:marker>
          <c:cat>
            <c:strRef>
              <c:f>Success_summary_formula!$A$2:$A$6</c:f>
              <c:strCache>
                <c:ptCount val="5"/>
                <c:pt idx="0">
                  <c:v>Company Website</c:v>
                </c:pt>
                <c:pt idx="1">
                  <c:v>LinkedIn</c:v>
                </c:pt>
                <c:pt idx="2">
                  <c:v>Referral</c:v>
                </c:pt>
                <c:pt idx="3">
                  <c:v>Naukri</c:v>
                </c:pt>
                <c:pt idx="4">
                  <c:v>Instahyre</c:v>
                </c:pt>
              </c:strCache>
            </c:strRef>
          </c:cat>
          <c:val>
            <c:numRef>
              <c:f>Success_summary_formula!$D$2:$D$6</c:f>
              <c:numCache>
                <c:formatCode>0%</c:formatCode>
                <c:ptCount val="5"/>
                <c:pt idx="0">
                  <c:v>0.37037037037037035</c:v>
                </c:pt>
                <c:pt idx="1">
                  <c:v>0.33333333333333331</c:v>
                </c:pt>
                <c:pt idx="2">
                  <c:v>0.24</c:v>
                </c:pt>
                <c:pt idx="3">
                  <c:v>0.31818181818181818</c:v>
                </c:pt>
                <c:pt idx="4">
                  <c:v>0.24</c:v>
                </c:pt>
              </c:numCache>
            </c:numRef>
          </c:val>
          <c:smooth val="0"/>
          <c:extLst>
            <c:ext xmlns:c16="http://schemas.microsoft.com/office/drawing/2014/chart" uri="{C3380CC4-5D6E-409C-BE32-E72D297353CC}">
              <c16:uniqueId val="{00000001-517E-4ED5-AF83-72AE4DC37691}"/>
            </c:ext>
          </c:extLst>
        </c:ser>
        <c:dLbls>
          <c:showLegendKey val="0"/>
          <c:showVal val="0"/>
          <c:showCatName val="0"/>
          <c:showSerName val="0"/>
          <c:showPercent val="0"/>
          <c:showBubbleSize val="0"/>
        </c:dLbls>
        <c:marker val="1"/>
        <c:smooth val="0"/>
        <c:axId val="236358799"/>
        <c:axId val="236356879"/>
      </c:lineChart>
      <c:catAx>
        <c:axId val="236353999"/>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36359759"/>
        <c:crosses val="autoZero"/>
        <c:auto val="1"/>
        <c:lblAlgn val="ctr"/>
        <c:lblOffset val="100"/>
        <c:noMultiLvlLbl val="0"/>
      </c:catAx>
      <c:valAx>
        <c:axId val="236359759"/>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36353999"/>
        <c:crosses val="autoZero"/>
        <c:crossBetween val="between"/>
      </c:valAx>
      <c:valAx>
        <c:axId val="236356879"/>
        <c:scaling>
          <c:orientation val="minMax"/>
        </c:scaling>
        <c:delete val="0"/>
        <c:axPos val="r"/>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36358799"/>
        <c:crosses val="max"/>
        <c:crossBetween val="between"/>
      </c:valAx>
      <c:catAx>
        <c:axId val="236358799"/>
        <c:scaling>
          <c:orientation val="minMax"/>
        </c:scaling>
        <c:delete val="1"/>
        <c:axPos val="t"/>
        <c:numFmt formatCode="General" sourceLinked="1"/>
        <c:majorTickMark val="none"/>
        <c:minorTickMark val="none"/>
        <c:tickLblPos val="nextTo"/>
        <c:crossAx val="236356879"/>
        <c:crosses val="max"/>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100" b="1">
                <a:solidFill>
                  <a:schemeClr val="tx1">
                    <a:lumMod val="95000"/>
                    <a:lumOff val="5000"/>
                  </a:schemeClr>
                </a:solidFill>
              </a:rPr>
              <a:t>Roles with highest success rate</a:t>
            </a:r>
            <a:endParaRPr lang="en-IN" sz="1100" b="1" baseline="0">
              <a:solidFill>
                <a:schemeClr val="tx1">
                  <a:lumMod val="95000"/>
                  <a:lumOff val="5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'Best chances'!$B$14</c:f>
              <c:strCache>
                <c:ptCount val="1"/>
                <c:pt idx="0">
                  <c:v>Total application</c:v>
                </c:pt>
              </c:strCache>
            </c:strRef>
          </c:tx>
          <c:spPr>
            <a:solidFill>
              <a:schemeClr val="accent1"/>
            </a:solidFill>
            <a:ln>
              <a:noFill/>
            </a:ln>
            <a:effectLst/>
          </c:spPr>
          <c:invertIfNegative val="0"/>
          <c:cat>
            <c:strRef>
              <c:f>'Best chances'!$A$15:$A$24</c:f>
              <c:strCache>
                <c:ptCount val="10"/>
                <c:pt idx="0">
                  <c:v>AI/ML Intern</c:v>
                </c:pt>
                <c:pt idx="1">
                  <c:v>BI Analyst</c:v>
                </c:pt>
                <c:pt idx="2">
                  <c:v>Business Analyst</c:v>
                </c:pt>
                <c:pt idx="3">
                  <c:v>Data Analyst</c:v>
                </c:pt>
                <c:pt idx="4">
                  <c:v>Data Science Trainee</c:v>
                </c:pt>
                <c:pt idx="5">
                  <c:v>Excel Data Analyst</c:v>
                </c:pt>
                <c:pt idx="6">
                  <c:v>Gen AI Intern</c:v>
                </c:pt>
                <c:pt idx="7">
                  <c:v>Power BI Developer</c:v>
                </c:pt>
                <c:pt idx="8">
                  <c:v>Reporting Analyst</c:v>
                </c:pt>
                <c:pt idx="9">
                  <c:v>SQL Analyst</c:v>
                </c:pt>
              </c:strCache>
            </c:strRef>
          </c:cat>
          <c:val>
            <c:numRef>
              <c:f>'Best chances'!$B$15:$B$24</c:f>
              <c:numCache>
                <c:formatCode>General</c:formatCode>
                <c:ptCount val="10"/>
                <c:pt idx="0">
                  <c:v>19</c:v>
                </c:pt>
                <c:pt idx="1">
                  <c:v>9</c:v>
                </c:pt>
                <c:pt idx="2">
                  <c:v>14</c:v>
                </c:pt>
                <c:pt idx="3">
                  <c:v>11</c:v>
                </c:pt>
                <c:pt idx="4">
                  <c:v>9</c:v>
                </c:pt>
                <c:pt idx="5">
                  <c:v>11</c:v>
                </c:pt>
                <c:pt idx="6">
                  <c:v>14</c:v>
                </c:pt>
                <c:pt idx="7">
                  <c:v>11</c:v>
                </c:pt>
                <c:pt idx="8">
                  <c:v>11</c:v>
                </c:pt>
                <c:pt idx="9">
                  <c:v>11</c:v>
                </c:pt>
              </c:numCache>
            </c:numRef>
          </c:val>
          <c:extLst>
            <c:ext xmlns:c16="http://schemas.microsoft.com/office/drawing/2014/chart" uri="{C3380CC4-5D6E-409C-BE32-E72D297353CC}">
              <c16:uniqueId val="{00000000-2EB7-4D8F-9D08-1A73E008A529}"/>
            </c:ext>
          </c:extLst>
        </c:ser>
        <c:dLbls>
          <c:showLegendKey val="0"/>
          <c:showVal val="0"/>
          <c:showCatName val="0"/>
          <c:showSerName val="0"/>
          <c:showPercent val="0"/>
          <c:showBubbleSize val="0"/>
        </c:dLbls>
        <c:gapWidth val="219"/>
        <c:overlap val="-27"/>
        <c:axId val="106087647"/>
        <c:axId val="106087167"/>
      </c:barChart>
      <c:lineChart>
        <c:grouping val="standard"/>
        <c:varyColors val="0"/>
        <c:ser>
          <c:idx val="1"/>
          <c:order val="1"/>
          <c:tx>
            <c:strRef>
              <c:f>'Best chances'!$C$14</c:f>
              <c:strCache>
                <c:ptCount val="1"/>
                <c:pt idx="0">
                  <c:v>Success rate</c:v>
                </c:pt>
              </c:strCache>
            </c:strRef>
          </c:tx>
          <c:spPr>
            <a:ln w="22225" cap="sq">
              <a:solidFill>
                <a:srgbClr val="92D050"/>
              </a:solidFill>
              <a:round/>
            </a:ln>
            <a:effectLst/>
          </c:spPr>
          <c:marker>
            <c:symbol val="diamond"/>
            <c:size val="3"/>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'Best chances'!$A$15:$A$24</c:f>
              <c:strCache>
                <c:ptCount val="10"/>
                <c:pt idx="0">
                  <c:v>AI/ML Intern</c:v>
                </c:pt>
                <c:pt idx="1">
                  <c:v>BI Analyst</c:v>
                </c:pt>
                <c:pt idx="2">
                  <c:v>Business Analyst</c:v>
                </c:pt>
                <c:pt idx="3">
                  <c:v>Data Analyst</c:v>
                </c:pt>
                <c:pt idx="4">
                  <c:v>Data Science Trainee</c:v>
                </c:pt>
                <c:pt idx="5">
                  <c:v>Excel Data Analyst</c:v>
                </c:pt>
                <c:pt idx="6">
                  <c:v>Gen AI Intern</c:v>
                </c:pt>
                <c:pt idx="7">
                  <c:v>Power BI Developer</c:v>
                </c:pt>
                <c:pt idx="8">
                  <c:v>Reporting Analyst</c:v>
                </c:pt>
                <c:pt idx="9">
                  <c:v>SQL Analyst</c:v>
                </c:pt>
              </c:strCache>
            </c:strRef>
          </c:cat>
          <c:val>
            <c:numRef>
              <c:f>'Best chances'!$C$15:$C$24</c:f>
              <c:numCache>
                <c:formatCode>0%</c:formatCode>
                <c:ptCount val="10"/>
                <c:pt idx="0">
                  <c:v>0.31578947368421051</c:v>
                </c:pt>
                <c:pt idx="1">
                  <c:v>0</c:v>
                </c:pt>
                <c:pt idx="2">
                  <c:v>0.42857142857142855</c:v>
                </c:pt>
                <c:pt idx="3">
                  <c:v>0.45454545454545453</c:v>
                </c:pt>
                <c:pt idx="4">
                  <c:v>0.55555555555555558</c:v>
                </c:pt>
                <c:pt idx="5">
                  <c:v>0.36363636363636365</c:v>
                </c:pt>
                <c:pt idx="6">
                  <c:v>0.14285714285714285</c:v>
                </c:pt>
                <c:pt idx="7">
                  <c:v>0.36363636363636365</c:v>
                </c:pt>
                <c:pt idx="8">
                  <c:v>9.0909090909090912E-2</c:v>
                </c:pt>
                <c:pt idx="9">
                  <c:v>0.27272727272727271</c:v>
                </c:pt>
              </c:numCache>
            </c:numRef>
          </c:val>
          <c:smooth val="0"/>
          <c:extLst>
            <c:ext xmlns:c16="http://schemas.microsoft.com/office/drawing/2014/chart" uri="{C3380CC4-5D6E-409C-BE32-E72D297353CC}">
              <c16:uniqueId val="{00000001-2EB7-4D8F-9D08-1A73E008A529}"/>
            </c:ext>
          </c:extLst>
        </c:ser>
        <c:dLbls>
          <c:showLegendKey val="0"/>
          <c:showVal val="0"/>
          <c:showCatName val="0"/>
          <c:showSerName val="0"/>
          <c:showPercent val="0"/>
          <c:showBubbleSize val="0"/>
        </c:dLbls>
        <c:marker val="1"/>
        <c:smooth val="0"/>
        <c:axId val="375631824"/>
        <c:axId val="375633264"/>
      </c:lineChart>
      <c:catAx>
        <c:axId val="1060876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087167"/>
        <c:crosses val="autoZero"/>
        <c:auto val="1"/>
        <c:lblAlgn val="ctr"/>
        <c:lblOffset val="100"/>
        <c:noMultiLvlLbl val="0"/>
      </c:catAx>
      <c:valAx>
        <c:axId val="1060871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087647"/>
        <c:crosses val="autoZero"/>
        <c:crossBetween val="between"/>
      </c:valAx>
      <c:valAx>
        <c:axId val="375633264"/>
        <c:scaling>
          <c:orientation val="minMax"/>
        </c:scaling>
        <c:delete val="0"/>
        <c:axPos val="r"/>
        <c:numFmt formatCode="0%" sourceLinked="1"/>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5631824"/>
        <c:crosses val="max"/>
        <c:crossBetween val="between"/>
      </c:valAx>
      <c:catAx>
        <c:axId val="375631824"/>
        <c:scaling>
          <c:orientation val="minMax"/>
        </c:scaling>
        <c:delete val="1"/>
        <c:axPos val="b"/>
        <c:numFmt formatCode="General" sourceLinked="1"/>
        <c:majorTickMark val="out"/>
        <c:minorTickMark val="none"/>
        <c:tickLblPos val="nextTo"/>
        <c:crossAx val="375633264"/>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52000">
          <a:schemeClr val="accent1">
            <a:lumMod val="5000"/>
            <a:lumOff val="95000"/>
          </a:schemeClr>
        </a:gs>
        <a:gs pos="100000">
          <a:schemeClr val="accent1">
            <a:lumMod val="45000"/>
            <a:lumOff val="55000"/>
          </a:schemeClr>
        </a:gs>
        <a:gs pos="100000">
          <a:schemeClr val="accent1">
            <a:lumMod val="30000"/>
            <a:lumOff val="70000"/>
          </a:schemeClr>
        </a:gs>
      </a:gsLst>
      <a:lin ang="5400000" scaled="1"/>
    </a:gradFill>
    <a:ln w="9525" cap="flat" cmpd="sng" algn="ctr">
      <a:gradFill>
        <a:gsLst>
          <a:gs pos="0">
            <a:schemeClr val="accent1">
              <a:lumMod val="5000"/>
              <a:lumOff val="95000"/>
            </a:schemeClr>
          </a:gs>
          <a:gs pos="9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IN"/>
              <a:t>Top skills</a:t>
            </a:r>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lotArea>
      <c:layout>
        <c:manualLayout>
          <c:layoutTarget val="inner"/>
          <c:xMode val="edge"/>
          <c:yMode val="edge"/>
          <c:x val="0.21247025371828521"/>
          <c:y val="0.17171296296296298"/>
          <c:w val="0.73875196850393698"/>
          <c:h val="0.72088764946048411"/>
        </c:manualLayout>
      </c:layout>
      <c:barChart>
        <c:barDir val="bar"/>
        <c:grouping val="clustered"/>
        <c:varyColors val="0"/>
        <c:ser>
          <c:idx val="0"/>
          <c:order val="0"/>
          <c:tx>
            <c:strRef>
              <c:f>'Skills gap'!$B$1</c:f>
              <c:strCache>
                <c:ptCount val="1"/>
                <c:pt idx="0">
                  <c:v>Count of skills</c:v>
                </c:pt>
              </c:strCache>
            </c:strRef>
          </c:tx>
          <c:spPr>
            <a:pattFill prst="narVert">
              <a:fgClr>
                <a:schemeClr val="accent1"/>
              </a:fgClr>
              <a:bgClr>
                <a:schemeClr val="accent1">
                  <a:lumMod val="20000"/>
                  <a:lumOff val="80000"/>
                </a:schemeClr>
              </a:bgClr>
            </a:pattFill>
            <a:ln>
              <a:noFill/>
            </a:ln>
            <a:effectLst>
              <a:innerShdw blurRad="114300">
                <a:schemeClr val="accent1"/>
              </a:innerShdw>
            </a:effectLst>
          </c:spPr>
          <c:invertIfNegative val="0"/>
          <c:cat>
            <c:strRef>
              <c:f>'Skills gap'!$A$2:$A$11</c:f>
              <c:strCache>
                <c:ptCount val="10"/>
                <c:pt idx="0">
                  <c:v>Gen AI</c:v>
                </c:pt>
                <c:pt idx="1">
                  <c:v>Business Acumen</c:v>
                </c:pt>
                <c:pt idx="2">
                  <c:v>Communication</c:v>
                </c:pt>
                <c:pt idx="3">
                  <c:v>Power BI</c:v>
                </c:pt>
                <c:pt idx="4">
                  <c:v>SQL</c:v>
                </c:pt>
                <c:pt idx="5">
                  <c:v>Python</c:v>
                </c:pt>
                <c:pt idx="6">
                  <c:v>Statistics</c:v>
                </c:pt>
                <c:pt idx="7">
                  <c:v>Tableau</c:v>
                </c:pt>
                <c:pt idx="8">
                  <c:v>R</c:v>
                </c:pt>
                <c:pt idx="9">
                  <c:v>Excel</c:v>
                </c:pt>
              </c:strCache>
            </c:strRef>
          </c:cat>
          <c:val>
            <c:numRef>
              <c:f>'Skills gap'!$B$2:$B$11</c:f>
              <c:numCache>
                <c:formatCode>General</c:formatCode>
                <c:ptCount val="10"/>
                <c:pt idx="0">
                  <c:v>19</c:v>
                </c:pt>
                <c:pt idx="1">
                  <c:v>17</c:v>
                </c:pt>
                <c:pt idx="2">
                  <c:v>13</c:v>
                </c:pt>
                <c:pt idx="3">
                  <c:v>13</c:v>
                </c:pt>
                <c:pt idx="4">
                  <c:v>12</c:v>
                </c:pt>
                <c:pt idx="5">
                  <c:v>11</c:v>
                </c:pt>
                <c:pt idx="6">
                  <c:v>10</c:v>
                </c:pt>
                <c:pt idx="7">
                  <c:v>9</c:v>
                </c:pt>
                <c:pt idx="8">
                  <c:v>9</c:v>
                </c:pt>
                <c:pt idx="9">
                  <c:v>7</c:v>
                </c:pt>
              </c:numCache>
            </c:numRef>
          </c:val>
          <c:extLst>
            <c:ext xmlns:c16="http://schemas.microsoft.com/office/drawing/2014/chart" uri="{C3380CC4-5D6E-409C-BE32-E72D297353CC}">
              <c16:uniqueId val="{00000000-7662-4ED4-9D2C-62B03995C755}"/>
            </c:ext>
          </c:extLst>
        </c:ser>
        <c:dLbls>
          <c:showLegendKey val="0"/>
          <c:showVal val="0"/>
          <c:showCatName val="0"/>
          <c:showSerName val="0"/>
          <c:showPercent val="0"/>
          <c:showBubbleSize val="0"/>
        </c:dLbls>
        <c:gapWidth val="227"/>
        <c:overlap val="-48"/>
        <c:axId val="2094960496"/>
        <c:axId val="2094963376"/>
      </c:barChart>
      <c:catAx>
        <c:axId val="2094960496"/>
        <c:scaling>
          <c:orientation val="maxMin"/>
        </c:scaling>
        <c:delete val="0"/>
        <c:axPos val="l"/>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4963376"/>
        <c:crosses val="autoZero"/>
        <c:auto val="1"/>
        <c:lblAlgn val="ctr"/>
        <c:lblOffset val="100"/>
        <c:noMultiLvlLbl val="0"/>
      </c:catAx>
      <c:valAx>
        <c:axId val="2094963376"/>
        <c:scaling>
          <c:orientation val="minMax"/>
        </c:scaling>
        <c:delete val="0"/>
        <c:axPos val="t"/>
        <c:numFmt formatCode="General"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49604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50" b="1">
                <a:solidFill>
                  <a:schemeClr val="tx1"/>
                </a:solidFill>
              </a:rPr>
              <a:t>Success rate by Resume Tailoring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CV_analysis!$E$1</c:f>
              <c:strCache>
                <c:ptCount val="1"/>
                <c:pt idx="0">
                  <c:v>Success rate</c:v>
                </c:pt>
              </c:strCache>
            </c:strRef>
          </c:tx>
          <c:spPr>
            <a:solidFill>
              <a:schemeClr val="accent1"/>
            </a:solidFill>
            <a:ln>
              <a:noFill/>
            </a:ln>
            <a:effectLst/>
          </c:spPr>
          <c:invertIfNegative val="0"/>
          <c:dPt>
            <c:idx val="0"/>
            <c:invertIfNegative val="0"/>
            <c:bubble3D val="0"/>
            <c:spPr>
              <a:solidFill>
                <a:srgbClr val="92D050"/>
              </a:solidFill>
              <a:ln>
                <a:noFill/>
              </a:ln>
              <a:effectLst/>
            </c:spPr>
            <c:extLst>
              <c:ext xmlns:c16="http://schemas.microsoft.com/office/drawing/2014/chart" uri="{C3380CC4-5D6E-409C-BE32-E72D297353CC}">
                <c16:uniqueId val="{00000001-D9E7-46FC-930F-8CD6558B37EC}"/>
              </c:ext>
            </c:extLst>
          </c:dPt>
          <c:dPt>
            <c:idx val="1"/>
            <c:invertIfNegative val="0"/>
            <c:bubble3D val="0"/>
            <c:spPr>
              <a:solidFill>
                <a:schemeClr val="accent2"/>
              </a:solidFill>
              <a:ln>
                <a:noFill/>
              </a:ln>
              <a:effectLst/>
            </c:spPr>
            <c:extLst>
              <c:ext xmlns:c16="http://schemas.microsoft.com/office/drawing/2014/chart" uri="{C3380CC4-5D6E-409C-BE32-E72D297353CC}">
                <c16:uniqueId val="{00000002-D9E7-46FC-930F-8CD6558B37EC}"/>
              </c:ext>
            </c:extLst>
          </c:dPt>
          <c:cat>
            <c:strRef>
              <c:f>CV_analysis!$A$2:$A$3</c:f>
              <c:strCache>
                <c:ptCount val="2"/>
                <c:pt idx="0">
                  <c:v>YES</c:v>
                </c:pt>
                <c:pt idx="1">
                  <c:v>NO</c:v>
                </c:pt>
              </c:strCache>
            </c:strRef>
          </c:cat>
          <c:val>
            <c:numRef>
              <c:f>CV_analysis!$E$2:$E$3</c:f>
              <c:numCache>
                <c:formatCode>0%</c:formatCode>
                <c:ptCount val="2"/>
                <c:pt idx="0">
                  <c:v>0.2608695652173913</c:v>
                </c:pt>
                <c:pt idx="1">
                  <c:v>0.35294117647058826</c:v>
                </c:pt>
              </c:numCache>
            </c:numRef>
          </c:val>
          <c:extLst>
            <c:ext xmlns:c16="http://schemas.microsoft.com/office/drawing/2014/chart" uri="{C3380CC4-5D6E-409C-BE32-E72D297353CC}">
              <c16:uniqueId val="{00000000-D9E7-46FC-930F-8CD6558B37EC}"/>
            </c:ext>
          </c:extLst>
        </c:ser>
        <c:dLbls>
          <c:showLegendKey val="0"/>
          <c:showVal val="0"/>
          <c:showCatName val="0"/>
          <c:showSerName val="0"/>
          <c:showPercent val="0"/>
          <c:showBubbleSize val="0"/>
        </c:dLbls>
        <c:gapWidth val="150"/>
        <c:overlap val="100"/>
        <c:axId val="587997536"/>
        <c:axId val="385437088"/>
      </c:barChart>
      <c:catAx>
        <c:axId val="5879975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b="1">
                    <a:solidFill>
                      <a:schemeClr val="tx1">
                        <a:lumMod val="95000"/>
                        <a:lumOff val="5000"/>
                      </a:schemeClr>
                    </a:solidFill>
                  </a:rPr>
                  <a:t>Resume</a:t>
                </a:r>
                <a:r>
                  <a:rPr lang="en-IN" b="1" baseline="0">
                    <a:solidFill>
                      <a:schemeClr val="tx1">
                        <a:lumMod val="95000"/>
                        <a:lumOff val="5000"/>
                      </a:schemeClr>
                    </a:solidFill>
                  </a:rPr>
                  <a:t> Tailored?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5437088"/>
        <c:crosses val="autoZero"/>
        <c:auto val="1"/>
        <c:lblAlgn val="ctr"/>
        <c:lblOffset val="100"/>
        <c:noMultiLvlLbl val="0"/>
      </c:catAx>
      <c:valAx>
        <c:axId val="385437088"/>
        <c:scaling>
          <c:orientation val="minMax"/>
        </c:scaling>
        <c:delete val="1"/>
        <c:axPos val="l"/>
        <c:majorGridlines>
          <c:spPr>
            <a:ln w="9525" cap="flat" cmpd="sng" algn="ctr">
              <a:solidFill>
                <a:schemeClr val="tx1"/>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000" b="1">
                    <a:solidFill>
                      <a:schemeClr val="tx1">
                        <a:lumMod val="95000"/>
                        <a:lumOff val="5000"/>
                      </a:schemeClr>
                    </a:solidFill>
                  </a:rPr>
                  <a:t>Success rate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crossAx val="5879975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[Job application tracker.xlsx]Conversion rate!PivotTable2</c:name>
    <c:fmtId val="9"/>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sz="1100" b="1">
                <a:latin typeface="+mj-lt"/>
              </a:rPr>
              <a:t>Conversion by Notice periods</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'Conversion rate'!$B$1:$B$2</c:f>
              <c:strCache>
                <c:ptCount val="1"/>
                <c:pt idx="0">
                  <c:v>Negative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'Conversion rate'!$A$3:$A$8</c:f>
              <c:strCache>
                <c:ptCount val="5"/>
                <c:pt idx="0">
                  <c:v>15 days</c:v>
                </c:pt>
                <c:pt idx="1">
                  <c:v>30 days</c:v>
                </c:pt>
                <c:pt idx="2">
                  <c:v>60 days</c:v>
                </c:pt>
                <c:pt idx="3">
                  <c:v>90 days</c:v>
                </c:pt>
                <c:pt idx="4">
                  <c:v>Immediate</c:v>
                </c:pt>
              </c:strCache>
            </c:strRef>
          </c:cat>
          <c:val>
            <c:numRef>
              <c:f>'Conversion rate'!$B$3:$B$8</c:f>
              <c:numCache>
                <c:formatCode>0.00%</c:formatCode>
                <c:ptCount val="5"/>
                <c:pt idx="0">
                  <c:v>0.59090909090909094</c:v>
                </c:pt>
                <c:pt idx="1">
                  <c:v>0.69696969696969702</c:v>
                </c:pt>
                <c:pt idx="2">
                  <c:v>0.76</c:v>
                </c:pt>
                <c:pt idx="3">
                  <c:v>0.75</c:v>
                </c:pt>
                <c:pt idx="4">
                  <c:v>0.70833333333333337</c:v>
                </c:pt>
              </c:numCache>
            </c:numRef>
          </c:val>
          <c:extLst>
            <c:ext xmlns:c16="http://schemas.microsoft.com/office/drawing/2014/chart" uri="{C3380CC4-5D6E-409C-BE32-E72D297353CC}">
              <c16:uniqueId val="{00000000-41E6-4DBF-B788-F5B5F6EFA590}"/>
            </c:ext>
          </c:extLst>
        </c:ser>
        <c:ser>
          <c:idx val="1"/>
          <c:order val="1"/>
          <c:tx>
            <c:strRef>
              <c:f>'Conversion rate'!$C$1:$C$2</c:f>
              <c:strCache>
                <c:ptCount val="1"/>
                <c:pt idx="0">
                  <c:v>Positive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'Conversion rate'!$A$3:$A$8</c:f>
              <c:strCache>
                <c:ptCount val="5"/>
                <c:pt idx="0">
                  <c:v>15 days</c:v>
                </c:pt>
                <c:pt idx="1">
                  <c:v>30 days</c:v>
                </c:pt>
                <c:pt idx="2">
                  <c:v>60 days</c:v>
                </c:pt>
                <c:pt idx="3">
                  <c:v>90 days</c:v>
                </c:pt>
                <c:pt idx="4">
                  <c:v>Immediate</c:v>
                </c:pt>
              </c:strCache>
            </c:strRef>
          </c:cat>
          <c:val>
            <c:numRef>
              <c:f>'Conversion rate'!$C$3:$C$8</c:f>
              <c:numCache>
                <c:formatCode>0.00%</c:formatCode>
                <c:ptCount val="5"/>
                <c:pt idx="0">
                  <c:v>0.40909090909090912</c:v>
                </c:pt>
                <c:pt idx="1">
                  <c:v>0.30303030303030304</c:v>
                </c:pt>
                <c:pt idx="2">
                  <c:v>0.24</c:v>
                </c:pt>
                <c:pt idx="3">
                  <c:v>0.25</c:v>
                </c:pt>
                <c:pt idx="4">
                  <c:v>0.29166666666666669</c:v>
                </c:pt>
              </c:numCache>
            </c:numRef>
          </c:val>
          <c:extLst>
            <c:ext xmlns:c16="http://schemas.microsoft.com/office/drawing/2014/chart" uri="{C3380CC4-5D6E-409C-BE32-E72D297353CC}">
              <c16:uniqueId val="{00000003-41E6-4DBF-B788-F5B5F6EFA590}"/>
            </c:ext>
          </c:extLst>
        </c:ser>
        <c:dLbls>
          <c:showLegendKey val="0"/>
          <c:showVal val="1"/>
          <c:showCatName val="0"/>
          <c:showSerName val="0"/>
          <c:showPercent val="0"/>
          <c:showBubbleSize val="0"/>
        </c:dLbls>
        <c:gapWidth val="95"/>
        <c:overlap val="100"/>
        <c:axId val="1207834368"/>
        <c:axId val="1207835328"/>
      </c:barChart>
      <c:catAx>
        <c:axId val="12078343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1207835328"/>
        <c:crosses val="autoZero"/>
        <c:auto val="1"/>
        <c:lblAlgn val="ctr"/>
        <c:lblOffset val="100"/>
        <c:noMultiLvlLbl val="0"/>
      </c:catAx>
      <c:valAx>
        <c:axId val="1207835328"/>
        <c:scaling>
          <c:orientation val="minMax"/>
        </c:scaling>
        <c:delete val="1"/>
        <c:axPos val="l"/>
        <c:numFmt formatCode="0.00%" sourceLinked="1"/>
        <c:majorTickMark val="none"/>
        <c:minorTickMark val="none"/>
        <c:tickLblPos val="nextTo"/>
        <c:crossAx val="120783436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[Job application tracker.xlsx]No.of applications!PivotTable1</c:name>
    <c:fmtId val="2"/>
  </c:pivotSource>
  <c:chart>
    <c:title>
      <c:tx>
        <c:rich>
          <a:bodyPr rot="0" spcFirstLastPara="1" vertOverflow="ellipsis" vert="horz" wrap="square" anchor="ctr" anchorCtr="1"/>
          <a:lstStyle/>
          <a:p>
            <a:pPr>
              <a:defRPr sz="1400" b="0" i="0" u="none" strike="noStrike" kern="1200" spc="0" baseline="0">
                <a:solidFill>
                  <a:schemeClr val="tx1">
                    <a:alpha val="89000"/>
                  </a:schemeClr>
                </a:solidFill>
                <a:latin typeface="+mn-lt"/>
                <a:ea typeface="+mn-ea"/>
                <a:cs typeface="+mn-cs"/>
              </a:defRPr>
            </a:pPr>
            <a:r>
              <a:rPr lang="en-US"/>
              <a:t>No. of applications</a:t>
            </a:r>
          </a:p>
        </c:rich>
      </c:tx>
      <c:layout>
        <c:manualLayout>
          <c:xMode val="edge"/>
          <c:yMode val="edge"/>
          <c:x val="0.34404855643044613"/>
          <c:y val="5.916447944006999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alpha val="89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alpha val="89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'No.of applications'!$B$1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tx1">
                        <a:alpha val="89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'No.of applications'!$A$2:$A$5</c:f>
              <c:strCache>
                <c:ptCount val="3"/>
                <c:pt idx="0">
                  <c:v>Apr</c:v>
                </c:pt>
                <c:pt idx="1">
                  <c:v>May</c:v>
                </c:pt>
                <c:pt idx="2">
                  <c:v>Jun</c:v>
                </c:pt>
              </c:strCache>
            </c:strRef>
          </c:cat>
          <c:val>
            <c:numRef>
              <c:f>'No.of applications'!$B$2:$B$5</c:f>
              <c:numCache>
                <c:formatCode>General</c:formatCode>
                <c:ptCount val="3"/>
                <c:pt idx="0">
                  <c:v>40</c:v>
                </c:pt>
                <c:pt idx="1">
                  <c:v>46</c:v>
                </c:pt>
                <c:pt idx="2">
                  <c:v>34</c:v>
                </c:pt>
              </c:numCache>
            </c:numRef>
          </c:val>
          <c:extLst>
            <c:ext xmlns:c16="http://schemas.microsoft.com/office/drawing/2014/chart" uri="{C3380CC4-5D6E-409C-BE32-E72D297353CC}">
              <c16:uniqueId val="{00000000-B219-4514-AC9A-CEAE2DA60E3E}"/>
            </c:ext>
          </c:extLst>
        </c:ser>
        <c:dLbls>
          <c:showLegendKey val="0"/>
          <c:showVal val="1"/>
          <c:showCatName val="0"/>
          <c:showSerName val="0"/>
          <c:showPercent val="0"/>
          <c:showBubbleSize val="0"/>
        </c:dLbls>
        <c:gapWidth val="130"/>
        <c:overlap val="100"/>
        <c:axId val="2067595840"/>
        <c:axId val="2067598240"/>
      </c:barChart>
      <c:catAx>
        <c:axId val="20675958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alpha val="89000"/>
                  </a:schemeClr>
                </a:solidFill>
                <a:latin typeface="+mn-lt"/>
                <a:ea typeface="+mn-ea"/>
                <a:cs typeface="+mn-cs"/>
              </a:defRPr>
            </a:pPr>
            <a:endParaRPr lang="en-US"/>
          </a:p>
        </c:txPr>
        <c:crossAx val="2067598240"/>
        <c:crosses val="autoZero"/>
        <c:auto val="1"/>
        <c:lblAlgn val="ctr"/>
        <c:lblOffset val="100"/>
        <c:noMultiLvlLbl val="0"/>
      </c:catAx>
      <c:valAx>
        <c:axId val="20675982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alpha val="89000"/>
                  </a:schemeClr>
                </a:solidFill>
                <a:latin typeface="+mn-lt"/>
                <a:ea typeface="+mn-ea"/>
                <a:cs typeface="+mn-cs"/>
              </a:defRPr>
            </a:pPr>
            <a:endParaRPr lang="en-US"/>
          </a:p>
        </c:txPr>
        <c:crossAx val="20675958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rot="5400000" vert="horz" anchor="t" anchorCtr="1"/>
    <a:lstStyle/>
    <a:p>
      <a:pPr>
        <a:defRPr>
          <a:solidFill>
            <a:schemeClr val="tx1">
              <a:alpha val="89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IN" sz="1200"/>
              <a:t>How</a:t>
            </a:r>
            <a:r>
              <a:rPr lang="en-IN" sz="1200" baseline="0"/>
              <a:t> different platforms performed in job search?</a:t>
            </a:r>
            <a:endParaRPr lang="en-IN" sz="1200"/>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barChart>
        <c:barDir val="col"/>
        <c:grouping val="clustered"/>
        <c:varyColors val="0"/>
        <c:ser>
          <c:idx val="0"/>
          <c:order val="0"/>
          <c:tx>
            <c:strRef>
              <c:f>Success_summary_formula!$B$1</c:f>
              <c:strCache>
                <c:ptCount val="1"/>
                <c:pt idx="0">
                  <c:v>Total applications</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invertIfNegative val="0"/>
          <c:cat>
            <c:strRef>
              <c:f>Success_summary_formula!$A$2:$A$6</c:f>
              <c:strCache>
                <c:ptCount val="5"/>
                <c:pt idx="0">
                  <c:v>Company Website</c:v>
                </c:pt>
                <c:pt idx="1">
                  <c:v>LinkedIn</c:v>
                </c:pt>
                <c:pt idx="2">
                  <c:v>Referral</c:v>
                </c:pt>
                <c:pt idx="3">
                  <c:v>Naukri</c:v>
                </c:pt>
                <c:pt idx="4">
                  <c:v>Instahyre</c:v>
                </c:pt>
              </c:strCache>
            </c:strRef>
          </c:cat>
          <c:val>
            <c:numRef>
              <c:f>Success_summary_formula!$B$2:$B$6</c:f>
              <c:numCache>
                <c:formatCode>General</c:formatCode>
                <c:ptCount val="5"/>
                <c:pt idx="0">
                  <c:v>27</c:v>
                </c:pt>
                <c:pt idx="1">
                  <c:v>21</c:v>
                </c:pt>
                <c:pt idx="2">
                  <c:v>25</c:v>
                </c:pt>
                <c:pt idx="3">
                  <c:v>22</c:v>
                </c:pt>
                <c:pt idx="4">
                  <c:v>25</c:v>
                </c:pt>
              </c:numCache>
            </c:numRef>
          </c:val>
          <c:extLst>
            <c:ext xmlns:c16="http://schemas.microsoft.com/office/drawing/2014/chart" uri="{C3380CC4-5D6E-409C-BE32-E72D297353CC}">
              <c16:uniqueId val="{00000000-01D9-475E-B536-64F1819D947B}"/>
            </c:ext>
          </c:extLst>
        </c:ser>
        <c:dLbls>
          <c:showLegendKey val="0"/>
          <c:showVal val="0"/>
          <c:showCatName val="0"/>
          <c:showSerName val="0"/>
          <c:showPercent val="0"/>
          <c:showBubbleSize val="0"/>
        </c:dLbls>
        <c:gapWidth val="219"/>
        <c:overlap val="-27"/>
        <c:axId val="236353999"/>
        <c:axId val="236359759"/>
      </c:barChart>
      <c:lineChart>
        <c:grouping val="standard"/>
        <c:varyColors val="0"/>
        <c:ser>
          <c:idx val="1"/>
          <c:order val="1"/>
          <c:tx>
            <c:strRef>
              <c:f>Success_summary_formula!$D$1</c:f>
              <c:strCache>
                <c:ptCount val="1"/>
                <c:pt idx="0">
                  <c:v>Success %</c:v>
                </c:pt>
              </c:strCache>
            </c:strRef>
          </c:tx>
          <c:spPr>
            <a:ln w="31750" cap="rnd">
              <a:solidFill>
                <a:schemeClr val="accent3"/>
              </a:solidFill>
              <a:round/>
            </a:ln>
            <a:effectLst>
              <a:outerShdw blurRad="40000" dist="23000" dir="5400000" rotWithShape="0">
                <a:srgbClr val="000000">
                  <a:alpha val="35000"/>
                </a:srgbClr>
              </a:outerShdw>
            </a:effectLst>
          </c:spPr>
          <c:marker>
            <c:symbol val="none"/>
          </c:marker>
          <c:cat>
            <c:strRef>
              <c:f>Success_summary_formula!$A$2:$A$6</c:f>
              <c:strCache>
                <c:ptCount val="5"/>
                <c:pt idx="0">
                  <c:v>Company Website</c:v>
                </c:pt>
                <c:pt idx="1">
                  <c:v>LinkedIn</c:v>
                </c:pt>
                <c:pt idx="2">
                  <c:v>Referral</c:v>
                </c:pt>
                <c:pt idx="3">
                  <c:v>Naukri</c:v>
                </c:pt>
                <c:pt idx="4">
                  <c:v>Instahyre</c:v>
                </c:pt>
              </c:strCache>
            </c:strRef>
          </c:cat>
          <c:val>
            <c:numRef>
              <c:f>Success_summary_formula!$D$2:$D$6</c:f>
              <c:numCache>
                <c:formatCode>0%</c:formatCode>
                <c:ptCount val="5"/>
                <c:pt idx="0">
                  <c:v>0.37037037037037035</c:v>
                </c:pt>
                <c:pt idx="1">
                  <c:v>0.33333333333333331</c:v>
                </c:pt>
                <c:pt idx="2">
                  <c:v>0.24</c:v>
                </c:pt>
                <c:pt idx="3">
                  <c:v>0.31818181818181818</c:v>
                </c:pt>
                <c:pt idx="4">
                  <c:v>0.24</c:v>
                </c:pt>
              </c:numCache>
            </c:numRef>
          </c:val>
          <c:smooth val="0"/>
          <c:extLst>
            <c:ext xmlns:c16="http://schemas.microsoft.com/office/drawing/2014/chart" uri="{C3380CC4-5D6E-409C-BE32-E72D297353CC}">
              <c16:uniqueId val="{00000001-01D9-475E-B536-64F1819D947B}"/>
            </c:ext>
          </c:extLst>
        </c:ser>
        <c:dLbls>
          <c:showLegendKey val="0"/>
          <c:showVal val="0"/>
          <c:showCatName val="0"/>
          <c:showSerName val="0"/>
          <c:showPercent val="0"/>
          <c:showBubbleSize val="0"/>
        </c:dLbls>
        <c:marker val="1"/>
        <c:smooth val="0"/>
        <c:axId val="236358799"/>
        <c:axId val="236356879"/>
      </c:lineChart>
      <c:catAx>
        <c:axId val="236353999"/>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36359759"/>
        <c:crosses val="autoZero"/>
        <c:auto val="1"/>
        <c:lblAlgn val="ctr"/>
        <c:lblOffset val="100"/>
        <c:noMultiLvlLbl val="0"/>
      </c:catAx>
      <c:valAx>
        <c:axId val="236359759"/>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36353999"/>
        <c:crosses val="autoZero"/>
        <c:crossBetween val="between"/>
      </c:valAx>
      <c:valAx>
        <c:axId val="236356879"/>
        <c:scaling>
          <c:orientation val="minMax"/>
        </c:scaling>
        <c:delete val="0"/>
        <c:axPos val="r"/>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36358799"/>
        <c:crosses val="max"/>
        <c:crossBetween val="between"/>
      </c:valAx>
      <c:catAx>
        <c:axId val="236358799"/>
        <c:scaling>
          <c:orientation val="minMax"/>
        </c:scaling>
        <c:delete val="1"/>
        <c:axPos val="t"/>
        <c:numFmt formatCode="General" sourceLinked="1"/>
        <c:majorTickMark val="none"/>
        <c:minorTickMark val="none"/>
        <c:tickLblPos val="nextTo"/>
        <c:crossAx val="236356879"/>
        <c:crosses val="max"/>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a:solidFill>
                  <a:schemeClr val="tx1"/>
                </a:solidFill>
                <a:latin typeface="ADLaM Display" panose="02010000000000000000" pitchFamily="2" charset="0"/>
                <a:ea typeface="ADLaM Display" panose="02010000000000000000" pitchFamily="2" charset="0"/>
                <a:cs typeface="ADLaM Display" panose="02010000000000000000" pitchFamily="2" charset="0"/>
              </a:rPr>
              <a:t>Applications outcome by platform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'Platform analysis'!$B$1</c:f>
              <c:strCache>
                <c:ptCount val="1"/>
                <c:pt idx="0">
                  <c:v>Total applications</c:v>
                </c:pt>
              </c:strCache>
            </c:strRef>
          </c:tx>
          <c:spPr>
            <a:solidFill>
              <a:schemeClr val="accent1"/>
            </a:solidFill>
            <a:ln>
              <a:noFill/>
            </a:ln>
            <a:effectLst/>
          </c:spPr>
          <c:invertIfNegative val="0"/>
          <c:cat>
            <c:strRef>
              <c:f>'Platform analysis'!$A$2:$A$7</c:f>
              <c:strCache>
                <c:ptCount val="5"/>
                <c:pt idx="0">
                  <c:v>Company Website</c:v>
                </c:pt>
                <c:pt idx="1">
                  <c:v>LinkedIn</c:v>
                </c:pt>
                <c:pt idx="2">
                  <c:v>Referral</c:v>
                </c:pt>
                <c:pt idx="3">
                  <c:v>Naukri</c:v>
                </c:pt>
                <c:pt idx="4">
                  <c:v>Instahyre</c:v>
                </c:pt>
              </c:strCache>
            </c:strRef>
          </c:cat>
          <c:val>
            <c:numRef>
              <c:f>'Platform analysis'!$B$2:$B$7</c:f>
              <c:numCache>
                <c:formatCode>General</c:formatCode>
                <c:ptCount val="6"/>
                <c:pt idx="0">
                  <c:v>27</c:v>
                </c:pt>
                <c:pt idx="1">
                  <c:v>21</c:v>
                </c:pt>
                <c:pt idx="2">
                  <c:v>25</c:v>
                </c:pt>
                <c:pt idx="3">
                  <c:v>22</c:v>
                </c:pt>
                <c:pt idx="4">
                  <c:v>25</c:v>
                </c:pt>
              </c:numCache>
            </c:numRef>
          </c:val>
          <c:extLst>
            <c:ext xmlns:c16="http://schemas.microsoft.com/office/drawing/2014/chart" uri="{C3380CC4-5D6E-409C-BE32-E72D297353CC}">
              <c16:uniqueId val="{00000000-416E-419E-B202-E88F89A0B1F2}"/>
            </c:ext>
          </c:extLst>
        </c:ser>
        <c:ser>
          <c:idx val="1"/>
          <c:order val="1"/>
          <c:tx>
            <c:strRef>
              <c:f>'Platform analysis'!$C$1</c:f>
              <c:strCache>
                <c:ptCount val="1"/>
                <c:pt idx="0">
                  <c:v>Offers</c:v>
                </c:pt>
              </c:strCache>
            </c:strRef>
          </c:tx>
          <c:spPr>
            <a:solidFill>
              <a:schemeClr val="accent2"/>
            </a:solidFill>
            <a:ln>
              <a:noFill/>
            </a:ln>
            <a:effectLst/>
          </c:spPr>
          <c:invertIfNegative val="0"/>
          <c:cat>
            <c:strRef>
              <c:f>'Platform analysis'!$A$2:$A$7</c:f>
              <c:strCache>
                <c:ptCount val="5"/>
                <c:pt idx="0">
                  <c:v>Company Website</c:v>
                </c:pt>
                <c:pt idx="1">
                  <c:v>LinkedIn</c:v>
                </c:pt>
                <c:pt idx="2">
                  <c:v>Referral</c:v>
                </c:pt>
                <c:pt idx="3">
                  <c:v>Naukri</c:v>
                </c:pt>
                <c:pt idx="4">
                  <c:v>Instahyre</c:v>
                </c:pt>
              </c:strCache>
            </c:strRef>
          </c:cat>
          <c:val>
            <c:numRef>
              <c:f>'Platform analysis'!$C$2:$C$7</c:f>
              <c:numCache>
                <c:formatCode>General</c:formatCode>
                <c:ptCount val="6"/>
                <c:pt idx="0">
                  <c:v>2</c:v>
                </c:pt>
                <c:pt idx="1">
                  <c:v>3</c:v>
                </c:pt>
                <c:pt idx="2">
                  <c:v>0</c:v>
                </c:pt>
                <c:pt idx="3">
                  <c:v>0</c:v>
                </c:pt>
                <c:pt idx="4">
                  <c:v>3</c:v>
                </c:pt>
              </c:numCache>
            </c:numRef>
          </c:val>
          <c:extLst>
            <c:ext xmlns:c16="http://schemas.microsoft.com/office/drawing/2014/chart" uri="{C3380CC4-5D6E-409C-BE32-E72D297353CC}">
              <c16:uniqueId val="{00000001-416E-419E-B202-E88F89A0B1F2}"/>
            </c:ext>
          </c:extLst>
        </c:ser>
        <c:ser>
          <c:idx val="2"/>
          <c:order val="2"/>
          <c:tx>
            <c:strRef>
              <c:f>'Platform analysis'!$D$1</c:f>
              <c:strCache>
                <c:ptCount val="1"/>
                <c:pt idx="0">
                  <c:v>Interviews</c:v>
                </c:pt>
              </c:strCache>
            </c:strRef>
          </c:tx>
          <c:spPr>
            <a:solidFill>
              <a:schemeClr val="accent3"/>
            </a:solidFill>
            <a:ln>
              <a:noFill/>
            </a:ln>
            <a:effectLst/>
          </c:spPr>
          <c:invertIfNegative val="0"/>
          <c:cat>
            <c:strRef>
              <c:f>'Platform analysis'!$A$2:$A$7</c:f>
              <c:strCache>
                <c:ptCount val="5"/>
                <c:pt idx="0">
                  <c:v>Company Website</c:v>
                </c:pt>
                <c:pt idx="1">
                  <c:v>LinkedIn</c:v>
                </c:pt>
                <c:pt idx="2">
                  <c:v>Referral</c:v>
                </c:pt>
                <c:pt idx="3">
                  <c:v>Naukri</c:v>
                </c:pt>
                <c:pt idx="4">
                  <c:v>Instahyre</c:v>
                </c:pt>
              </c:strCache>
            </c:strRef>
          </c:cat>
          <c:val>
            <c:numRef>
              <c:f>'Platform analysis'!$D$2:$D$7</c:f>
              <c:numCache>
                <c:formatCode>General</c:formatCode>
                <c:ptCount val="6"/>
                <c:pt idx="0">
                  <c:v>8</c:v>
                </c:pt>
                <c:pt idx="1">
                  <c:v>4</c:v>
                </c:pt>
                <c:pt idx="2">
                  <c:v>6</c:v>
                </c:pt>
                <c:pt idx="3">
                  <c:v>7</c:v>
                </c:pt>
                <c:pt idx="4">
                  <c:v>3</c:v>
                </c:pt>
              </c:numCache>
            </c:numRef>
          </c:val>
          <c:extLst>
            <c:ext xmlns:c16="http://schemas.microsoft.com/office/drawing/2014/chart" uri="{C3380CC4-5D6E-409C-BE32-E72D297353CC}">
              <c16:uniqueId val="{00000002-416E-419E-B202-E88F89A0B1F2}"/>
            </c:ext>
          </c:extLst>
        </c:ser>
        <c:ser>
          <c:idx val="3"/>
          <c:order val="3"/>
          <c:tx>
            <c:strRef>
              <c:f>'Platform analysis'!$E$1</c:f>
              <c:strCache>
                <c:ptCount val="1"/>
                <c:pt idx="0">
                  <c:v>Rejections</c:v>
                </c:pt>
              </c:strCache>
            </c:strRef>
          </c:tx>
          <c:spPr>
            <a:solidFill>
              <a:schemeClr val="accent4"/>
            </a:solidFill>
            <a:ln>
              <a:noFill/>
            </a:ln>
            <a:effectLst/>
          </c:spPr>
          <c:invertIfNegative val="0"/>
          <c:cat>
            <c:strRef>
              <c:f>'Platform analysis'!$A$2:$A$7</c:f>
              <c:strCache>
                <c:ptCount val="5"/>
                <c:pt idx="0">
                  <c:v>Company Website</c:v>
                </c:pt>
                <c:pt idx="1">
                  <c:v>LinkedIn</c:v>
                </c:pt>
                <c:pt idx="2">
                  <c:v>Referral</c:v>
                </c:pt>
                <c:pt idx="3">
                  <c:v>Naukri</c:v>
                </c:pt>
                <c:pt idx="4">
                  <c:v>Instahyre</c:v>
                </c:pt>
              </c:strCache>
            </c:strRef>
          </c:cat>
          <c:val>
            <c:numRef>
              <c:f>'Platform analysis'!$E$2:$E$7</c:f>
              <c:numCache>
                <c:formatCode>General</c:formatCode>
                <c:ptCount val="6"/>
                <c:pt idx="0">
                  <c:v>6</c:v>
                </c:pt>
                <c:pt idx="1">
                  <c:v>3</c:v>
                </c:pt>
                <c:pt idx="2">
                  <c:v>6</c:v>
                </c:pt>
                <c:pt idx="3">
                  <c:v>8</c:v>
                </c:pt>
                <c:pt idx="4">
                  <c:v>6</c:v>
                </c:pt>
              </c:numCache>
            </c:numRef>
          </c:val>
          <c:extLst>
            <c:ext xmlns:c16="http://schemas.microsoft.com/office/drawing/2014/chart" uri="{C3380CC4-5D6E-409C-BE32-E72D297353CC}">
              <c16:uniqueId val="{00000003-416E-419E-B202-E88F89A0B1F2}"/>
            </c:ext>
          </c:extLst>
        </c:ser>
        <c:dLbls>
          <c:showLegendKey val="0"/>
          <c:showVal val="0"/>
          <c:showCatName val="0"/>
          <c:showSerName val="0"/>
          <c:showPercent val="0"/>
          <c:showBubbleSize val="0"/>
        </c:dLbls>
        <c:gapWidth val="68"/>
        <c:overlap val="100"/>
        <c:axId val="567753423"/>
        <c:axId val="567745263"/>
      </c:barChart>
      <c:catAx>
        <c:axId val="5677534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7745263"/>
        <c:crosses val="autoZero"/>
        <c:auto val="1"/>
        <c:lblAlgn val="ctr"/>
        <c:lblOffset val="100"/>
        <c:noMultiLvlLbl val="0"/>
      </c:catAx>
      <c:valAx>
        <c:axId val="567745263"/>
        <c:scaling>
          <c:orientation val="minMax"/>
          <c:max val="50"/>
          <c:min val="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77534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a:scene3d>
      <a:camera prst="orthographicFront"/>
      <a:lightRig rig="balanced" dir="t"/>
    </a:scene3d>
    <a:sp3d prstMaterial="matte">
      <a:bevelT w="50800"/>
      <a:bevelB w="50800"/>
    </a:sp3d>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[Job application tracker.xlsx]Max job postings citywise!PivotTable10</c:name>
    <c:fmtId val="0"/>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IN" sz="1100" b="1">
                <a:solidFill>
                  <a:schemeClr val="tx1">
                    <a:lumMod val="85000"/>
                    <a:lumOff val="15000"/>
                  </a:schemeClr>
                </a:solidFill>
                <a:latin typeface="ADLaM Display" panose="020F0502020204030204" pitchFamily="2" charset="0"/>
                <a:ea typeface="ADLaM Display" panose="020F0502020204030204" pitchFamily="2" charset="0"/>
                <a:cs typeface="ADLaM Display" panose="020F0502020204030204" pitchFamily="2" charset="0"/>
              </a:rPr>
              <a:t>Which cities offer most</a:t>
            </a:r>
            <a:r>
              <a:rPr lang="en-IN" sz="1100" b="1" baseline="0">
                <a:solidFill>
                  <a:schemeClr val="tx1">
                    <a:lumMod val="85000"/>
                    <a:lumOff val="15000"/>
                  </a:schemeClr>
                </a:solidFill>
                <a:latin typeface="ADLaM Display" panose="020F0502020204030204" pitchFamily="2" charset="0"/>
                <a:ea typeface="ADLaM Display" panose="020F0502020204030204" pitchFamily="2" charset="0"/>
                <a:cs typeface="ADLaM Display" panose="020F0502020204030204" pitchFamily="2" charset="0"/>
              </a:rPr>
              <a:t> jobs and highest pay?</a:t>
            </a:r>
            <a:endParaRPr lang="en-IN" sz="1100" b="1">
              <a:solidFill>
                <a:schemeClr val="tx1">
                  <a:lumMod val="85000"/>
                  <a:lumOff val="15000"/>
                </a:schemeClr>
              </a:solidFill>
              <a:latin typeface="ADLaM Display" panose="020F0502020204030204" pitchFamily="2" charset="0"/>
              <a:ea typeface="ADLaM Display" panose="020F0502020204030204" pitchFamily="2" charset="0"/>
              <a:cs typeface="ADLaM Display" panose="020F0502020204030204" pitchFamily="2" charset="0"/>
            </a:endParaRP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IN"/>
        </a:p>
      </c:txPr>
    </c:title>
    <c:autoTitleDeleted val="0"/>
    <c:pivotFmts>
      <c:pivotFmt>
        <c:idx val="0"/>
        <c:spPr>
          <a:gradFill rotWithShape="1">
            <a:gsLst>
              <a:gs pos="0">
                <a:schemeClr val="accent6">
                  <a:tint val="50000"/>
                  <a:satMod val="300000"/>
                </a:schemeClr>
              </a:gs>
              <a:gs pos="35000">
                <a:schemeClr val="accent6">
                  <a:tint val="37000"/>
                  <a:satMod val="300000"/>
                </a:schemeClr>
              </a:gs>
              <a:gs pos="100000">
                <a:schemeClr val="accent6">
                  <a:tint val="15000"/>
                  <a:satMod val="350000"/>
                </a:schemeClr>
              </a:gs>
            </a:gsLst>
            <a:lin ang="16200000" scaled="1"/>
          </a:gradFill>
          <a:ln w="9525" cap="flat" cmpd="sng" algn="ctr">
            <a:solidFill>
              <a:schemeClr val="accent6">
                <a:shade val="95000"/>
              </a:schemeClr>
            </a:solidFill>
            <a:round/>
          </a:ln>
          <a:effectLst>
            <a:outerShdw blurRad="40000" dist="20000" dir="5400000" rotWithShape="0">
              <a:srgbClr val="000000">
                <a:alpha val="38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15875" cap="rnd">
            <a:solidFill>
              <a:schemeClr val="accent6"/>
            </a:solidFill>
            <a:round/>
          </a:ln>
          <a:effectLst>
            <a:outerShdw blurRad="40000" dist="20000" dir="5400000" rotWithShape="0">
              <a:srgbClr val="000000">
                <a:alpha val="38000"/>
              </a:srgbClr>
            </a:outerShdw>
          </a:effectLst>
        </c:spPr>
        <c:marker>
          <c:symbol val="circle"/>
          <c:size val="5"/>
          <c:spPr>
            <a:gradFill rotWithShape="1">
              <a:gsLst>
                <a:gs pos="0">
                  <a:schemeClr val="accent5">
                    <a:tint val="50000"/>
                    <a:satMod val="300000"/>
                  </a:schemeClr>
                </a:gs>
                <a:gs pos="35000">
                  <a:schemeClr val="accent5">
                    <a:tint val="37000"/>
                    <a:satMod val="300000"/>
                  </a:schemeClr>
                </a:gs>
                <a:gs pos="100000">
                  <a:schemeClr val="accent5">
                    <a:tint val="15000"/>
                    <a:satMod val="350000"/>
                  </a:schemeClr>
                </a:gs>
              </a:gsLst>
              <a:lin ang="16200000" scaled="1"/>
            </a:gradFill>
            <a:ln w="9525" cap="flat" cmpd="sng" algn="ctr">
              <a:solidFill>
                <a:schemeClr val="accent5">
                  <a:shade val="95000"/>
                </a:schemeClr>
              </a:solidFill>
              <a:round/>
            </a:ln>
            <a:effectLst>
              <a:outerShdw blurRad="40000" dist="20000" dir="5400000" rotWithShape="0">
                <a:srgbClr val="000000">
                  <a:alpha val="38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'Max job postings citywise'!$B$1</c:f>
              <c:strCache>
                <c:ptCount val="1"/>
                <c:pt idx="0">
                  <c:v>Count of Location</c:v>
                </c:pt>
              </c:strCache>
            </c:strRef>
          </c:tx>
          <c:spPr>
            <a:gradFill rotWithShape="1">
              <a:gsLst>
                <a:gs pos="0">
                  <a:schemeClr val="accent6">
                    <a:tint val="50000"/>
                    <a:satMod val="300000"/>
                  </a:schemeClr>
                </a:gs>
                <a:gs pos="35000">
                  <a:schemeClr val="accent6">
                    <a:tint val="37000"/>
                    <a:satMod val="300000"/>
                  </a:schemeClr>
                </a:gs>
                <a:gs pos="100000">
                  <a:schemeClr val="accent6">
                    <a:tint val="15000"/>
                    <a:satMod val="350000"/>
                  </a:schemeClr>
                </a:gs>
              </a:gsLst>
              <a:lin ang="16200000" scaled="1"/>
            </a:gradFill>
            <a:ln w="9525" cap="flat" cmpd="sng" algn="ctr">
              <a:solidFill>
                <a:schemeClr val="accent6">
                  <a:shade val="95000"/>
                </a:schemeClr>
              </a:solidFill>
              <a:round/>
            </a:ln>
            <a:effectLst>
              <a:outerShdw blurRad="40000" dist="20000" dir="5400000" rotWithShape="0">
                <a:srgbClr val="000000">
                  <a:alpha val="38000"/>
                </a:srgbClr>
              </a:outerShdw>
            </a:effectLst>
          </c:spPr>
          <c:invertIfNegative val="0"/>
          <c:cat>
            <c:strRef>
              <c:f>'Max job postings citywise'!$A$2:$A$10</c:f>
              <c:strCache>
                <c:ptCount val="8"/>
                <c:pt idx="0">
                  <c:v>Noida</c:v>
                </c:pt>
                <c:pt idx="1">
                  <c:v>Remote</c:v>
                </c:pt>
                <c:pt idx="2">
                  <c:v>Mumbai</c:v>
                </c:pt>
                <c:pt idx="3">
                  <c:v>Chennai</c:v>
                </c:pt>
                <c:pt idx="4">
                  <c:v>Hyderabad</c:v>
                </c:pt>
                <c:pt idx="5">
                  <c:v>Bengaluru</c:v>
                </c:pt>
                <c:pt idx="6">
                  <c:v>Gurgaon</c:v>
                </c:pt>
                <c:pt idx="7">
                  <c:v>Pune</c:v>
                </c:pt>
              </c:strCache>
            </c:strRef>
          </c:cat>
          <c:val>
            <c:numRef>
              <c:f>'Max job postings citywise'!$B$2:$B$10</c:f>
              <c:numCache>
                <c:formatCode>General</c:formatCode>
                <c:ptCount val="8"/>
                <c:pt idx="0">
                  <c:v>23</c:v>
                </c:pt>
                <c:pt idx="1">
                  <c:v>19</c:v>
                </c:pt>
                <c:pt idx="2">
                  <c:v>18</c:v>
                </c:pt>
                <c:pt idx="3">
                  <c:v>18</c:v>
                </c:pt>
                <c:pt idx="4">
                  <c:v>13</c:v>
                </c:pt>
                <c:pt idx="5">
                  <c:v>11</c:v>
                </c:pt>
                <c:pt idx="6">
                  <c:v>9</c:v>
                </c:pt>
                <c:pt idx="7">
                  <c:v>9</c:v>
                </c:pt>
              </c:numCache>
            </c:numRef>
          </c:val>
          <c:extLst>
            <c:ext xmlns:c16="http://schemas.microsoft.com/office/drawing/2014/chart" uri="{C3380CC4-5D6E-409C-BE32-E72D297353CC}">
              <c16:uniqueId val="{00000000-F497-4D4D-8152-774EEAE9AF72}"/>
            </c:ext>
          </c:extLst>
        </c:ser>
        <c:dLbls>
          <c:showLegendKey val="0"/>
          <c:showVal val="0"/>
          <c:showCatName val="0"/>
          <c:showSerName val="0"/>
          <c:showPercent val="0"/>
          <c:showBubbleSize val="0"/>
        </c:dLbls>
        <c:gapWidth val="219"/>
        <c:overlap val="-27"/>
        <c:axId val="2074757327"/>
        <c:axId val="2074755407"/>
      </c:barChart>
      <c:lineChart>
        <c:grouping val="standard"/>
        <c:varyColors val="0"/>
        <c:ser>
          <c:idx val="1"/>
          <c:order val="1"/>
          <c:tx>
            <c:strRef>
              <c:f>'Max job postings citywise'!$C$1</c:f>
              <c:strCache>
                <c:ptCount val="1"/>
                <c:pt idx="0">
                  <c:v>Average of Salary (LPA)</c:v>
                </c:pt>
              </c:strCache>
            </c:strRef>
          </c:tx>
          <c:spPr>
            <a:ln w="15875" cap="rnd">
              <a:solidFill>
                <a:schemeClr val="accent5"/>
              </a:solidFill>
              <a:round/>
            </a:ln>
            <a:effectLst>
              <a:outerShdw blurRad="40000" dist="20000" dir="5400000" rotWithShape="0">
                <a:srgbClr val="000000">
                  <a:alpha val="38000"/>
                </a:srgbClr>
              </a:outerShdw>
            </a:effectLst>
          </c:spPr>
          <c:marker>
            <c:symbol val="circle"/>
            <c:size val="5"/>
            <c:spPr>
              <a:gradFill rotWithShape="1">
                <a:gsLst>
                  <a:gs pos="0">
                    <a:schemeClr val="accent5">
                      <a:tint val="50000"/>
                      <a:satMod val="300000"/>
                    </a:schemeClr>
                  </a:gs>
                  <a:gs pos="35000">
                    <a:schemeClr val="accent5">
                      <a:tint val="37000"/>
                      <a:satMod val="300000"/>
                    </a:schemeClr>
                  </a:gs>
                  <a:gs pos="100000">
                    <a:schemeClr val="accent5">
                      <a:tint val="15000"/>
                      <a:satMod val="350000"/>
                    </a:schemeClr>
                  </a:gs>
                </a:gsLst>
                <a:lin ang="16200000" scaled="1"/>
              </a:gradFill>
              <a:ln w="9525" cap="flat" cmpd="sng" algn="ctr">
                <a:solidFill>
                  <a:schemeClr val="accent5">
                    <a:shade val="95000"/>
                  </a:schemeClr>
                </a:solidFill>
                <a:round/>
              </a:ln>
              <a:effectLst>
                <a:outerShdw blurRad="40000" dist="20000" dir="5400000" rotWithShape="0">
                  <a:srgbClr val="000000">
                    <a:alpha val="38000"/>
                  </a:srgbClr>
                </a:outerShdw>
              </a:effectLst>
            </c:spPr>
          </c:marker>
          <c:cat>
            <c:strRef>
              <c:f>'Max job postings citywise'!$A$2:$A$10</c:f>
              <c:strCache>
                <c:ptCount val="8"/>
                <c:pt idx="0">
                  <c:v>Noida</c:v>
                </c:pt>
                <c:pt idx="1">
                  <c:v>Remote</c:v>
                </c:pt>
                <c:pt idx="2">
                  <c:v>Mumbai</c:v>
                </c:pt>
                <c:pt idx="3">
                  <c:v>Chennai</c:v>
                </c:pt>
                <c:pt idx="4">
                  <c:v>Hyderabad</c:v>
                </c:pt>
                <c:pt idx="5">
                  <c:v>Bengaluru</c:v>
                </c:pt>
                <c:pt idx="6">
                  <c:v>Gurgaon</c:v>
                </c:pt>
                <c:pt idx="7">
                  <c:v>Pune</c:v>
                </c:pt>
              </c:strCache>
            </c:strRef>
          </c:cat>
          <c:val>
            <c:numRef>
              <c:f>'Max job postings citywise'!$C$2:$C$10</c:f>
              <c:numCache>
                <c:formatCode>"₹"#,##0.00_);\("₹"#,##0.00\)</c:formatCode>
                <c:ptCount val="8"/>
                <c:pt idx="0">
                  <c:v>7.7347826086956513</c:v>
                </c:pt>
                <c:pt idx="1">
                  <c:v>8.1526315789473696</c:v>
                </c:pt>
                <c:pt idx="2">
                  <c:v>7.7722222222222221</c:v>
                </c:pt>
                <c:pt idx="3">
                  <c:v>7.0055555555555555</c:v>
                </c:pt>
                <c:pt idx="4">
                  <c:v>7.7846153846153845</c:v>
                </c:pt>
                <c:pt idx="5">
                  <c:v>6.709090909090909</c:v>
                </c:pt>
                <c:pt idx="6">
                  <c:v>9.0444444444444443</c:v>
                </c:pt>
                <c:pt idx="7">
                  <c:v>9.0555555555555554</c:v>
                </c:pt>
              </c:numCache>
            </c:numRef>
          </c:val>
          <c:smooth val="0"/>
          <c:extLst>
            <c:ext xmlns:c16="http://schemas.microsoft.com/office/drawing/2014/chart" uri="{C3380CC4-5D6E-409C-BE32-E72D297353CC}">
              <c16:uniqueId val="{00000001-F497-4D4D-8152-774EEAE9AF72}"/>
            </c:ext>
          </c:extLst>
        </c:ser>
        <c:dLbls>
          <c:showLegendKey val="0"/>
          <c:showVal val="0"/>
          <c:showCatName val="0"/>
          <c:showSerName val="0"/>
          <c:showPercent val="0"/>
          <c:showBubbleSize val="0"/>
        </c:dLbls>
        <c:marker val="1"/>
        <c:smooth val="0"/>
        <c:axId val="1434670303"/>
        <c:axId val="2074756367"/>
      </c:lineChart>
      <c:catAx>
        <c:axId val="20747573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2074755407"/>
        <c:crosses val="autoZero"/>
        <c:auto val="1"/>
        <c:lblAlgn val="ctr"/>
        <c:lblOffset val="100"/>
        <c:noMultiLvlLbl val="0"/>
      </c:catAx>
      <c:valAx>
        <c:axId val="20747554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2074757327"/>
        <c:crosses val="autoZero"/>
        <c:crossBetween val="between"/>
      </c:valAx>
      <c:valAx>
        <c:axId val="2074756367"/>
        <c:scaling>
          <c:orientation val="minMax"/>
        </c:scaling>
        <c:delete val="0"/>
        <c:axPos val="r"/>
        <c:numFmt formatCode="&quot;₹&quot;#,##0.00_);\(&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434670303"/>
        <c:crosses val="max"/>
        <c:crossBetween val="between"/>
      </c:valAx>
      <c:catAx>
        <c:axId val="1434670303"/>
        <c:scaling>
          <c:orientation val="minMax"/>
        </c:scaling>
        <c:delete val="1"/>
        <c:axPos val="b"/>
        <c:numFmt formatCode="General" sourceLinked="1"/>
        <c:majorTickMark val="none"/>
        <c:minorTickMark val="none"/>
        <c:tickLblPos val="nextTo"/>
        <c:crossAx val="2074756367"/>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IN"/>
              <a:t>Are referrals giving an edge?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0.22609601924759404"/>
          <c:y val="0.18300925925925926"/>
          <c:w val="0.73823731408573934"/>
          <c:h val="0.60368802857976089"/>
        </c:manualLayout>
      </c:layout>
      <c:barChart>
        <c:barDir val="bar"/>
        <c:grouping val="stacked"/>
        <c:varyColors val="0"/>
        <c:ser>
          <c:idx val="0"/>
          <c:order val="0"/>
          <c:tx>
            <c:strRef>
              <c:f>Referrals!$A$2</c:f>
              <c:strCache>
                <c:ptCount val="1"/>
                <c:pt idx="0">
                  <c:v>Yes</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invertIfNegative val="0"/>
          <c:cat>
            <c:strRef>
              <c:f>Referrals!$B$1:$E$1</c:f>
              <c:strCache>
                <c:ptCount val="4"/>
                <c:pt idx="0">
                  <c:v>Total Applications</c:v>
                </c:pt>
                <c:pt idx="1">
                  <c:v>Offers</c:v>
                </c:pt>
                <c:pt idx="2">
                  <c:v>Interviews</c:v>
                </c:pt>
                <c:pt idx="3">
                  <c:v>Rejections</c:v>
                </c:pt>
              </c:strCache>
            </c:strRef>
          </c:cat>
          <c:val>
            <c:numRef>
              <c:f>Referrals!$B$2:$E$2</c:f>
              <c:numCache>
                <c:formatCode>General</c:formatCode>
                <c:ptCount val="4"/>
                <c:pt idx="0">
                  <c:v>25</c:v>
                </c:pt>
                <c:pt idx="1">
                  <c:v>0</c:v>
                </c:pt>
                <c:pt idx="2">
                  <c:v>6</c:v>
                </c:pt>
                <c:pt idx="3">
                  <c:v>6</c:v>
                </c:pt>
              </c:numCache>
            </c:numRef>
          </c:val>
          <c:extLst>
            <c:ext xmlns:c16="http://schemas.microsoft.com/office/drawing/2014/chart" uri="{C3380CC4-5D6E-409C-BE32-E72D297353CC}">
              <c16:uniqueId val="{00000000-D40A-4FBA-9C98-BE9724C29E44}"/>
            </c:ext>
          </c:extLst>
        </c:ser>
        <c:ser>
          <c:idx val="1"/>
          <c:order val="1"/>
          <c:tx>
            <c:strRef>
              <c:f>Referrals!$A$3</c:f>
              <c:strCache>
                <c:ptCount val="1"/>
                <c:pt idx="0">
                  <c:v>No</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c:spPr>
          <c:invertIfNegative val="0"/>
          <c:cat>
            <c:strRef>
              <c:f>Referrals!$B$1:$E$1</c:f>
              <c:strCache>
                <c:ptCount val="4"/>
                <c:pt idx="0">
                  <c:v>Total Applications</c:v>
                </c:pt>
                <c:pt idx="1">
                  <c:v>Offers</c:v>
                </c:pt>
                <c:pt idx="2">
                  <c:v>Interviews</c:v>
                </c:pt>
                <c:pt idx="3">
                  <c:v>Rejections</c:v>
                </c:pt>
              </c:strCache>
            </c:strRef>
          </c:cat>
          <c:val>
            <c:numRef>
              <c:f>Referrals!$B$3:$E$3</c:f>
              <c:numCache>
                <c:formatCode>General</c:formatCode>
                <c:ptCount val="4"/>
                <c:pt idx="0">
                  <c:v>95</c:v>
                </c:pt>
                <c:pt idx="1">
                  <c:v>8</c:v>
                </c:pt>
                <c:pt idx="2">
                  <c:v>22</c:v>
                </c:pt>
                <c:pt idx="3">
                  <c:v>23</c:v>
                </c:pt>
              </c:numCache>
            </c:numRef>
          </c:val>
          <c:extLst>
            <c:ext xmlns:c16="http://schemas.microsoft.com/office/drawing/2014/chart" uri="{C3380CC4-5D6E-409C-BE32-E72D297353CC}">
              <c16:uniqueId val="{00000001-D40A-4FBA-9C98-BE9724C29E44}"/>
            </c:ext>
          </c:extLst>
        </c:ser>
        <c:dLbls>
          <c:showLegendKey val="0"/>
          <c:showVal val="0"/>
          <c:showCatName val="0"/>
          <c:showSerName val="0"/>
          <c:showPercent val="0"/>
          <c:showBubbleSize val="0"/>
        </c:dLbls>
        <c:gapWidth val="150"/>
        <c:overlap val="100"/>
        <c:axId val="567715023"/>
        <c:axId val="567737583"/>
      </c:barChart>
      <c:catAx>
        <c:axId val="567715023"/>
        <c:scaling>
          <c:orientation val="minMax"/>
        </c:scaling>
        <c:delete val="0"/>
        <c:axPos val="l"/>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67737583"/>
        <c:crosses val="autoZero"/>
        <c:auto val="1"/>
        <c:lblAlgn val="ctr"/>
        <c:lblOffset val="100"/>
        <c:noMultiLvlLbl val="0"/>
      </c:catAx>
      <c:valAx>
        <c:axId val="567737583"/>
        <c:scaling>
          <c:orientation val="minMax"/>
          <c:max val="100"/>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677150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a:outerShdw blurRad="50800" dist="38100" dir="18900000" algn="bl" rotWithShape="0">
        <a:prstClr val="black">
          <a:alpha val="40000"/>
        </a:prstClr>
      </a:outerShdw>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100" b="1">
                <a:solidFill>
                  <a:schemeClr val="tx1">
                    <a:lumMod val="95000"/>
                    <a:lumOff val="5000"/>
                  </a:schemeClr>
                </a:solidFill>
              </a:rPr>
              <a:t>Which roles</a:t>
            </a:r>
            <a:r>
              <a:rPr lang="en-IN" sz="1100" b="1" baseline="0">
                <a:solidFill>
                  <a:schemeClr val="tx1">
                    <a:lumMod val="95000"/>
                    <a:lumOff val="5000"/>
                  </a:schemeClr>
                </a:solidFill>
              </a:rPr>
              <a:t> gave me best response?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'Best chances'!$B$14</c:f>
              <c:strCache>
                <c:ptCount val="1"/>
                <c:pt idx="0">
                  <c:v>Total application</c:v>
                </c:pt>
              </c:strCache>
            </c:strRef>
          </c:tx>
          <c:spPr>
            <a:solidFill>
              <a:schemeClr val="accent1"/>
            </a:solidFill>
            <a:ln>
              <a:noFill/>
            </a:ln>
            <a:effectLst/>
          </c:spPr>
          <c:invertIfNegative val="0"/>
          <c:cat>
            <c:strRef>
              <c:f>'Best chances'!$A$15:$A$24</c:f>
              <c:strCache>
                <c:ptCount val="10"/>
                <c:pt idx="0">
                  <c:v>AI/ML Intern</c:v>
                </c:pt>
                <c:pt idx="1">
                  <c:v>BI Analyst</c:v>
                </c:pt>
                <c:pt idx="2">
                  <c:v>Business Analyst</c:v>
                </c:pt>
                <c:pt idx="3">
                  <c:v>Data Analyst</c:v>
                </c:pt>
                <c:pt idx="4">
                  <c:v>Data Science Trainee</c:v>
                </c:pt>
                <c:pt idx="5">
                  <c:v>Excel Data Analyst</c:v>
                </c:pt>
                <c:pt idx="6">
                  <c:v>Gen AI Intern</c:v>
                </c:pt>
                <c:pt idx="7">
                  <c:v>Power BI Developer</c:v>
                </c:pt>
                <c:pt idx="8">
                  <c:v>Reporting Analyst</c:v>
                </c:pt>
                <c:pt idx="9">
                  <c:v>SQL Analyst</c:v>
                </c:pt>
              </c:strCache>
            </c:strRef>
          </c:cat>
          <c:val>
            <c:numRef>
              <c:f>'Best chances'!$B$15:$B$24</c:f>
              <c:numCache>
                <c:formatCode>General</c:formatCode>
                <c:ptCount val="10"/>
                <c:pt idx="0">
                  <c:v>19</c:v>
                </c:pt>
                <c:pt idx="1">
                  <c:v>9</c:v>
                </c:pt>
                <c:pt idx="2">
                  <c:v>14</c:v>
                </c:pt>
                <c:pt idx="3">
                  <c:v>11</c:v>
                </c:pt>
                <c:pt idx="4">
                  <c:v>9</c:v>
                </c:pt>
                <c:pt idx="5">
                  <c:v>11</c:v>
                </c:pt>
                <c:pt idx="6">
                  <c:v>14</c:v>
                </c:pt>
                <c:pt idx="7">
                  <c:v>11</c:v>
                </c:pt>
                <c:pt idx="8">
                  <c:v>11</c:v>
                </c:pt>
                <c:pt idx="9">
                  <c:v>11</c:v>
                </c:pt>
              </c:numCache>
            </c:numRef>
          </c:val>
          <c:extLst>
            <c:ext xmlns:c16="http://schemas.microsoft.com/office/drawing/2014/chart" uri="{C3380CC4-5D6E-409C-BE32-E72D297353CC}">
              <c16:uniqueId val="{00000000-DD38-45A8-A28A-0C0CF245D09F}"/>
            </c:ext>
          </c:extLst>
        </c:ser>
        <c:dLbls>
          <c:showLegendKey val="0"/>
          <c:showVal val="0"/>
          <c:showCatName val="0"/>
          <c:showSerName val="0"/>
          <c:showPercent val="0"/>
          <c:showBubbleSize val="0"/>
        </c:dLbls>
        <c:gapWidth val="219"/>
        <c:overlap val="-27"/>
        <c:axId val="106087647"/>
        <c:axId val="106087167"/>
      </c:barChart>
      <c:lineChart>
        <c:grouping val="standard"/>
        <c:varyColors val="0"/>
        <c:ser>
          <c:idx val="1"/>
          <c:order val="1"/>
          <c:tx>
            <c:strRef>
              <c:f>'Best chances'!$C$14</c:f>
              <c:strCache>
                <c:ptCount val="1"/>
                <c:pt idx="0">
                  <c:v>Success rate</c:v>
                </c:pt>
              </c:strCache>
            </c:strRef>
          </c:tx>
          <c:spPr>
            <a:ln w="22225" cap="sq">
              <a:solidFill>
                <a:srgbClr val="92D050"/>
              </a:solidFill>
              <a:round/>
            </a:ln>
            <a:effectLst/>
          </c:spPr>
          <c:marker>
            <c:symbol val="diamond"/>
            <c:size val="3"/>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'Best chances'!$A$15:$A$24</c:f>
              <c:strCache>
                <c:ptCount val="10"/>
                <c:pt idx="0">
                  <c:v>AI/ML Intern</c:v>
                </c:pt>
                <c:pt idx="1">
                  <c:v>BI Analyst</c:v>
                </c:pt>
                <c:pt idx="2">
                  <c:v>Business Analyst</c:v>
                </c:pt>
                <c:pt idx="3">
                  <c:v>Data Analyst</c:v>
                </c:pt>
                <c:pt idx="4">
                  <c:v>Data Science Trainee</c:v>
                </c:pt>
                <c:pt idx="5">
                  <c:v>Excel Data Analyst</c:v>
                </c:pt>
                <c:pt idx="6">
                  <c:v>Gen AI Intern</c:v>
                </c:pt>
                <c:pt idx="7">
                  <c:v>Power BI Developer</c:v>
                </c:pt>
                <c:pt idx="8">
                  <c:v>Reporting Analyst</c:v>
                </c:pt>
                <c:pt idx="9">
                  <c:v>SQL Analyst</c:v>
                </c:pt>
              </c:strCache>
            </c:strRef>
          </c:cat>
          <c:val>
            <c:numRef>
              <c:f>'Best chances'!$C$15:$C$24</c:f>
              <c:numCache>
                <c:formatCode>0%</c:formatCode>
                <c:ptCount val="10"/>
                <c:pt idx="0">
                  <c:v>0.31578947368421051</c:v>
                </c:pt>
                <c:pt idx="1">
                  <c:v>0</c:v>
                </c:pt>
                <c:pt idx="2">
                  <c:v>0.42857142857142855</c:v>
                </c:pt>
                <c:pt idx="3">
                  <c:v>0.45454545454545453</c:v>
                </c:pt>
                <c:pt idx="4">
                  <c:v>0.55555555555555558</c:v>
                </c:pt>
                <c:pt idx="5">
                  <c:v>0.36363636363636365</c:v>
                </c:pt>
                <c:pt idx="6">
                  <c:v>0.14285714285714285</c:v>
                </c:pt>
                <c:pt idx="7">
                  <c:v>0.36363636363636365</c:v>
                </c:pt>
                <c:pt idx="8">
                  <c:v>9.0909090909090912E-2</c:v>
                </c:pt>
                <c:pt idx="9">
                  <c:v>0.27272727272727271</c:v>
                </c:pt>
              </c:numCache>
            </c:numRef>
          </c:val>
          <c:smooth val="0"/>
          <c:extLst>
            <c:ext xmlns:c16="http://schemas.microsoft.com/office/drawing/2014/chart" uri="{C3380CC4-5D6E-409C-BE32-E72D297353CC}">
              <c16:uniqueId val="{00000001-DD38-45A8-A28A-0C0CF245D09F}"/>
            </c:ext>
          </c:extLst>
        </c:ser>
        <c:dLbls>
          <c:showLegendKey val="0"/>
          <c:showVal val="0"/>
          <c:showCatName val="0"/>
          <c:showSerName val="0"/>
          <c:showPercent val="0"/>
          <c:showBubbleSize val="0"/>
        </c:dLbls>
        <c:marker val="1"/>
        <c:smooth val="0"/>
        <c:axId val="375631824"/>
        <c:axId val="375633264"/>
      </c:lineChart>
      <c:catAx>
        <c:axId val="1060876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087167"/>
        <c:crosses val="autoZero"/>
        <c:auto val="1"/>
        <c:lblAlgn val="ctr"/>
        <c:lblOffset val="100"/>
        <c:noMultiLvlLbl val="0"/>
      </c:catAx>
      <c:valAx>
        <c:axId val="1060871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087647"/>
        <c:crosses val="autoZero"/>
        <c:crossBetween val="between"/>
      </c:valAx>
      <c:valAx>
        <c:axId val="375633264"/>
        <c:scaling>
          <c:orientation val="minMax"/>
        </c:scaling>
        <c:delete val="0"/>
        <c:axPos val="r"/>
        <c:numFmt formatCode="0%" sourceLinked="1"/>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5631824"/>
        <c:crosses val="max"/>
        <c:crossBetween val="between"/>
      </c:valAx>
      <c:catAx>
        <c:axId val="375631824"/>
        <c:scaling>
          <c:orientation val="minMax"/>
        </c:scaling>
        <c:delete val="1"/>
        <c:axPos val="b"/>
        <c:numFmt formatCode="General" sourceLinked="1"/>
        <c:majorTickMark val="out"/>
        <c:minorTickMark val="none"/>
        <c:tickLblPos val="nextTo"/>
        <c:crossAx val="375633264"/>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52000">
          <a:schemeClr val="accent1">
            <a:lumMod val="5000"/>
            <a:lumOff val="95000"/>
          </a:schemeClr>
        </a:gs>
        <a:gs pos="100000">
          <a:schemeClr val="accent1">
            <a:lumMod val="45000"/>
            <a:lumOff val="55000"/>
          </a:schemeClr>
        </a:gs>
        <a:gs pos="100000">
          <a:schemeClr val="accent1">
            <a:lumMod val="30000"/>
            <a:lumOff val="70000"/>
          </a:schemeClr>
        </a:gs>
      </a:gsLst>
      <a:lin ang="5400000" scaled="1"/>
    </a:gradFill>
    <a:ln w="9525" cap="flat" cmpd="sng" algn="ctr">
      <a:gradFill>
        <a:gsLst>
          <a:gs pos="0">
            <a:schemeClr val="accent1">
              <a:lumMod val="5000"/>
              <a:lumOff val="95000"/>
            </a:schemeClr>
          </a:gs>
          <a:gs pos="9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[Job application tracker.xlsx]Best chances!PivotTable6</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200">
                <a:solidFill>
                  <a:schemeClr val="tx1">
                    <a:lumMod val="95000"/>
                    <a:lumOff val="5000"/>
                  </a:schemeClr>
                </a:solidFill>
                <a:latin typeface="ADLaM Display" panose="02010000000000000000" pitchFamily="2" charset="0"/>
                <a:ea typeface="ADLaM Display" panose="02010000000000000000" pitchFamily="2" charset="0"/>
                <a:cs typeface="ADLaM Display" panose="02010000000000000000" pitchFamily="2" charset="0"/>
              </a:rPr>
              <a:t>Platform</a:t>
            </a:r>
            <a:r>
              <a:rPr lang="en-IN" sz="1200" baseline="0">
                <a:solidFill>
                  <a:schemeClr val="tx1">
                    <a:lumMod val="95000"/>
                    <a:lumOff val="5000"/>
                  </a:schemeClr>
                </a:solidFill>
                <a:latin typeface="ADLaM Display" panose="02010000000000000000" pitchFamily="2" charset="0"/>
                <a:ea typeface="ADLaM Display" panose="02010000000000000000" pitchFamily="2" charset="0"/>
                <a:cs typeface="ADLaM Display" panose="02010000000000000000" pitchFamily="2" charset="0"/>
              </a:rPr>
              <a:t> Effectiveness by Roles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'Best chances'!$O$1:$O$2</c:f>
              <c:strCache>
                <c:ptCount val="1"/>
                <c:pt idx="0">
                  <c:v>Company Website</c:v>
                </c:pt>
              </c:strCache>
            </c:strRef>
          </c:tx>
          <c:spPr>
            <a:solidFill>
              <a:schemeClr val="accent1"/>
            </a:solidFill>
            <a:ln>
              <a:noFill/>
            </a:ln>
            <a:effectLst/>
          </c:spPr>
          <c:invertIfNegative val="0"/>
          <c:cat>
            <c:strRef>
              <c:f>'Best chances'!$N$3:$N$13</c:f>
              <c:strCache>
                <c:ptCount val="10"/>
                <c:pt idx="0">
                  <c:v>AI/ML Intern</c:v>
                </c:pt>
                <c:pt idx="1">
                  <c:v>Business Analyst</c:v>
                </c:pt>
                <c:pt idx="2">
                  <c:v>Data Analyst</c:v>
                </c:pt>
                <c:pt idx="3">
                  <c:v>Data Science Trainee</c:v>
                </c:pt>
                <c:pt idx="4">
                  <c:v>Power BI Developer</c:v>
                </c:pt>
                <c:pt idx="5">
                  <c:v>Excel Data Analyst</c:v>
                </c:pt>
                <c:pt idx="6">
                  <c:v>SQL Analyst</c:v>
                </c:pt>
                <c:pt idx="7">
                  <c:v>Gen AI Intern</c:v>
                </c:pt>
                <c:pt idx="8">
                  <c:v>Reporting Analyst</c:v>
                </c:pt>
                <c:pt idx="9">
                  <c:v>BI Analyst</c:v>
                </c:pt>
              </c:strCache>
            </c:strRef>
          </c:cat>
          <c:val>
            <c:numRef>
              <c:f>'Best chances'!$O$3:$O$13</c:f>
              <c:numCache>
                <c:formatCode>General</c:formatCode>
                <c:ptCount val="10"/>
                <c:pt idx="0">
                  <c:v>1</c:v>
                </c:pt>
                <c:pt idx="1">
                  <c:v>1</c:v>
                </c:pt>
                <c:pt idx="2">
                  <c:v>1</c:v>
                </c:pt>
                <c:pt idx="3">
                  <c:v>1</c:v>
                </c:pt>
                <c:pt idx="4">
                  <c:v>2</c:v>
                </c:pt>
                <c:pt idx="5">
                  <c:v>1</c:v>
                </c:pt>
                <c:pt idx="6">
                  <c:v>1</c:v>
                </c:pt>
                <c:pt idx="7">
                  <c:v>1</c:v>
                </c:pt>
                <c:pt idx="8">
                  <c:v>1</c:v>
                </c:pt>
                <c:pt idx="9">
                  <c:v>0</c:v>
                </c:pt>
              </c:numCache>
            </c:numRef>
          </c:val>
          <c:extLst>
            <c:ext xmlns:c16="http://schemas.microsoft.com/office/drawing/2014/chart" uri="{C3380CC4-5D6E-409C-BE32-E72D297353CC}">
              <c16:uniqueId val="{00000000-8A87-4907-BA34-5CE0D6D1BC87}"/>
            </c:ext>
          </c:extLst>
        </c:ser>
        <c:ser>
          <c:idx val="1"/>
          <c:order val="1"/>
          <c:tx>
            <c:strRef>
              <c:f>'Best chances'!$P$1:$P$2</c:f>
              <c:strCache>
                <c:ptCount val="1"/>
                <c:pt idx="0">
                  <c:v>Instahyre</c:v>
                </c:pt>
              </c:strCache>
            </c:strRef>
          </c:tx>
          <c:spPr>
            <a:solidFill>
              <a:schemeClr val="accent2"/>
            </a:solidFill>
            <a:ln>
              <a:noFill/>
            </a:ln>
            <a:effectLst/>
          </c:spPr>
          <c:invertIfNegative val="0"/>
          <c:cat>
            <c:strRef>
              <c:f>'Best chances'!$N$3:$N$13</c:f>
              <c:strCache>
                <c:ptCount val="10"/>
                <c:pt idx="0">
                  <c:v>AI/ML Intern</c:v>
                </c:pt>
                <c:pt idx="1">
                  <c:v>Business Analyst</c:v>
                </c:pt>
                <c:pt idx="2">
                  <c:v>Data Analyst</c:v>
                </c:pt>
                <c:pt idx="3">
                  <c:v>Data Science Trainee</c:v>
                </c:pt>
                <c:pt idx="4">
                  <c:v>Power BI Developer</c:v>
                </c:pt>
                <c:pt idx="5">
                  <c:v>Excel Data Analyst</c:v>
                </c:pt>
                <c:pt idx="6">
                  <c:v>SQL Analyst</c:v>
                </c:pt>
                <c:pt idx="7">
                  <c:v>Gen AI Intern</c:v>
                </c:pt>
                <c:pt idx="8">
                  <c:v>Reporting Analyst</c:v>
                </c:pt>
                <c:pt idx="9">
                  <c:v>BI Analyst</c:v>
                </c:pt>
              </c:strCache>
            </c:strRef>
          </c:cat>
          <c:val>
            <c:numRef>
              <c:f>'Best chances'!$P$3:$P$13</c:f>
              <c:numCache>
                <c:formatCode>General</c:formatCode>
                <c:ptCount val="10"/>
                <c:pt idx="0">
                  <c:v>0</c:v>
                </c:pt>
                <c:pt idx="1">
                  <c:v>2</c:v>
                </c:pt>
                <c:pt idx="2">
                  <c:v>2</c:v>
                </c:pt>
                <c:pt idx="4">
                  <c:v>0</c:v>
                </c:pt>
                <c:pt idx="5">
                  <c:v>1</c:v>
                </c:pt>
                <c:pt idx="6">
                  <c:v>1</c:v>
                </c:pt>
                <c:pt idx="7">
                  <c:v>0</c:v>
                </c:pt>
                <c:pt idx="8">
                  <c:v>0</c:v>
                </c:pt>
                <c:pt idx="9">
                  <c:v>0</c:v>
                </c:pt>
              </c:numCache>
            </c:numRef>
          </c:val>
          <c:extLst>
            <c:ext xmlns:c16="http://schemas.microsoft.com/office/drawing/2014/chart" uri="{C3380CC4-5D6E-409C-BE32-E72D297353CC}">
              <c16:uniqueId val="{00000001-8A87-4907-BA34-5CE0D6D1BC87}"/>
            </c:ext>
          </c:extLst>
        </c:ser>
        <c:ser>
          <c:idx val="2"/>
          <c:order val="2"/>
          <c:tx>
            <c:strRef>
              <c:f>'Best chances'!$Q$1:$Q$2</c:f>
              <c:strCache>
                <c:ptCount val="1"/>
                <c:pt idx="0">
                  <c:v>LinkedIn</c:v>
                </c:pt>
              </c:strCache>
            </c:strRef>
          </c:tx>
          <c:spPr>
            <a:solidFill>
              <a:schemeClr val="accent3"/>
            </a:solidFill>
            <a:ln>
              <a:noFill/>
            </a:ln>
            <a:effectLst/>
          </c:spPr>
          <c:invertIfNegative val="0"/>
          <c:cat>
            <c:strRef>
              <c:f>'Best chances'!$N$3:$N$13</c:f>
              <c:strCache>
                <c:ptCount val="10"/>
                <c:pt idx="0">
                  <c:v>AI/ML Intern</c:v>
                </c:pt>
                <c:pt idx="1">
                  <c:v>Business Analyst</c:v>
                </c:pt>
                <c:pt idx="2">
                  <c:v>Data Analyst</c:v>
                </c:pt>
                <c:pt idx="3">
                  <c:v>Data Science Trainee</c:v>
                </c:pt>
                <c:pt idx="4">
                  <c:v>Power BI Developer</c:v>
                </c:pt>
                <c:pt idx="5">
                  <c:v>Excel Data Analyst</c:v>
                </c:pt>
                <c:pt idx="6">
                  <c:v>SQL Analyst</c:v>
                </c:pt>
                <c:pt idx="7">
                  <c:v>Gen AI Intern</c:v>
                </c:pt>
                <c:pt idx="8">
                  <c:v>Reporting Analyst</c:v>
                </c:pt>
                <c:pt idx="9">
                  <c:v>BI Analyst</c:v>
                </c:pt>
              </c:strCache>
            </c:strRef>
          </c:cat>
          <c:val>
            <c:numRef>
              <c:f>'Best chances'!$Q$3:$Q$13</c:f>
              <c:numCache>
                <c:formatCode>General</c:formatCode>
                <c:ptCount val="10"/>
                <c:pt idx="0">
                  <c:v>2</c:v>
                </c:pt>
                <c:pt idx="1">
                  <c:v>0</c:v>
                </c:pt>
                <c:pt idx="2">
                  <c:v>1</c:v>
                </c:pt>
                <c:pt idx="3">
                  <c:v>2</c:v>
                </c:pt>
                <c:pt idx="4">
                  <c:v>1</c:v>
                </c:pt>
                <c:pt idx="5">
                  <c:v>0</c:v>
                </c:pt>
                <c:pt idx="6">
                  <c:v>1</c:v>
                </c:pt>
                <c:pt idx="7">
                  <c:v>0</c:v>
                </c:pt>
                <c:pt idx="8">
                  <c:v>0</c:v>
                </c:pt>
                <c:pt idx="9">
                  <c:v>0</c:v>
                </c:pt>
              </c:numCache>
            </c:numRef>
          </c:val>
          <c:extLst>
            <c:ext xmlns:c16="http://schemas.microsoft.com/office/drawing/2014/chart" uri="{C3380CC4-5D6E-409C-BE32-E72D297353CC}">
              <c16:uniqueId val="{00000002-8A87-4907-BA34-5CE0D6D1BC87}"/>
            </c:ext>
          </c:extLst>
        </c:ser>
        <c:ser>
          <c:idx val="3"/>
          <c:order val="3"/>
          <c:tx>
            <c:strRef>
              <c:f>'Best chances'!$R$1:$R$2</c:f>
              <c:strCache>
                <c:ptCount val="1"/>
                <c:pt idx="0">
                  <c:v>Naukri</c:v>
                </c:pt>
              </c:strCache>
            </c:strRef>
          </c:tx>
          <c:spPr>
            <a:solidFill>
              <a:schemeClr val="accent4"/>
            </a:solidFill>
            <a:ln>
              <a:noFill/>
            </a:ln>
            <a:effectLst/>
          </c:spPr>
          <c:invertIfNegative val="0"/>
          <c:cat>
            <c:strRef>
              <c:f>'Best chances'!$N$3:$N$13</c:f>
              <c:strCache>
                <c:ptCount val="10"/>
                <c:pt idx="0">
                  <c:v>AI/ML Intern</c:v>
                </c:pt>
                <c:pt idx="1">
                  <c:v>Business Analyst</c:v>
                </c:pt>
                <c:pt idx="2">
                  <c:v>Data Analyst</c:v>
                </c:pt>
                <c:pt idx="3">
                  <c:v>Data Science Trainee</c:v>
                </c:pt>
                <c:pt idx="4">
                  <c:v>Power BI Developer</c:v>
                </c:pt>
                <c:pt idx="5">
                  <c:v>Excel Data Analyst</c:v>
                </c:pt>
                <c:pt idx="6">
                  <c:v>SQL Analyst</c:v>
                </c:pt>
                <c:pt idx="7">
                  <c:v>Gen AI Intern</c:v>
                </c:pt>
                <c:pt idx="8">
                  <c:v>Reporting Analyst</c:v>
                </c:pt>
                <c:pt idx="9">
                  <c:v>BI Analyst</c:v>
                </c:pt>
              </c:strCache>
            </c:strRef>
          </c:cat>
          <c:val>
            <c:numRef>
              <c:f>'Best chances'!$R$3:$R$13</c:f>
              <c:numCache>
                <c:formatCode>General</c:formatCode>
                <c:ptCount val="10"/>
                <c:pt idx="0">
                  <c:v>2</c:v>
                </c:pt>
                <c:pt idx="1">
                  <c:v>2</c:v>
                </c:pt>
                <c:pt idx="2">
                  <c:v>1</c:v>
                </c:pt>
                <c:pt idx="3">
                  <c:v>0</c:v>
                </c:pt>
                <c:pt idx="4">
                  <c:v>0</c:v>
                </c:pt>
                <c:pt idx="5">
                  <c:v>1</c:v>
                </c:pt>
                <c:pt idx="6">
                  <c:v>0</c:v>
                </c:pt>
                <c:pt idx="7">
                  <c:v>1</c:v>
                </c:pt>
                <c:pt idx="8">
                  <c:v>0</c:v>
                </c:pt>
                <c:pt idx="9">
                  <c:v>0</c:v>
                </c:pt>
              </c:numCache>
            </c:numRef>
          </c:val>
          <c:extLst>
            <c:ext xmlns:c16="http://schemas.microsoft.com/office/drawing/2014/chart" uri="{C3380CC4-5D6E-409C-BE32-E72D297353CC}">
              <c16:uniqueId val="{00000003-8A87-4907-BA34-5CE0D6D1BC87}"/>
            </c:ext>
          </c:extLst>
        </c:ser>
        <c:ser>
          <c:idx val="4"/>
          <c:order val="4"/>
          <c:tx>
            <c:strRef>
              <c:f>'Best chances'!$S$1:$S$2</c:f>
              <c:strCache>
                <c:ptCount val="1"/>
                <c:pt idx="0">
                  <c:v>Referral</c:v>
                </c:pt>
              </c:strCache>
            </c:strRef>
          </c:tx>
          <c:spPr>
            <a:solidFill>
              <a:schemeClr val="accent5"/>
            </a:solidFill>
            <a:ln>
              <a:noFill/>
            </a:ln>
            <a:effectLst/>
          </c:spPr>
          <c:invertIfNegative val="0"/>
          <c:cat>
            <c:strRef>
              <c:f>'Best chances'!$N$3:$N$13</c:f>
              <c:strCache>
                <c:ptCount val="10"/>
                <c:pt idx="0">
                  <c:v>AI/ML Intern</c:v>
                </c:pt>
                <c:pt idx="1">
                  <c:v>Business Analyst</c:v>
                </c:pt>
                <c:pt idx="2">
                  <c:v>Data Analyst</c:v>
                </c:pt>
                <c:pt idx="3">
                  <c:v>Data Science Trainee</c:v>
                </c:pt>
                <c:pt idx="4">
                  <c:v>Power BI Developer</c:v>
                </c:pt>
                <c:pt idx="5">
                  <c:v>Excel Data Analyst</c:v>
                </c:pt>
                <c:pt idx="6">
                  <c:v>SQL Analyst</c:v>
                </c:pt>
                <c:pt idx="7">
                  <c:v>Gen AI Intern</c:v>
                </c:pt>
                <c:pt idx="8">
                  <c:v>Reporting Analyst</c:v>
                </c:pt>
                <c:pt idx="9">
                  <c:v>BI Analyst</c:v>
                </c:pt>
              </c:strCache>
            </c:strRef>
          </c:cat>
          <c:val>
            <c:numRef>
              <c:f>'Best chances'!$S$3:$S$13</c:f>
              <c:numCache>
                <c:formatCode>General</c:formatCode>
                <c:ptCount val="10"/>
                <c:pt idx="0">
                  <c:v>1</c:v>
                </c:pt>
                <c:pt idx="1">
                  <c:v>1</c:v>
                </c:pt>
                <c:pt idx="3">
                  <c:v>2</c:v>
                </c:pt>
                <c:pt idx="4">
                  <c:v>1</c:v>
                </c:pt>
                <c:pt idx="5">
                  <c:v>1</c:v>
                </c:pt>
                <c:pt idx="6">
                  <c:v>0</c:v>
                </c:pt>
                <c:pt idx="7">
                  <c:v>0</c:v>
                </c:pt>
                <c:pt idx="8">
                  <c:v>0</c:v>
                </c:pt>
                <c:pt idx="9">
                  <c:v>0</c:v>
                </c:pt>
              </c:numCache>
            </c:numRef>
          </c:val>
          <c:extLst>
            <c:ext xmlns:c16="http://schemas.microsoft.com/office/drawing/2014/chart" uri="{C3380CC4-5D6E-409C-BE32-E72D297353CC}">
              <c16:uniqueId val="{00000004-8A87-4907-BA34-5CE0D6D1BC87}"/>
            </c:ext>
          </c:extLst>
        </c:ser>
        <c:dLbls>
          <c:showLegendKey val="0"/>
          <c:showVal val="0"/>
          <c:showCatName val="0"/>
          <c:showSerName val="0"/>
          <c:showPercent val="0"/>
          <c:showBubbleSize val="0"/>
        </c:dLbls>
        <c:gapWidth val="150"/>
        <c:overlap val="100"/>
        <c:axId val="387000544"/>
        <c:axId val="386999104"/>
      </c:barChart>
      <c:catAx>
        <c:axId val="3870005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6999104"/>
        <c:crosses val="autoZero"/>
        <c:auto val="1"/>
        <c:lblAlgn val="ctr"/>
        <c:lblOffset val="100"/>
        <c:noMultiLvlLbl val="0"/>
      </c:catAx>
      <c:valAx>
        <c:axId val="3869991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70005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2700"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[Job application tracker.xlsx]Best chances!PivotTable9</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'Best chances'!$O$18:$O$19</c:f>
              <c:strCache>
                <c:ptCount val="1"/>
                <c:pt idx="0">
                  <c:v>No</c:v>
                </c:pt>
              </c:strCache>
            </c:strRef>
          </c:tx>
          <c:spPr>
            <a:solidFill>
              <a:schemeClr val="accent1"/>
            </a:solidFill>
            <a:ln>
              <a:noFill/>
            </a:ln>
            <a:effectLst/>
          </c:spPr>
          <c:invertIfNegative val="0"/>
          <c:cat>
            <c:strRef>
              <c:f>'Best chances'!$N$20:$N$30</c:f>
              <c:strCache>
                <c:ptCount val="10"/>
                <c:pt idx="0">
                  <c:v>Business Analyst</c:v>
                </c:pt>
                <c:pt idx="1">
                  <c:v>Data Science Trainee</c:v>
                </c:pt>
                <c:pt idx="2">
                  <c:v>Excel Data Analyst</c:v>
                </c:pt>
                <c:pt idx="3">
                  <c:v>AI/ML Intern</c:v>
                </c:pt>
                <c:pt idx="4">
                  <c:v>Data Analyst</c:v>
                </c:pt>
                <c:pt idx="5">
                  <c:v>Gen AI Intern</c:v>
                </c:pt>
                <c:pt idx="6">
                  <c:v>Power BI Developer</c:v>
                </c:pt>
                <c:pt idx="7">
                  <c:v>BI Analyst</c:v>
                </c:pt>
                <c:pt idx="8">
                  <c:v>SQL Analyst</c:v>
                </c:pt>
                <c:pt idx="9">
                  <c:v>Reporting Analyst</c:v>
                </c:pt>
              </c:strCache>
            </c:strRef>
          </c:cat>
          <c:val>
            <c:numRef>
              <c:f>'Best chances'!$O$20:$O$30</c:f>
              <c:numCache>
                <c:formatCode>General</c:formatCode>
                <c:ptCount val="10"/>
                <c:pt idx="0">
                  <c:v>2</c:v>
                </c:pt>
                <c:pt idx="1">
                  <c:v>1</c:v>
                </c:pt>
                <c:pt idx="2">
                  <c:v>1</c:v>
                </c:pt>
                <c:pt idx="3">
                  <c:v>4</c:v>
                </c:pt>
                <c:pt idx="4">
                  <c:v>3</c:v>
                </c:pt>
                <c:pt idx="5">
                  <c:v>0</c:v>
                </c:pt>
                <c:pt idx="6">
                  <c:v>3</c:v>
                </c:pt>
                <c:pt idx="7">
                  <c:v>0</c:v>
                </c:pt>
                <c:pt idx="8">
                  <c:v>3</c:v>
                </c:pt>
                <c:pt idx="9">
                  <c:v>1</c:v>
                </c:pt>
              </c:numCache>
            </c:numRef>
          </c:val>
          <c:extLst>
            <c:ext xmlns:c16="http://schemas.microsoft.com/office/drawing/2014/chart" uri="{C3380CC4-5D6E-409C-BE32-E72D297353CC}">
              <c16:uniqueId val="{00000000-1184-42B3-ADF2-14E2D638D868}"/>
            </c:ext>
          </c:extLst>
        </c:ser>
        <c:ser>
          <c:idx val="1"/>
          <c:order val="1"/>
          <c:tx>
            <c:strRef>
              <c:f>'Best chances'!$P$18:$P$19</c:f>
              <c:strCache>
                <c:ptCount val="1"/>
                <c:pt idx="0">
                  <c:v>Yes</c:v>
                </c:pt>
              </c:strCache>
            </c:strRef>
          </c:tx>
          <c:spPr>
            <a:solidFill>
              <a:schemeClr val="accent2"/>
            </a:solidFill>
            <a:ln>
              <a:noFill/>
            </a:ln>
            <a:effectLst/>
          </c:spPr>
          <c:invertIfNegative val="0"/>
          <c:cat>
            <c:strRef>
              <c:f>'Best chances'!$N$20:$N$30</c:f>
              <c:strCache>
                <c:ptCount val="10"/>
                <c:pt idx="0">
                  <c:v>Business Analyst</c:v>
                </c:pt>
                <c:pt idx="1">
                  <c:v>Data Science Trainee</c:v>
                </c:pt>
                <c:pt idx="2">
                  <c:v>Excel Data Analyst</c:v>
                </c:pt>
                <c:pt idx="3">
                  <c:v>AI/ML Intern</c:v>
                </c:pt>
                <c:pt idx="4">
                  <c:v>Data Analyst</c:v>
                </c:pt>
                <c:pt idx="5">
                  <c:v>Gen AI Intern</c:v>
                </c:pt>
                <c:pt idx="6">
                  <c:v>Power BI Developer</c:v>
                </c:pt>
                <c:pt idx="7">
                  <c:v>BI Analyst</c:v>
                </c:pt>
                <c:pt idx="8">
                  <c:v>SQL Analyst</c:v>
                </c:pt>
                <c:pt idx="9">
                  <c:v>Reporting Analyst</c:v>
                </c:pt>
              </c:strCache>
            </c:strRef>
          </c:cat>
          <c:val>
            <c:numRef>
              <c:f>'Best chances'!$P$20:$P$30</c:f>
              <c:numCache>
                <c:formatCode>General</c:formatCode>
                <c:ptCount val="10"/>
                <c:pt idx="0">
                  <c:v>4</c:v>
                </c:pt>
                <c:pt idx="1">
                  <c:v>4</c:v>
                </c:pt>
                <c:pt idx="2">
                  <c:v>3</c:v>
                </c:pt>
                <c:pt idx="3">
                  <c:v>2</c:v>
                </c:pt>
                <c:pt idx="4">
                  <c:v>2</c:v>
                </c:pt>
                <c:pt idx="5">
                  <c:v>2</c:v>
                </c:pt>
                <c:pt idx="6">
                  <c:v>1</c:v>
                </c:pt>
                <c:pt idx="7">
                  <c:v>0</c:v>
                </c:pt>
                <c:pt idx="8">
                  <c:v>0</c:v>
                </c:pt>
                <c:pt idx="9">
                  <c:v>0</c:v>
                </c:pt>
              </c:numCache>
            </c:numRef>
          </c:val>
          <c:extLst>
            <c:ext xmlns:c16="http://schemas.microsoft.com/office/drawing/2014/chart" uri="{C3380CC4-5D6E-409C-BE32-E72D297353CC}">
              <c16:uniqueId val="{00000001-1184-42B3-ADF2-14E2D638D868}"/>
            </c:ext>
          </c:extLst>
        </c:ser>
        <c:dLbls>
          <c:showLegendKey val="0"/>
          <c:showVal val="0"/>
          <c:showCatName val="0"/>
          <c:showSerName val="0"/>
          <c:showPercent val="0"/>
          <c:showBubbleSize val="0"/>
        </c:dLbls>
        <c:gapWidth val="219"/>
        <c:overlap val="-27"/>
        <c:axId val="64748015"/>
        <c:axId val="64749455"/>
      </c:barChart>
      <c:catAx>
        <c:axId val="647480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749455"/>
        <c:crosses val="autoZero"/>
        <c:auto val="1"/>
        <c:lblAlgn val="ctr"/>
        <c:lblOffset val="100"/>
        <c:noMultiLvlLbl val="0"/>
      </c:catAx>
      <c:valAx>
        <c:axId val="647494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7480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2700"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'Best chances'!$O$37</c:f>
              <c:strCache>
                <c:ptCount val="1"/>
                <c:pt idx="0">
                  <c:v>success rate</c:v>
                </c:pt>
              </c:strCache>
            </c:strRef>
          </c:tx>
          <c:spPr>
            <a:ln w="25400" cap="rnd">
              <a:noFill/>
              <a:round/>
            </a:ln>
            <a:effectLst/>
          </c:spPr>
          <c:marker>
            <c:symbol val="circle"/>
            <c:size val="5"/>
            <c:spPr>
              <a:solidFill>
                <a:schemeClr val="accent1"/>
              </a:solidFill>
              <a:ln w="9525">
                <a:solidFill>
                  <a:schemeClr val="accent1"/>
                </a:solidFill>
              </a:ln>
              <a:effectLst/>
            </c:spPr>
          </c:marker>
          <c:dLbls>
            <c:dLbl>
              <c:idx val="0"/>
              <c:tx>
                <c:rich>
                  <a:bodyPr/>
                  <a:lstStyle/>
                  <a:p>
                    <a:fld id="{3BFE91EC-2C48-45B5-A2B2-5A35BF352910}"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5882-4DB1-BD7E-846104C84774}"/>
                </c:ext>
              </c:extLst>
            </c:dLbl>
            <c:dLbl>
              <c:idx val="1"/>
              <c:tx>
                <c:rich>
                  <a:bodyPr/>
                  <a:lstStyle/>
                  <a:p>
                    <a:fld id="{3D899F54-72AB-4197-9177-2315AC5044F4}"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5882-4DB1-BD7E-846104C84774}"/>
                </c:ext>
              </c:extLst>
            </c:dLbl>
            <c:dLbl>
              <c:idx val="2"/>
              <c:layout>
                <c:manualLayout>
                  <c:x val="4.5512010113779935E-2"/>
                  <c:y val="0.1111111111111111"/>
                </c:manualLayout>
              </c:layout>
              <c:tx>
                <c:rich>
                  <a:bodyPr/>
                  <a:lstStyle/>
                  <a:p>
                    <a:fld id="{8E7CAEB8-5505-444F-94A6-05B0F5CDCCD5}"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5882-4DB1-BD7E-846104C84774}"/>
                </c:ext>
              </c:extLst>
            </c:dLbl>
            <c:dLbl>
              <c:idx val="3"/>
              <c:tx>
                <c:rich>
                  <a:bodyPr/>
                  <a:lstStyle/>
                  <a:p>
                    <a:fld id="{98E6D938-C791-4DEE-9330-1B4A1758E19B}"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5882-4DB1-BD7E-846104C84774}"/>
                </c:ext>
              </c:extLst>
            </c:dLbl>
            <c:dLbl>
              <c:idx val="4"/>
              <c:layout>
                <c:manualLayout>
                  <c:x val="-0.13653603034134007"/>
                  <c:y val="0.10185185185185185"/>
                </c:manualLayout>
              </c:layout>
              <c:tx>
                <c:rich>
                  <a:bodyPr/>
                  <a:lstStyle/>
                  <a:p>
                    <a:fld id="{237235BC-9995-473D-8B92-3B9CF7B26159}"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5-5882-4DB1-BD7E-846104C84774}"/>
                </c:ext>
              </c:extLst>
            </c:dLbl>
            <c:dLbl>
              <c:idx val="5"/>
              <c:tx>
                <c:rich>
                  <a:bodyPr/>
                  <a:lstStyle/>
                  <a:p>
                    <a:fld id="{7AD75BB7-4C8F-47EC-97F6-8A02EFDF9D8E}"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5882-4DB1-BD7E-846104C84774}"/>
                </c:ext>
              </c:extLst>
            </c:dLbl>
            <c:dLbl>
              <c:idx val="6"/>
              <c:layout>
                <c:manualLayout>
                  <c:x val="-1.2642225031605562E-2"/>
                  <c:y val="-7.8703703703703748E-2"/>
                </c:manualLayout>
              </c:layout>
              <c:tx>
                <c:rich>
                  <a:bodyPr/>
                  <a:lstStyle/>
                  <a:p>
                    <a:fld id="{AC3F4168-192B-4009-9A7E-E24D4BEFA0A4}"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7-5882-4DB1-BD7E-846104C84774}"/>
                </c:ext>
              </c:extLst>
            </c:dLbl>
            <c:dLbl>
              <c:idx val="7"/>
              <c:tx>
                <c:rich>
                  <a:bodyPr/>
                  <a:lstStyle/>
                  <a:p>
                    <a:fld id="{0AC8F952-5A61-4590-AEB2-AF1AB67F76D7}"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5882-4DB1-BD7E-846104C84774}"/>
                </c:ext>
              </c:extLst>
            </c:dLbl>
            <c:dLbl>
              <c:idx val="8"/>
              <c:tx>
                <c:rich>
                  <a:bodyPr/>
                  <a:lstStyle/>
                  <a:p>
                    <a:fld id="{EE8B51AD-306D-42AA-B0C1-9B4F067528E8}"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5882-4DB1-BD7E-846104C84774}"/>
                </c:ext>
              </c:extLst>
            </c:dLbl>
            <c:dLbl>
              <c:idx val="9"/>
              <c:tx>
                <c:rich>
                  <a:bodyPr/>
                  <a:lstStyle/>
                  <a:p>
                    <a:fld id="{F661F222-C326-42CB-924C-95B11F524EC7}"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5882-4DB1-BD7E-846104C84774}"/>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xVal>
            <c:numRef>
              <c:f>'Best chances'!$M$38:$M$47</c:f>
              <c:numCache>
                <c:formatCode>0.00</c:formatCode>
                <c:ptCount val="10"/>
                <c:pt idx="0">
                  <c:v>0.35714285714285715</c:v>
                </c:pt>
                <c:pt idx="1">
                  <c:v>0.73684210526315785</c:v>
                </c:pt>
                <c:pt idx="2">
                  <c:v>0.72727272727272729</c:v>
                </c:pt>
                <c:pt idx="3">
                  <c:v>0.72727272727272729</c:v>
                </c:pt>
                <c:pt idx="4">
                  <c:v>0.27272727272727271</c:v>
                </c:pt>
                <c:pt idx="5">
                  <c:v>0.21428571428571427</c:v>
                </c:pt>
                <c:pt idx="6">
                  <c:v>0.45454545454545453</c:v>
                </c:pt>
                <c:pt idx="7">
                  <c:v>0.44444444444444442</c:v>
                </c:pt>
                <c:pt idx="8">
                  <c:v>0.36363636363636365</c:v>
                </c:pt>
                <c:pt idx="9">
                  <c:v>0.88888888888888884</c:v>
                </c:pt>
              </c:numCache>
            </c:numRef>
          </c:xVal>
          <c:yVal>
            <c:numRef>
              <c:f>'Best chances'!$O$38:$O$47</c:f>
              <c:numCache>
                <c:formatCode>0%</c:formatCode>
                <c:ptCount val="10"/>
                <c:pt idx="0">
                  <c:v>0.14285714285714285</c:v>
                </c:pt>
                <c:pt idx="1">
                  <c:v>0.31578947368421051</c:v>
                </c:pt>
                <c:pt idx="2">
                  <c:v>0.27272727272727271</c:v>
                </c:pt>
                <c:pt idx="3">
                  <c:v>0.45454545454545453</c:v>
                </c:pt>
                <c:pt idx="4">
                  <c:v>0.36363636363636365</c:v>
                </c:pt>
                <c:pt idx="5">
                  <c:v>0.42857142857142855</c:v>
                </c:pt>
                <c:pt idx="6">
                  <c:v>0.36363636363636365</c:v>
                </c:pt>
                <c:pt idx="7">
                  <c:v>0.55555555555555558</c:v>
                </c:pt>
                <c:pt idx="8">
                  <c:v>9.0909090909090912E-2</c:v>
                </c:pt>
                <c:pt idx="9">
                  <c:v>0</c:v>
                </c:pt>
              </c:numCache>
            </c:numRef>
          </c:yVal>
          <c:smooth val="0"/>
          <c:extLst>
            <c:ext xmlns:c15="http://schemas.microsoft.com/office/drawing/2012/chart" uri="{02D57815-91ED-43cb-92C2-25804820EDAC}">
              <c15:datalabelsRange>
                <c15:f>'Best chances'!$K$38:$K$47</c15:f>
                <c15:dlblRangeCache>
                  <c:ptCount val="10"/>
                  <c:pt idx="0">
                    <c:v>Gen AI Intern</c:v>
                  </c:pt>
                  <c:pt idx="1">
                    <c:v>AI/ML Intern</c:v>
                  </c:pt>
                  <c:pt idx="2">
                    <c:v>SQL Analyst</c:v>
                  </c:pt>
                  <c:pt idx="3">
                    <c:v>Data Analyst</c:v>
                  </c:pt>
                  <c:pt idx="4">
                    <c:v>Excel Data Analyst</c:v>
                  </c:pt>
                  <c:pt idx="5">
                    <c:v>Business Analyst</c:v>
                  </c:pt>
                  <c:pt idx="6">
                    <c:v>Power BI Developer</c:v>
                  </c:pt>
                  <c:pt idx="7">
                    <c:v>Data Science Trainee</c:v>
                  </c:pt>
                  <c:pt idx="8">
                    <c:v>Reporting Analyst</c:v>
                  </c:pt>
                  <c:pt idx="9">
                    <c:v>BI Analyst</c:v>
                  </c:pt>
                </c15:dlblRangeCache>
              </c15:datalabelsRange>
            </c:ext>
            <c:ext xmlns:c16="http://schemas.microsoft.com/office/drawing/2014/chart" uri="{C3380CC4-5D6E-409C-BE32-E72D297353CC}">
              <c16:uniqueId val="{00000000-5882-4DB1-BD7E-846104C84774}"/>
            </c:ext>
          </c:extLst>
        </c:ser>
        <c:dLbls>
          <c:showLegendKey val="0"/>
          <c:showVal val="0"/>
          <c:showCatName val="0"/>
          <c:showSerName val="0"/>
          <c:showPercent val="0"/>
          <c:showBubbleSize val="0"/>
        </c:dLbls>
        <c:axId val="200281231"/>
        <c:axId val="200279311"/>
      </c:scatterChart>
      <c:valAx>
        <c:axId val="200281231"/>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279311"/>
        <c:crosses val="autoZero"/>
        <c:crossBetween val="midCat"/>
      </c:valAx>
      <c:valAx>
        <c:axId val="200279311"/>
        <c:scaling>
          <c:orientation val="minMax"/>
        </c:scaling>
        <c:delete val="0"/>
        <c:axPos val="l"/>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281231"/>
        <c:crosses val="autoZero"/>
        <c:crossBetween val="midCat"/>
      </c:valAx>
      <c:spPr>
        <a:noFill/>
        <a:ln w="12700">
          <a:gradFill flip="none" rotWithShape="1">
            <a:gsLst>
              <a:gs pos="0">
                <a:schemeClr val="accent1">
                  <a:lumMod val="5000"/>
                  <a:lumOff val="95000"/>
                </a:schemeClr>
              </a:gs>
              <a:gs pos="74000">
                <a:schemeClr val="accent1">
                  <a:lumMod val="45000"/>
                  <a:lumOff val="55000"/>
                </a:schemeClr>
              </a:gs>
              <a:gs pos="100000">
                <a:schemeClr val="accent1">
                  <a:lumMod val="30000"/>
                  <a:lumOff val="70000"/>
                </a:schemeClr>
              </a:gs>
            </a:gsLst>
            <a:path path="circle">
              <a:fillToRect l="100000" t="100000"/>
            </a:path>
            <a:tileRect r="-100000" b="-100000"/>
          </a:gra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IN"/>
              <a:t>Top skills</a:t>
            </a:r>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lotArea>
      <c:layout>
        <c:manualLayout>
          <c:layoutTarget val="inner"/>
          <c:xMode val="edge"/>
          <c:yMode val="edge"/>
          <c:x val="0.21247025371828521"/>
          <c:y val="0.17171296296296298"/>
          <c:w val="0.73875196850393698"/>
          <c:h val="0.72088764946048411"/>
        </c:manualLayout>
      </c:layout>
      <c:barChart>
        <c:barDir val="bar"/>
        <c:grouping val="clustered"/>
        <c:varyColors val="0"/>
        <c:ser>
          <c:idx val="0"/>
          <c:order val="0"/>
          <c:tx>
            <c:strRef>
              <c:f>'Skills gap'!$B$1</c:f>
              <c:strCache>
                <c:ptCount val="1"/>
                <c:pt idx="0">
                  <c:v>Count of skills</c:v>
                </c:pt>
              </c:strCache>
            </c:strRef>
          </c:tx>
          <c:spPr>
            <a:pattFill prst="narVert">
              <a:fgClr>
                <a:schemeClr val="accent1"/>
              </a:fgClr>
              <a:bgClr>
                <a:schemeClr val="accent1">
                  <a:lumMod val="20000"/>
                  <a:lumOff val="80000"/>
                </a:schemeClr>
              </a:bgClr>
            </a:pattFill>
            <a:ln>
              <a:noFill/>
            </a:ln>
            <a:effectLst>
              <a:innerShdw blurRad="114300">
                <a:schemeClr val="accent1"/>
              </a:innerShdw>
            </a:effectLst>
          </c:spPr>
          <c:invertIfNegative val="0"/>
          <c:cat>
            <c:strRef>
              <c:f>'Skills gap'!$A$2:$A$11</c:f>
              <c:strCache>
                <c:ptCount val="10"/>
                <c:pt idx="0">
                  <c:v>Gen AI</c:v>
                </c:pt>
                <c:pt idx="1">
                  <c:v>Business Acumen</c:v>
                </c:pt>
                <c:pt idx="2">
                  <c:v>Communication</c:v>
                </c:pt>
                <c:pt idx="3">
                  <c:v>Power BI</c:v>
                </c:pt>
                <c:pt idx="4">
                  <c:v>SQL</c:v>
                </c:pt>
                <c:pt idx="5">
                  <c:v>Python</c:v>
                </c:pt>
                <c:pt idx="6">
                  <c:v>Statistics</c:v>
                </c:pt>
                <c:pt idx="7">
                  <c:v>Tableau</c:v>
                </c:pt>
                <c:pt idx="8">
                  <c:v>R</c:v>
                </c:pt>
                <c:pt idx="9">
                  <c:v>Excel</c:v>
                </c:pt>
              </c:strCache>
            </c:strRef>
          </c:cat>
          <c:val>
            <c:numRef>
              <c:f>'Skills gap'!$B$2:$B$11</c:f>
              <c:numCache>
                <c:formatCode>General</c:formatCode>
                <c:ptCount val="10"/>
                <c:pt idx="0">
                  <c:v>19</c:v>
                </c:pt>
                <c:pt idx="1">
                  <c:v>17</c:v>
                </c:pt>
                <c:pt idx="2">
                  <c:v>13</c:v>
                </c:pt>
                <c:pt idx="3">
                  <c:v>13</c:v>
                </c:pt>
                <c:pt idx="4">
                  <c:v>12</c:v>
                </c:pt>
                <c:pt idx="5">
                  <c:v>11</c:v>
                </c:pt>
                <c:pt idx="6">
                  <c:v>10</c:v>
                </c:pt>
                <c:pt idx="7">
                  <c:v>9</c:v>
                </c:pt>
                <c:pt idx="8">
                  <c:v>9</c:v>
                </c:pt>
                <c:pt idx="9">
                  <c:v>7</c:v>
                </c:pt>
              </c:numCache>
            </c:numRef>
          </c:val>
          <c:extLst>
            <c:ext xmlns:c16="http://schemas.microsoft.com/office/drawing/2014/chart" uri="{C3380CC4-5D6E-409C-BE32-E72D297353CC}">
              <c16:uniqueId val="{00000000-9075-4F89-8BC7-892C427DB26F}"/>
            </c:ext>
          </c:extLst>
        </c:ser>
        <c:dLbls>
          <c:showLegendKey val="0"/>
          <c:showVal val="0"/>
          <c:showCatName val="0"/>
          <c:showSerName val="0"/>
          <c:showPercent val="0"/>
          <c:showBubbleSize val="0"/>
        </c:dLbls>
        <c:gapWidth val="227"/>
        <c:overlap val="-48"/>
        <c:axId val="2094960496"/>
        <c:axId val="2094963376"/>
      </c:barChart>
      <c:catAx>
        <c:axId val="2094960496"/>
        <c:scaling>
          <c:orientation val="maxMin"/>
        </c:scaling>
        <c:delete val="0"/>
        <c:axPos val="l"/>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4963376"/>
        <c:crosses val="autoZero"/>
        <c:auto val="1"/>
        <c:lblAlgn val="ctr"/>
        <c:lblOffset val="100"/>
        <c:noMultiLvlLbl val="0"/>
      </c:catAx>
      <c:valAx>
        <c:axId val="2094963376"/>
        <c:scaling>
          <c:orientation val="minMax"/>
        </c:scaling>
        <c:delete val="0"/>
        <c:axPos val="t"/>
        <c:numFmt formatCode="General"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49604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Which</a:t>
            </a:r>
            <a:r>
              <a:rPr lang="en-IN" baseline="0"/>
              <a:t> skills match?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4267343169741378"/>
          <c:y val="0.18468421052631578"/>
          <c:w val="0.60125477541386918"/>
          <c:h val="0.46278325735598841"/>
        </c:manualLayout>
      </c:layout>
      <c:barChart>
        <c:barDir val="col"/>
        <c:grouping val="stacked"/>
        <c:varyColors val="0"/>
        <c:ser>
          <c:idx val="0"/>
          <c:order val="0"/>
          <c:tx>
            <c:strRef>
              <c:f>'Skills gap'!$B$14</c:f>
              <c:strCache>
                <c:ptCount val="1"/>
                <c:pt idx="0">
                  <c:v>Skill Match</c:v>
                </c:pt>
              </c:strCache>
            </c:strRef>
          </c:tx>
          <c:spPr>
            <a:solidFill>
              <a:srgbClr val="92D050"/>
            </a:solidFill>
            <a:ln>
              <a:noFill/>
            </a:ln>
            <a:effectLst/>
          </c:spPr>
          <c:invertIfNegative val="0"/>
          <c:cat>
            <c:strRef>
              <c:f>'Skills gap'!$A$15:$A$24</c:f>
              <c:strCache>
                <c:ptCount val="10"/>
                <c:pt idx="0">
                  <c:v>Business Acumen</c:v>
                </c:pt>
                <c:pt idx="1">
                  <c:v>Power BI</c:v>
                </c:pt>
                <c:pt idx="2">
                  <c:v>R</c:v>
                </c:pt>
                <c:pt idx="3">
                  <c:v>Gen AI</c:v>
                </c:pt>
                <c:pt idx="4">
                  <c:v>Tableau</c:v>
                </c:pt>
                <c:pt idx="5">
                  <c:v>SQL</c:v>
                </c:pt>
                <c:pt idx="6">
                  <c:v>Statistics</c:v>
                </c:pt>
                <c:pt idx="7">
                  <c:v>Communication</c:v>
                </c:pt>
                <c:pt idx="8">
                  <c:v>Excel</c:v>
                </c:pt>
                <c:pt idx="9">
                  <c:v>Python</c:v>
                </c:pt>
              </c:strCache>
            </c:strRef>
          </c:cat>
          <c:val>
            <c:numRef>
              <c:f>'Skills gap'!$B$15:$B$24</c:f>
              <c:numCache>
                <c:formatCode>General</c:formatCode>
                <c:ptCount val="10"/>
                <c:pt idx="0">
                  <c:v>0</c:v>
                </c:pt>
                <c:pt idx="1">
                  <c:v>1</c:v>
                </c:pt>
                <c:pt idx="2">
                  <c:v>1</c:v>
                </c:pt>
                <c:pt idx="3">
                  <c:v>1</c:v>
                </c:pt>
                <c:pt idx="4">
                  <c:v>1</c:v>
                </c:pt>
                <c:pt idx="5">
                  <c:v>1</c:v>
                </c:pt>
                <c:pt idx="6">
                  <c:v>1</c:v>
                </c:pt>
                <c:pt idx="7">
                  <c:v>1</c:v>
                </c:pt>
                <c:pt idx="8">
                  <c:v>1</c:v>
                </c:pt>
                <c:pt idx="9">
                  <c:v>1</c:v>
                </c:pt>
              </c:numCache>
            </c:numRef>
          </c:val>
          <c:extLst>
            <c:ext xmlns:c16="http://schemas.microsoft.com/office/drawing/2014/chart" uri="{C3380CC4-5D6E-409C-BE32-E72D297353CC}">
              <c16:uniqueId val="{00000000-F56E-4E88-9888-533593EA9798}"/>
            </c:ext>
          </c:extLst>
        </c:ser>
        <c:ser>
          <c:idx val="1"/>
          <c:order val="1"/>
          <c:tx>
            <c:strRef>
              <c:f>'Skills gap'!$C$14</c:f>
              <c:strCache>
                <c:ptCount val="1"/>
                <c:pt idx="0">
                  <c:v>Skill gap</c:v>
                </c:pt>
              </c:strCache>
            </c:strRef>
          </c:tx>
          <c:spPr>
            <a:solidFill>
              <a:schemeClr val="accent2"/>
            </a:solidFill>
            <a:ln>
              <a:noFill/>
            </a:ln>
            <a:effectLst/>
          </c:spPr>
          <c:invertIfNegative val="0"/>
          <c:cat>
            <c:strRef>
              <c:f>'Skills gap'!$A$15:$A$24</c:f>
              <c:strCache>
                <c:ptCount val="10"/>
                <c:pt idx="0">
                  <c:v>Business Acumen</c:v>
                </c:pt>
                <c:pt idx="1">
                  <c:v>Power BI</c:v>
                </c:pt>
                <c:pt idx="2">
                  <c:v>R</c:v>
                </c:pt>
                <c:pt idx="3">
                  <c:v>Gen AI</c:v>
                </c:pt>
                <c:pt idx="4">
                  <c:v>Tableau</c:v>
                </c:pt>
                <c:pt idx="5">
                  <c:v>SQL</c:v>
                </c:pt>
                <c:pt idx="6">
                  <c:v>Statistics</c:v>
                </c:pt>
                <c:pt idx="7">
                  <c:v>Communication</c:v>
                </c:pt>
                <c:pt idx="8">
                  <c:v>Excel</c:v>
                </c:pt>
                <c:pt idx="9">
                  <c:v>Python</c:v>
                </c:pt>
              </c:strCache>
            </c:strRef>
          </c:cat>
          <c:val>
            <c:numRef>
              <c:f>'Skills gap'!$C$15:$C$24</c:f>
              <c:numCache>
                <c:formatCode>General</c:formatCode>
                <c:ptCount val="10"/>
                <c:pt idx="0">
                  <c:v>1</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1-F56E-4E88-9888-533593EA9798}"/>
            </c:ext>
          </c:extLst>
        </c:ser>
        <c:dLbls>
          <c:showLegendKey val="0"/>
          <c:showVal val="0"/>
          <c:showCatName val="0"/>
          <c:showSerName val="0"/>
          <c:showPercent val="0"/>
          <c:showBubbleSize val="0"/>
        </c:dLbls>
        <c:gapWidth val="150"/>
        <c:overlap val="100"/>
        <c:axId val="246566847"/>
        <c:axId val="246563487"/>
      </c:barChart>
      <c:catAx>
        <c:axId val="2465668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6563487"/>
        <c:crosses val="autoZero"/>
        <c:auto val="1"/>
        <c:lblAlgn val="ctr"/>
        <c:lblOffset val="100"/>
        <c:noMultiLvlLbl val="0"/>
      </c:catAx>
      <c:valAx>
        <c:axId val="246563487"/>
        <c:scaling>
          <c:orientation val="minMax"/>
        </c:scaling>
        <c:delete val="1"/>
        <c:axPos val="l"/>
        <c:numFmt formatCode="General" sourceLinked="1"/>
        <c:majorTickMark val="none"/>
        <c:minorTickMark val="none"/>
        <c:tickLblPos val="nextTo"/>
        <c:crossAx val="246566847"/>
        <c:crosses val="autoZero"/>
        <c:crossBetween val="between"/>
      </c:valAx>
      <c:spPr>
        <a:noFill/>
        <a:ln>
          <a:noFill/>
        </a:ln>
        <a:effectLst/>
      </c:spPr>
    </c:plotArea>
    <c:legend>
      <c:legendPos val="r"/>
      <c:layout>
        <c:manualLayout>
          <c:xMode val="edge"/>
          <c:yMode val="edge"/>
          <c:x val="0.78966382746777175"/>
          <c:y val="0.59036759220886859"/>
          <c:w val="0.18647823317331372"/>
          <c:h val="0.1776328222130128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26">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dk1">
            <a:lumMod val="75000"/>
            <a:lumOff val="25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dk1">
            <a:lumMod val="75000"/>
            <a:lumOff val="25000"/>
          </a:schemeClr>
        </a:solidFill>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7">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Vert">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Vert">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8">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26">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dk1">
            <a:lumMod val="75000"/>
            <a:lumOff val="25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dk1">
            <a:lumMod val="75000"/>
            <a:lumOff val="25000"/>
          </a:schemeClr>
        </a:solidFill>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25">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5"/>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75000"/>
            <a:lumOff val="25000"/>
          </a:schemeClr>
        </a:solidFill>
      </a:ln>
    </cs:spPr>
  </cs:downBar>
  <cs:dropLine>
    <cs:lnRef idx="0"/>
    <cs:fillRef idx="0"/>
    <cs:effectRef idx="0"/>
    <cs:fontRef idx="minor">
      <a:schemeClr val="dk1"/>
    </cs:fontRef>
    <cs:spPr>
      <a:ln w="9525">
        <a:solidFill>
          <a:schemeClr val="tx1">
            <a:lumMod val="75000"/>
            <a:lumOff val="25000"/>
          </a:schemeClr>
        </a:solidFill>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75000"/>
            <a:lumOff val="25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17">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Vert">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Vert">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1" Type="http://schemas.openxmlformats.org/officeDocument/2006/relationships/chart" Target="../charts/chart7.xml"/></Relationships>
</file>

<file path=xl/drawings/_rels/drawing6.xml.rels><?xml version="1.0" encoding="UTF-8" standalone="yes"?>
<Relationships xmlns="http://schemas.openxmlformats.org/package/2006/relationships"><Relationship Id="rId1" Type="http://schemas.openxmlformats.org/officeDocument/2006/relationships/chart" Target="../charts/chart8.xml"/></Relationships>
</file>

<file path=xl/drawings/_rels/drawing7.xml.rels><?xml version="1.0" encoding="UTF-8" standalone="yes"?>
<Relationships xmlns="http://schemas.openxmlformats.org/package/2006/relationships"><Relationship Id="rId1" Type="http://schemas.openxmlformats.org/officeDocument/2006/relationships/chart" Target="../charts/chart9.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9.xml.rels><?xml version="1.0" encoding="UTF-8" standalone="yes"?>
<Relationships xmlns="http://schemas.openxmlformats.org/package/2006/relationships"><Relationship Id="rId3" Type="http://schemas.openxmlformats.org/officeDocument/2006/relationships/chart" Target="../charts/chart13.xml"/><Relationship Id="rId2" Type="http://schemas.openxmlformats.org/officeDocument/2006/relationships/chart" Target="../charts/chart12.xml"/><Relationship Id="rId1" Type="http://schemas.openxmlformats.org/officeDocument/2006/relationships/chart" Target="../charts/chart11.xml"/><Relationship Id="rId4" Type="http://schemas.openxmlformats.org/officeDocument/2006/relationships/chart" Target="../charts/chart14.xml"/></Relationships>
</file>

<file path=xl/drawings/_rels/drawing10.xml.rels><?xml version="1.0" encoding="UTF-8" standalone="yes"?>
<Relationships xmlns="http://schemas.openxmlformats.org/package/2006/relationships"><Relationship Id="rId2" Type="http://schemas.openxmlformats.org/officeDocument/2006/relationships/chart" Target="../charts/chart16.xml"/><Relationship Id="rId1" Type="http://schemas.openxmlformats.org/officeDocument/2006/relationships/chart" Target="../charts/chart15.xml"/></Relationships>
</file>

<file path=xl/drawings/drawing1.xml><?xml version="1.0" encoding="utf-8"?>
<xdr:wsDr xmlns:xdr="http://schemas.openxmlformats.org/drawingml/2006/spreadsheetDrawing" xmlns:a="http://schemas.openxmlformats.org/drawingml/2006/main">
  <xdr:twoCellAnchor>
    <xdr:from>
      <xdr:col>8</xdr:col>
      <xdr:colOff>215900</xdr:colOff>
      <xdr:row>5</xdr:row>
      <xdr:rowOff>0</xdr:rowOff>
    </xdr:from>
    <xdr:to>
      <xdr:col>15</xdr:col>
      <xdr:colOff>431800</xdr:colOff>
      <xdr:row>18</xdr:row>
      <xdr:rowOff>95250</xdr:rowOff>
    </xdr:to>
    <xdr:graphicFrame macro="">
      <xdr:nvGraphicFramePr>
        <xdr:cNvPr id="3" name="Chart 2">
          <a:extLst>
            <a:ext uri="{FF2B5EF4-FFF2-40B4-BE49-F238E27FC236}">
              <a16:creationId xmlns:a16="http://schemas.microsoft.com/office/drawing/2014/main" id="{CDC28174-098C-4129-87AB-8E8D9035F5E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419100</xdr:colOff>
      <xdr:row>21</xdr:row>
      <xdr:rowOff>107950</xdr:rowOff>
    </xdr:from>
    <xdr:to>
      <xdr:col>12</xdr:col>
      <xdr:colOff>177800</xdr:colOff>
      <xdr:row>36</xdr:row>
      <xdr:rowOff>88900</xdr:rowOff>
    </xdr:to>
    <xdr:graphicFrame macro="">
      <xdr:nvGraphicFramePr>
        <xdr:cNvPr id="4" name="Chart 3">
          <a:extLst>
            <a:ext uri="{FF2B5EF4-FFF2-40B4-BE49-F238E27FC236}">
              <a16:creationId xmlns:a16="http://schemas.microsoft.com/office/drawing/2014/main" id="{D3977711-A8F1-46A4-A068-8E3CE77310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31750</xdr:colOff>
      <xdr:row>4</xdr:row>
      <xdr:rowOff>177800</xdr:rowOff>
    </xdr:from>
    <xdr:to>
      <xdr:col>7</xdr:col>
      <xdr:colOff>523875</xdr:colOff>
      <xdr:row>18</xdr:row>
      <xdr:rowOff>63500</xdr:rowOff>
    </xdr:to>
    <xdr:graphicFrame macro="">
      <xdr:nvGraphicFramePr>
        <xdr:cNvPr id="5" name="Chart 4">
          <a:extLst>
            <a:ext uri="{FF2B5EF4-FFF2-40B4-BE49-F238E27FC236}">
              <a16:creationId xmlns:a16="http://schemas.microsoft.com/office/drawing/2014/main" id="{87A72371-2A7B-4CAA-A850-ABA485F6DD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oneCellAnchor>
    <xdr:from>
      <xdr:col>16</xdr:col>
      <xdr:colOff>95250</xdr:colOff>
      <xdr:row>4</xdr:row>
      <xdr:rowOff>171450</xdr:rowOff>
    </xdr:from>
    <xdr:ext cx="1581150" cy="2063750"/>
    <xdr:sp macro="" textlink="">
      <xdr:nvSpPr>
        <xdr:cNvPr id="6" name="TextBox 5">
          <a:extLst>
            <a:ext uri="{FF2B5EF4-FFF2-40B4-BE49-F238E27FC236}">
              <a16:creationId xmlns:a16="http://schemas.microsoft.com/office/drawing/2014/main" id="{CD7A48C6-BBBF-235B-46C4-32F0F02ECE53}"/>
            </a:ext>
          </a:extLst>
        </xdr:cNvPr>
        <xdr:cNvSpPr txBox="1"/>
      </xdr:nvSpPr>
      <xdr:spPr>
        <a:xfrm>
          <a:off x="9848850" y="920750"/>
          <a:ext cx="1581150" cy="20637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l"/>
          <a:r>
            <a:rPr lang="en-IN" sz="1200" b="1">
              <a:latin typeface="Aharoni" panose="02010803020104030203" pitchFamily="2" charset="-79"/>
              <a:cs typeface="Aharoni" panose="02010803020104030203" pitchFamily="2" charset="-79"/>
            </a:rPr>
            <a:t>This project</a:t>
          </a:r>
          <a:r>
            <a:rPr lang="en-IN" sz="1200" b="1" baseline="0">
              <a:latin typeface="Aharoni" panose="02010803020104030203" pitchFamily="2" charset="-79"/>
              <a:cs typeface="Aharoni" panose="02010803020104030203" pitchFamily="2" charset="-79"/>
            </a:rPr>
            <a:t> was </a:t>
          </a:r>
        </a:p>
        <a:p>
          <a:pPr algn="l"/>
          <a:r>
            <a:rPr lang="en-IN" sz="1200" b="1" baseline="0">
              <a:latin typeface="Aharoni" panose="02010803020104030203" pitchFamily="2" charset="-79"/>
              <a:cs typeface="Aharoni" panose="02010803020104030203" pitchFamily="2" charset="-79"/>
            </a:rPr>
            <a:t>initiated as a structured framework with mock data. It is now evolving into a live job application tracker with real time inputs.</a:t>
          </a:r>
          <a:endParaRPr lang="en-IN" sz="1200" b="1">
            <a:latin typeface="Aharoni" panose="02010803020104030203" pitchFamily="2" charset="-79"/>
            <a:cs typeface="Aharoni" panose="02010803020104030203" pitchFamily="2" charset="-79"/>
          </a:endParaRP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5</xdr:col>
      <xdr:colOff>492125</xdr:colOff>
      <xdr:row>0</xdr:row>
      <xdr:rowOff>171450</xdr:rowOff>
    </xdr:from>
    <xdr:to>
      <xdr:col>13</xdr:col>
      <xdr:colOff>187325</xdr:colOff>
      <xdr:row>13</xdr:row>
      <xdr:rowOff>152400</xdr:rowOff>
    </xdr:to>
    <xdr:graphicFrame macro="">
      <xdr:nvGraphicFramePr>
        <xdr:cNvPr id="3" name="Chart 2">
          <a:extLst>
            <a:ext uri="{FF2B5EF4-FFF2-40B4-BE49-F238E27FC236}">
              <a16:creationId xmlns:a16="http://schemas.microsoft.com/office/drawing/2014/main" id="{E01EBDE5-1431-9DE2-9850-E80289F8F31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295275</xdr:colOff>
      <xdr:row>0</xdr:row>
      <xdr:rowOff>82550</xdr:rowOff>
    </xdr:from>
    <xdr:to>
      <xdr:col>12</xdr:col>
      <xdr:colOff>600075</xdr:colOff>
      <xdr:row>15</xdr:row>
      <xdr:rowOff>63500</xdr:rowOff>
    </xdr:to>
    <xdr:graphicFrame macro="">
      <xdr:nvGraphicFramePr>
        <xdr:cNvPr id="4" name="Chart 3">
          <a:extLst>
            <a:ext uri="{FF2B5EF4-FFF2-40B4-BE49-F238E27FC236}">
              <a16:creationId xmlns:a16="http://schemas.microsoft.com/office/drawing/2014/main" id="{7586C24F-8EF9-89C5-B2A2-44A205799F3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447674</xdr:colOff>
      <xdr:row>0</xdr:row>
      <xdr:rowOff>114300</xdr:rowOff>
    </xdr:from>
    <xdr:to>
      <xdr:col>10</xdr:col>
      <xdr:colOff>527049</xdr:colOff>
      <xdr:row>15</xdr:row>
      <xdr:rowOff>95250</xdr:rowOff>
    </xdr:to>
    <xdr:graphicFrame macro="">
      <xdr:nvGraphicFramePr>
        <xdr:cNvPr id="5" name="Chart 4">
          <a:extLst>
            <a:ext uri="{FF2B5EF4-FFF2-40B4-BE49-F238E27FC236}">
              <a16:creationId xmlns:a16="http://schemas.microsoft.com/office/drawing/2014/main" id="{A26ED426-5CB4-98A6-8B6C-BFFCF870C2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558800</xdr:colOff>
      <xdr:row>0</xdr:row>
      <xdr:rowOff>101601</xdr:rowOff>
    </xdr:from>
    <xdr:to>
      <xdr:col>13</xdr:col>
      <xdr:colOff>368300</xdr:colOff>
      <xdr:row>7</xdr:row>
      <xdr:rowOff>158751</xdr:rowOff>
    </xdr:to>
    <mc:AlternateContent xmlns:mc="http://schemas.openxmlformats.org/markup-compatibility/2006" xmlns:a14="http://schemas.microsoft.com/office/drawing/2010/main">
      <mc:Choice Requires="a14">
        <xdr:graphicFrame macro="">
          <xdr:nvGraphicFramePr>
            <xdr:cNvPr id="9" name="Date">
              <a:extLst>
                <a:ext uri="{FF2B5EF4-FFF2-40B4-BE49-F238E27FC236}">
                  <a16:creationId xmlns:a16="http://schemas.microsoft.com/office/drawing/2014/main" id="{FC967D5B-F037-5000-B2BC-5AC16686E045}"/>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7454900" y="101601"/>
              <a:ext cx="1638300" cy="13462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7</xdr:col>
      <xdr:colOff>92075</xdr:colOff>
      <xdr:row>0</xdr:row>
      <xdr:rowOff>6350</xdr:rowOff>
    </xdr:from>
    <xdr:to>
      <xdr:col>14</xdr:col>
      <xdr:colOff>396875</xdr:colOff>
      <xdr:row>12</xdr:row>
      <xdr:rowOff>171450</xdr:rowOff>
    </xdr:to>
    <xdr:graphicFrame macro="">
      <xdr:nvGraphicFramePr>
        <xdr:cNvPr id="3" name="Chart 2">
          <a:extLst>
            <a:ext uri="{FF2B5EF4-FFF2-40B4-BE49-F238E27FC236}">
              <a16:creationId xmlns:a16="http://schemas.microsoft.com/office/drawing/2014/main" id="{CF085821-69BC-45CB-0516-28E9469A82C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5</xdr:col>
      <xdr:colOff>288924</xdr:colOff>
      <xdr:row>0</xdr:row>
      <xdr:rowOff>63500</xdr:rowOff>
    </xdr:from>
    <xdr:to>
      <xdr:col>13</xdr:col>
      <xdr:colOff>527050</xdr:colOff>
      <xdr:row>16</xdr:row>
      <xdr:rowOff>114300</xdr:rowOff>
    </xdr:to>
    <xdr:graphicFrame macro="">
      <xdr:nvGraphicFramePr>
        <xdr:cNvPr id="2" name="Chart 1">
          <a:extLst>
            <a:ext uri="{FF2B5EF4-FFF2-40B4-BE49-F238E27FC236}">
              <a16:creationId xmlns:a16="http://schemas.microsoft.com/office/drawing/2014/main" id="{E583888C-613C-23BE-D5CE-C522B05A447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244475</xdr:colOff>
      <xdr:row>0</xdr:row>
      <xdr:rowOff>88900</xdr:rowOff>
    </xdr:from>
    <xdr:to>
      <xdr:col>21</xdr:col>
      <xdr:colOff>155575</xdr:colOff>
      <xdr:row>15</xdr:row>
      <xdr:rowOff>69850</xdr:rowOff>
    </xdr:to>
    <xdr:graphicFrame macro="">
      <xdr:nvGraphicFramePr>
        <xdr:cNvPr id="2" name="Chart 1">
          <a:extLst>
            <a:ext uri="{FF2B5EF4-FFF2-40B4-BE49-F238E27FC236}">
              <a16:creationId xmlns:a16="http://schemas.microsoft.com/office/drawing/2014/main" id="{130E79C0-AAE5-9440-AD1C-39965E88C0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6</xdr:col>
      <xdr:colOff>28575</xdr:colOff>
      <xdr:row>0</xdr:row>
      <xdr:rowOff>165100</xdr:rowOff>
    </xdr:from>
    <xdr:to>
      <xdr:col>13</xdr:col>
      <xdr:colOff>333375</xdr:colOff>
      <xdr:row>15</xdr:row>
      <xdr:rowOff>146050</xdr:rowOff>
    </xdr:to>
    <xdr:graphicFrame macro="">
      <xdr:nvGraphicFramePr>
        <xdr:cNvPr id="2" name="Chart 1">
          <a:extLst>
            <a:ext uri="{FF2B5EF4-FFF2-40B4-BE49-F238E27FC236}">
              <a16:creationId xmlns:a16="http://schemas.microsoft.com/office/drawing/2014/main" id="{96F4E3B6-5BCE-A4EA-F6D8-898DD50552A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13</xdr:col>
      <xdr:colOff>508000</xdr:colOff>
      <xdr:row>3</xdr:row>
      <xdr:rowOff>0</xdr:rowOff>
    </xdr:from>
    <xdr:ext cx="1860550" cy="920750"/>
    <xdr:sp macro="" textlink="">
      <xdr:nvSpPr>
        <xdr:cNvPr id="3" name="TextBox 2">
          <a:extLst>
            <a:ext uri="{FF2B5EF4-FFF2-40B4-BE49-F238E27FC236}">
              <a16:creationId xmlns:a16="http://schemas.microsoft.com/office/drawing/2014/main" id="{900F5224-CB12-37C1-519E-109FAE1AAC29}"/>
            </a:ext>
          </a:extLst>
        </xdr:cNvPr>
        <xdr:cNvSpPr txBox="1"/>
      </xdr:nvSpPr>
      <xdr:spPr>
        <a:xfrm>
          <a:off x="9010650" y="552450"/>
          <a:ext cx="1860550" cy="920750"/>
        </a:xfrm>
        <a:prstGeom prst="rect">
          <a:avLst/>
        </a:prstGeom>
        <a:solidFill>
          <a:schemeClr val="bg2"/>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100">
              <a:solidFill>
                <a:schemeClr val="tx1">
                  <a:lumMod val="75000"/>
                  <a:lumOff val="25000"/>
                </a:schemeClr>
              </a:solidFill>
              <a:latin typeface="Abadi" panose="020F0502020204030204" pitchFamily="34" charset="0"/>
            </a:rPr>
            <a:t>Surprisingly, non referral</a:t>
          </a:r>
          <a:r>
            <a:rPr lang="en-IN" sz="1100" baseline="0">
              <a:solidFill>
                <a:schemeClr val="tx1">
                  <a:lumMod val="75000"/>
                  <a:lumOff val="25000"/>
                </a:schemeClr>
              </a:solidFill>
              <a:latin typeface="Abadi" panose="020F0502020204030204" pitchFamily="34" charset="0"/>
            </a:rPr>
            <a:t> platforns performed better with a 25% higher success rate than referrals</a:t>
          </a:r>
        </a:p>
        <a:p>
          <a:endParaRPr lang="en-IN" sz="1100">
            <a:solidFill>
              <a:schemeClr val="tx1">
                <a:lumMod val="75000"/>
                <a:lumOff val="25000"/>
              </a:schemeClr>
            </a:solidFill>
            <a:latin typeface="Abadi" panose="020F0502020204030204" pitchFamily="34" charset="0"/>
          </a:endParaRPr>
        </a:p>
      </xdr:txBody>
    </xdr:sp>
    <xdr:clientData/>
  </xdr:oneCellAnchor>
</xdr:wsDr>
</file>

<file path=xl/drawings/drawing9.xml><?xml version="1.0" encoding="utf-8"?>
<xdr:wsDr xmlns:xdr="http://schemas.openxmlformats.org/drawingml/2006/spreadsheetDrawing" xmlns:a="http://schemas.openxmlformats.org/drawingml/2006/main">
  <xdr:twoCellAnchor>
    <xdr:from>
      <xdr:col>4</xdr:col>
      <xdr:colOff>168275</xdr:colOff>
      <xdr:row>2</xdr:row>
      <xdr:rowOff>0</xdr:rowOff>
    </xdr:from>
    <xdr:to>
      <xdr:col>11</xdr:col>
      <xdr:colOff>473075</xdr:colOff>
      <xdr:row>16</xdr:row>
      <xdr:rowOff>165100</xdr:rowOff>
    </xdr:to>
    <xdr:graphicFrame macro="">
      <xdr:nvGraphicFramePr>
        <xdr:cNvPr id="4" name="Chart 3">
          <a:extLst>
            <a:ext uri="{FF2B5EF4-FFF2-40B4-BE49-F238E27FC236}">
              <a16:creationId xmlns:a16="http://schemas.microsoft.com/office/drawing/2014/main" id="{D94EE36C-88FF-C19E-08DE-F1B850F4E36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441325</xdr:colOff>
      <xdr:row>0</xdr:row>
      <xdr:rowOff>0</xdr:rowOff>
    </xdr:from>
    <xdr:to>
      <xdr:col>28</xdr:col>
      <xdr:colOff>250825</xdr:colOff>
      <xdr:row>14</xdr:row>
      <xdr:rowOff>165100</xdr:rowOff>
    </xdr:to>
    <xdr:graphicFrame macro="">
      <xdr:nvGraphicFramePr>
        <xdr:cNvPr id="6" name="Chart 5">
          <a:extLst>
            <a:ext uri="{FF2B5EF4-FFF2-40B4-BE49-F238E27FC236}">
              <a16:creationId xmlns:a16="http://schemas.microsoft.com/office/drawing/2014/main" id="{3886BE7E-3EA1-94AC-78C4-E7EE4A34808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542924</xdr:colOff>
      <xdr:row>17</xdr:row>
      <xdr:rowOff>50800</xdr:rowOff>
    </xdr:from>
    <xdr:to>
      <xdr:col>25</xdr:col>
      <xdr:colOff>285750</xdr:colOff>
      <xdr:row>32</xdr:row>
      <xdr:rowOff>31750</xdr:rowOff>
    </xdr:to>
    <xdr:graphicFrame macro="">
      <xdr:nvGraphicFramePr>
        <xdr:cNvPr id="7" name="Chart 6">
          <a:extLst>
            <a:ext uri="{FF2B5EF4-FFF2-40B4-BE49-F238E27FC236}">
              <a16:creationId xmlns:a16="http://schemas.microsoft.com/office/drawing/2014/main" id="{B855944E-BC09-B65F-716B-BD27B23656F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536575</xdr:colOff>
      <xdr:row>34</xdr:row>
      <xdr:rowOff>31750</xdr:rowOff>
    </xdr:from>
    <xdr:to>
      <xdr:col>23</xdr:col>
      <xdr:colOff>276225</xdr:colOff>
      <xdr:row>46</xdr:row>
      <xdr:rowOff>184150</xdr:rowOff>
    </xdr:to>
    <xdr:graphicFrame macro="">
      <xdr:nvGraphicFramePr>
        <xdr:cNvPr id="2" name="Chart 1">
          <a:extLst>
            <a:ext uri="{FF2B5EF4-FFF2-40B4-BE49-F238E27FC236}">
              <a16:creationId xmlns:a16="http://schemas.microsoft.com/office/drawing/2014/main" id="{C70D672B-2B29-8BC7-9D4A-5A55C223A08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3</xdr:col>
      <xdr:colOff>685799</xdr:colOff>
      <xdr:row>0</xdr:row>
      <xdr:rowOff>0</xdr:rowOff>
    </xdr:from>
    <xdr:to>
      <xdr:col>8</xdr:col>
      <xdr:colOff>273050</xdr:colOff>
      <xdr:row>13</xdr:row>
      <xdr:rowOff>69850</xdr:rowOff>
    </xdr:to>
    <xdr:graphicFrame macro="">
      <xdr:nvGraphicFramePr>
        <xdr:cNvPr id="3" name="Chart 2">
          <a:extLst>
            <a:ext uri="{FF2B5EF4-FFF2-40B4-BE49-F238E27FC236}">
              <a16:creationId xmlns:a16="http://schemas.microsoft.com/office/drawing/2014/main" id="{FE0F517F-738E-E8F1-C562-5E171B7A0A9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676275</xdr:colOff>
      <xdr:row>13</xdr:row>
      <xdr:rowOff>50800</xdr:rowOff>
    </xdr:from>
    <xdr:to>
      <xdr:col>7</xdr:col>
      <xdr:colOff>622300</xdr:colOff>
      <xdr:row>26</xdr:row>
      <xdr:rowOff>69850</xdr:rowOff>
    </xdr:to>
    <xdr:graphicFrame macro="">
      <xdr:nvGraphicFramePr>
        <xdr:cNvPr id="6" name="Chart 5">
          <a:extLst>
            <a:ext uri="{FF2B5EF4-FFF2-40B4-BE49-F238E27FC236}">
              <a16:creationId xmlns:a16="http://schemas.microsoft.com/office/drawing/2014/main" id="{06F3FD70-9817-9BDE-7A40-866DDC40277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y, Mrigashree" refreshedDate="45832.022181481479" createdVersion="8" refreshedVersion="8" minRefreshableVersion="3" recordCount="120" xr:uid="{B6F54A60-B612-4533-86C0-63FEF7CE9DD2}">
  <cacheSource type="worksheet">
    <worksheetSource name="Sheet1__2"/>
  </cacheSource>
  <cacheFields count="18">
    <cacheField name="Date Applied" numFmtId="14">
      <sharedItems containsSemiMixedTypes="0" containsNonDate="0" containsDate="1" containsString="0" minDate="2025-04-01T00:00:00" maxDate="2025-06-29T00:00:00"/>
    </cacheField>
    <cacheField name="Company" numFmtId="0">
      <sharedItems/>
    </cacheField>
    <cacheField name="Job Title" numFmtId="0">
      <sharedItems/>
    </cacheField>
    <cacheField name="Job Type" numFmtId="0">
      <sharedItems/>
    </cacheField>
    <cacheField name="Platform" numFmtId="0">
      <sharedItems count="5">
        <s v="Company Website"/>
        <s v="LinkedIn"/>
        <s v="Referral"/>
        <s v="Naukri"/>
        <s v="Instahyre"/>
      </sharedItems>
    </cacheField>
    <cacheField name="Application Status" numFmtId="0">
      <sharedItems/>
    </cacheField>
    <cacheField name="Location" numFmtId="0">
      <sharedItems/>
    </cacheField>
    <cacheField name="Response Time (Days)" numFmtId="0">
      <sharedItems containsString="0" containsBlank="1" containsNumber="1" containsInteger="1" minValue="0" maxValue="21"/>
    </cacheField>
    <cacheField name="Resume Tailored?" numFmtId="0">
      <sharedItems/>
    </cacheField>
    <cacheField name="Followed Up?" numFmtId="0">
      <sharedItems/>
    </cacheField>
    <cacheField name="Notice Period" numFmtId="0">
      <sharedItems count="5">
        <s v="Immediate"/>
        <s v="60 days"/>
        <s v="90 days"/>
        <s v="30 days"/>
        <s v="15 days"/>
      </sharedItems>
    </cacheField>
    <cacheField name="Skills Required" numFmtId="0">
      <sharedItems/>
    </cacheField>
    <cacheField name="Skills Added" numFmtId="0">
      <sharedItems/>
    </cacheField>
    <cacheField name="Salary (LPA)" numFmtId="0">
      <sharedItems containsSemiMixedTypes="0" containsString="0" containsNumber="1" minValue="3" maxValue="11.9"/>
    </cacheField>
    <cacheField name="Day Name" numFmtId="0">
      <sharedItems/>
    </cacheField>
    <cacheField name="Month Name" numFmtId="0">
      <sharedItems count="3">
        <s v="June"/>
        <s v="May"/>
        <s v="April"/>
      </sharedItems>
    </cacheField>
    <cacheField name="Day" numFmtId="0">
      <sharedItems containsSemiMixedTypes="0" containsString="0" containsNumber="1" containsInteger="1" minValue="1" maxValue="29"/>
    </cacheField>
    <cacheField name="Application_outcome" numFmtId="0">
      <sharedItems count="2">
        <s v="Negative"/>
        <s v="Positive"/>
      </sharedItems>
    </cacheField>
  </cacheFields>
  <extLst>
    <ext xmlns:x14="http://schemas.microsoft.com/office/spreadsheetml/2009/9/main" uri="{725AE2AE-9491-48be-B2B4-4EB974FC3084}">
      <x14:pivotCacheDefinition pivotCacheId="1985759333"/>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y, Mrigashree" refreshedDate="45832.524867939814" createdVersion="8" refreshedVersion="8" minRefreshableVersion="3" recordCount="120" xr:uid="{10E03F9A-F4CE-4E2A-A262-1CEB3FC5B256}">
  <cacheSource type="worksheet">
    <worksheetSource name="Sheet1__2[Date Applied]"/>
  </cacheSource>
  <cacheFields count="3">
    <cacheField name="Date Applied" numFmtId="14">
      <sharedItems containsSemiMixedTypes="0" containsNonDate="0" containsDate="1" containsString="0" minDate="2025-04-01T00:00:00" maxDate="2025-06-29T00:00:00" count="66">
        <d v="2025-06-24T00:00:00"/>
        <d v="2025-06-08T00:00:00"/>
        <d v="2025-05-18T00:00:00"/>
        <d v="2025-04-16T00:00:00"/>
        <d v="2025-05-11T00:00:00"/>
        <d v="2025-05-02T00:00:00"/>
        <d v="2025-04-10T00:00:00"/>
        <d v="2025-05-23T00:00:00"/>
        <d v="2025-05-16T00:00:00"/>
        <d v="2025-04-02T00:00:00"/>
        <d v="2025-06-12T00:00:00"/>
        <d v="2025-05-15T00:00:00"/>
        <d v="2025-06-14T00:00:00"/>
        <d v="2025-05-05T00:00:00"/>
        <d v="2025-04-11T00:00:00"/>
        <d v="2025-06-23T00:00:00"/>
        <d v="2025-05-19T00:00:00"/>
        <d v="2025-05-13T00:00:00"/>
        <d v="2025-04-15T00:00:00"/>
        <d v="2025-06-18T00:00:00"/>
        <d v="2025-06-02T00:00:00"/>
        <d v="2025-05-28T00:00:00"/>
        <d v="2025-04-29T00:00:00"/>
        <d v="2025-05-25T00:00:00"/>
        <d v="2025-04-08T00:00:00"/>
        <d v="2025-05-12T00:00:00"/>
        <d v="2025-04-12T00:00:00"/>
        <d v="2025-05-29T00:00:00"/>
        <d v="2025-05-27T00:00:00"/>
        <d v="2025-04-18T00:00:00"/>
        <d v="2025-05-01T00:00:00"/>
        <d v="2025-05-10T00:00:00"/>
        <d v="2025-04-09T00:00:00"/>
        <d v="2025-04-01T00:00:00"/>
        <d v="2025-05-09T00:00:00"/>
        <d v="2025-06-04T00:00:00"/>
        <d v="2025-06-27T00:00:00"/>
        <d v="2025-06-11T00:00:00"/>
        <d v="2025-04-23T00:00:00"/>
        <d v="2025-05-24T00:00:00"/>
        <d v="2025-04-04T00:00:00"/>
        <d v="2025-04-03T00:00:00"/>
        <d v="2025-05-08T00:00:00"/>
        <d v="2025-06-03T00:00:00"/>
        <d v="2025-06-09T00:00:00"/>
        <d v="2025-04-27T00:00:00"/>
        <d v="2025-06-06T00:00:00"/>
        <d v="2025-04-17T00:00:00"/>
        <d v="2025-06-13T00:00:00"/>
        <d v="2025-05-17T00:00:00"/>
        <d v="2025-06-28T00:00:00"/>
        <d v="2025-06-16T00:00:00"/>
        <d v="2025-06-25T00:00:00"/>
        <d v="2025-04-07T00:00:00"/>
        <d v="2025-05-06T00:00:00"/>
        <d v="2025-04-14T00:00:00"/>
        <d v="2025-05-21T00:00:00"/>
        <d v="2025-05-26T00:00:00"/>
        <d v="2025-06-05T00:00:00"/>
        <d v="2025-05-07T00:00:00"/>
        <d v="2025-04-26T00:00:00"/>
        <d v="2025-04-20T00:00:00"/>
        <d v="2025-04-28T00:00:00"/>
        <d v="2025-04-06T00:00:00"/>
        <d v="2025-06-26T00:00:00"/>
        <d v="2025-05-03T00:00:00"/>
      </sharedItems>
      <fieldGroup par="2"/>
    </cacheField>
    <cacheField name="Days (Date Applied)" numFmtId="0" databaseField="0">
      <fieldGroup base="0">
        <rangePr groupBy="days" startDate="2025-04-01T00:00:00" endDate="2025-06-29T00:00:00"/>
        <groupItems count="368">
          <s v="&lt;01-04-2025"/>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29-06-2025"/>
        </groupItems>
      </fieldGroup>
    </cacheField>
    <cacheField name="Months (Date Applied)" numFmtId="0" databaseField="0">
      <fieldGroup base="0">
        <rangePr groupBy="months" startDate="2025-04-01T00:00:00" endDate="2025-06-29T00:00:00"/>
        <groupItems count="14">
          <s v="&lt;01-04-2025"/>
          <s v="Jan"/>
          <s v="Feb"/>
          <s v="Mar"/>
          <s v="Apr"/>
          <s v="May"/>
          <s v="Jun"/>
          <s v="Jul"/>
          <s v="Aug"/>
          <s v="Sep"/>
          <s v="Oct"/>
          <s v="Nov"/>
          <s v="Dec"/>
          <s v="&gt;29-06-2025"/>
        </groupItems>
      </fieldGroup>
    </cacheField>
  </cacheFields>
  <extLst>
    <ext xmlns:x14="http://schemas.microsoft.com/office/spreadsheetml/2009/9/main" uri="{725AE2AE-9491-48be-B2B4-4EB974FC3084}">
      <x14:pivotCacheDefinition pivotCacheId="34055239"/>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y, Mrigashree" refreshedDate="45840.504140277779" createdVersion="8" refreshedVersion="8" minRefreshableVersion="3" recordCount="120" xr:uid="{5363565C-C9EF-42B8-ABAB-2DC4D64B1A5B}">
  <cacheSource type="worksheet">
    <worksheetSource ref="A1:R121" sheet="Transformed "/>
  </cacheSource>
  <cacheFields count="18">
    <cacheField name="Date Applied" numFmtId="14">
      <sharedItems containsSemiMixedTypes="0" containsNonDate="0" containsDate="1" containsString="0" minDate="2025-04-01T00:00:00" maxDate="2025-06-29T00:00:00"/>
    </cacheField>
    <cacheField name="Company" numFmtId="0">
      <sharedItems/>
    </cacheField>
    <cacheField name="Job Title" numFmtId="0">
      <sharedItems/>
    </cacheField>
    <cacheField name="Job Type" numFmtId="0">
      <sharedItems/>
    </cacheField>
    <cacheField name="Platform" numFmtId="0">
      <sharedItems/>
    </cacheField>
    <cacheField name="Application Status" numFmtId="0">
      <sharedItems/>
    </cacheField>
    <cacheField name="Location" numFmtId="0">
      <sharedItems count="8">
        <s v="Remote"/>
        <s v="Bengaluru"/>
        <s v="Gurgaon"/>
        <s v="Noida"/>
        <s v="Chennai"/>
        <s v="Pune"/>
        <s v="Mumbai"/>
        <s v="Hyderabad"/>
      </sharedItems>
    </cacheField>
    <cacheField name="Response Time (Days)" numFmtId="0">
      <sharedItems containsString="0" containsBlank="1" containsNumber="1" containsInteger="1" minValue="0" maxValue="21"/>
    </cacheField>
    <cacheField name="Resume Tailored?" numFmtId="0">
      <sharedItems count="2">
        <s v="No"/>
        <s v="Yes"/>
      </sharedItems>
    </cacheField>
    <cacheField name="Followed Up?" numFmtId="0">
      <sharedItems/>
    </cacheField>
    <cacheField name="Notice Period" numFmtId="0">
      <sharedItems/>
    </cacheField>
    <cacheField name="Skills Required" numFmtId="0">
      <sharedItems/>
    </cacheField>
    <cacheField name="Skills Added" numFmtId="0">
      <sharedItems/>
    </cacheField>
    <cacheField name="Salary (LPA)" numFmtId="0">
      <sharedItems containsSemiMixedTypes="0" containsString="0" containsNumber="1" minValue="3" maxValue="11.9" count="65">
        <n v="6.4"/>
        <n v="11.3"/>
        <n v="11.4"/>
        <n v="9.9"/>
        <n v="7.7"/>
        <n v="7.8"/>
        <n v="5.3"/>
        <n v="3.5"/>
        <n v="11.1"/>
        <n v="9.6999999999999993"/>
        <n v="4.7"/>
        <n v="7"/>
        <n v="6.5"/>
        <n v="7.4"/>
        <n v="6.9"/>
        <n v="6.3"/>
        <n v="9.4"/>
        <n v="11.7"/>
        <n v="5.7"/>
        <n v="10.3"/>
        <n v="6.6"/>
        <n v="5.4"/>
        <n v="5.0999999999999996"/>
        <n v="5.8"/>
        <n v="10.199999999999999"/>
        <n v="7.9"/>
        <n v="4.3"/>
        <n v="8.1999999999999993"/>
        <n v="3.9"/>
        <n v="9"/>
        <n v="6.2"/>
        <n v="8.8000000000000007"/>
        <n v="11.6"/>
        <n v="5.5"/>
        <n v="8.1"/>
        <n v="5.6"/>
        <n v="9.8000000000000007"/>
        <n v="11.5"/>
        <n v="4.4000000000000004"/>
        <n v="10.7"/>
        <n v="9.1"/>
        <n v="8.4"/>
        <n v="9.6"/>
        <n v="11"/>
        <n v="4.5"/>
        <n v="9.3000000000000007"/>
        <n v="10.6"/>
        <n v="8.9"/>
        <n v="10.4"/>
        <n v="3.1"/>
        <n v="11.2"/>
        <n v="5"/>
        <n v="3"/>
        <n v="4.9000000000000004"/>
        <n v="6.8"/>
        <n v="8.5"/>
        <n v="6.7"/>
        <n v="8"/>
        <n v="11.9"/>
        <n v="10.1"/>
        <n v="4.2"/>
        <n v="9.1999999999999993"/>
        <n v="7.5"/>
        <n v="7.6"/>
        <n v="10"/>
      </sharedItems>
    </cacheField>
    <cacheField name="Day Name" numFmtId="0">
      <sharedItems/>
    </cacheField>
    <cacheField name="Month Applied" numFmtId="0">
      <sharedItems/>
    </cacheField>
    <cacheField name="Day" numFmtId="0">
      <sharedItems containsSemiMixedTypes="0" containsString="0" containsNumber="1" containsInteger="1" minValue="1" maxValue="29"/>
    </cacheField>
    <cacheField name="Application_outcome" numFmtId="0">
      <sharedItems count="2">
        <s v="Negative"/>
        <s v="Positive"/>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y, Mrigashree" refreshedDate="45841.509355671296" createdVersion="8" refreshedVersion="8" minRefreshableVersion="3" recordCount="120" xr:uid="{DDC342A1-2B94-41A1-AC67-3161C47E1CC1}">
  <cacheSource type="worksheet">
    <worksheetSource ref="A1:T121" sheet="Transformed "/>
  </cacheSource>
  <cacheFields count="20">
    <cacheField name="Date Applied" numFmtId="14">
      <sharedItems containsSemiMixedTypes="0" containsNonDate="0" containsDate="1" containsString="0" minDate="2025-04-01T00:00:00" maxDate="2025-06-29T00:00:00"/>
    </cacheField>
    <cacheField name="Company" numFmtId="0">
      <sharedItems/>
    </cacheField>
    <cacheField name="Job Title" numFmtId="0">
      <sharedItems count="10">
        <s v="Gen AI Intern"/>
        <s v="AI/ML Intern"/>
        <s v="SQL Analyst"/>
        <s v="Data Analyst"/>
        <s v="Excel Data Analyst"/>
        <s v="Business Analyst"/>
        <s v="Power BI Developer"/>
        <s v="Data Science Trainee"/>
        <s v="Reporting Analyst"/>
        <s v="BI Analyst"/>
      </sharedItems>
    </cacheField>
    <cacheField name="Job Type" numFmtId="0">
      <sharedItems/>
    </cacheField>
    <cacheField name="Platform" numFmtId="0">
      <sharedItems count="5">
        <s v="Company Website"/>
        <s v="LinkedIn"/>
        <s v="Referral"/>
        <s v="Naukri"/>
        <s v="Instahyre"/>
      </sharedItems>
    </cacheField>
    <cacheField name="Application Status" numFmtId="0">
      <sharedItems/>
    </cacheField>
    <cacheField name="Location" numFmtId="0">
      <sharedItems/>
    </cacheField>
    <cacheField name="Response Time (Days)" numFmtId="0">
      <sharedItems containsString="0" containsBlank="1" containsNumber="1" containsInteger="1" minValue="0" maxValue="21"/>
    </cacheField>
    <cacheField name="Resume Tailored?" numFmtId="0">
      <sharedItems count="2">
        <s v="No"/>
        <s v="Yes"/>
      </sharedItems>
    </cacheField>
    <cacheField name="Followed Up?" numFmtId="0">
      <sharedItems/>
    </cacheField>
    <cacheField name="Notice Period" numFmtId="0">
      <sharedItems/>
    </cacheField>
    <cacheField name="Skills Required" numFmtId="0">
      <sharedItems/>
    </cacheField>
    <cacheField name="Skills Added" numFmtId="0">
      <sharedItems/>
    </cacheField>
    <cacheField name="Salary (LPA)" numFmtId="0">
      <sharedItems containsSemiMixedTypes="0" containsString="0" containsNumber="1" minValue="3" maxValue="11.9"/>
    </cacheField>
    <cacheField name="Day Name" numFmtId="0">
      <sharedItems/>
    </cacheField>
    <cacheField name="Month Applied" numFmtId="0">
      <sharedItems/>
    </cacheField>
    <cacheField name="Day" numFmtId="0">
      <sharedItems containsSemiMixedTypes="0" containsString="0" containsNumber="1" containsInteger="1" minValue="1" maxValue="29"/>
    </cacheField>
    <cacheField name="Application_outcome" numFmtId="0">
      <sharedItems/>
    </cacheField>
    <cacheField name="Positive response" numFmtId="0">
      <sharedItems containsSemiMixedTypes="0" containsString="0" containsNumber="1" containsInteger="1" minValue="0" maxValue="1" count="2">
        <n v="0"/>
        <n v="1"/>
      </sharedItems>
    </cacheField>
    <cacheField name="Column1" numFmtId="0">
      <sharedItems containsNonDate="0" containsString="0" containsBlank="1" count="1">
        <m/>
      </sharedItems>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y, Mrigashree" refreshedDate="45841.864069907409" createdVersion="8" refreshedVersion="8" minRefreshableVersion="3" recordCount="120" xr:uid="{C5DF965D-9C6C-46DF-9C29-E0FB0F4B569C}">
  <cacheSource type="worksheet">
    <worksheetSource ref="A1:U121" sheet="Transformed "/>
  </cacheSource>
  <cacheFields count="21">
    <cacheField name="Date Applied" numFmtId="14">
      <sharedItems containsSemiMixedTypes="0" containsNonDate="0" containsDate="1" containsString="0" minDate="2025-04-01T00:00:00" maxDate="2025-06-29T00:00:00"/>
    </cacheField>
    <cacheField name="Company" numFmtId="0">
      <sharedItems/>
    </cacheField>
    <cacheField name="Job Title" numFmtId="0">
      <sharedItems count="10">
        <s v="Gen AI Intern"/>
        <s v="AI/ML Intern"/>
        <s v="SQL Analyst"/>
        <s v="Data Analyst"/>
        <s v="Excel Data Analyst"/>
        <s v="Business Analyst"/>
        <s v="Power BI Developer"/>
        <s v="Data Science Trainee"/>
        <s v="Reporting Analyst"/>
        <s v="BI Analyst"/>
      </sharedItems>
    </cacheField>
    <cacheField name="Job Type" numFmtId="0">
      <sharedItems/>
    </cacheField>
    <cacheField name="Platform" numFmtId="0">
      <sharedItems/>
    </cacheField>
    <cacheField name="Application Status" numFmtId="0">
      <sharedItems/>
    </cacheField>
    <cacheField name="Location" numFmtId="0">
      <sharedItems/>
    </cacheField>
    <cacheField name="Response Time (Days)" numFmtId="0">
      <sharedItems containsString="0" containsBlank="1" containsNumber="1" containsInteger="1" minValue="0" maxValue="21"/>
    </cacheField>
    <cacheField name="Resume Tailored?" numFmtId="0">
      <sharedItems/>
    </cacheField>
    <cacheField name="Followed Up?" numFmtId="0">
      <sharedItems/>
    </cacheField>
    <cacheField name="Notice Period" numFmtId="0">
      <sharedItems/>
    </cacheField>
    <cacheField name="Skills Required" numFmtId="0">
      <sharedItems/>
    </cacheField>
    <cacheField name="Skills Added" numFmtId="0">
      <sharedItems/>
    </cacheField>
    <cacheField name="Salary (LPA)" numFmtId="0">
      <sharedItems containsSemiMixedTypes="0" containsString="0" containsNumber="1" minValue="3" maxValue="11.9"/>
    </cacheField>
    <cacheField name="Day Name" numFmtId="0">
      <sharedItems/>
    </cacheField>
    <cacheField name="Month Applied" numFmtId="0">
      <sharedItems/>
    </cacheField>
    <cacheField name="Day" numFmtId="0">
      <sharedItems containsSemiMixedTypes="0" containsString="0" containsNumber="1" containsInteger="1" minValue="1" maxValue="29"/>
    </cacheField>
    <cacheField name="Application_outcome" numFmtId="0">
      <sharedItems/>
    </cacheField>
    <cacheField name="Positive response" numFmtId="0">
      <sharedItems containsSemiMixedTypes="0" containsString="0" containsNumber="1" containsInteger="1" minValue="0" maxValue="1"/>
    </cacheField>
    <cacheField name="Matching skills" numFmtId="0">
      <sharedItems containsSemiMixedTypes="0" containsString="0" containsNumber="1" containsInteger="1" minValue="0" maxValue="2"/>
    </cacheField>
    <cacheField name="Matched skills" numFmtId="0">
      <sharedItems containsSemiMixedTypes="0" containsString="0" containsNumber="1" containsInteger="1" minValue="0" maxValue="2"/>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0">
  <r>
    <d v="2025-06-24T00:00:00"/>
    <s v="KPMG"/>
    <s v="Gen AI Intern"/>
    <s v="Remote"/>
    <x v="0"/>
    <s v="Applied"/>
    <s v="Remote"/>
    <m/>
    <s v="No"/>
    <s v="No"/>
    <x v="0"/>
    <s v="Gen AI, Business Acumen, Communication"/>
    <s v="Gen AI, Power BI, Tableau"/>
    <n v="6.4"/>
    <s v="Tuesday"/>
    <x v="0"/>
    <n v="24"/>
    <x v="0"/>
  </r>
  <r>
    <d v="2025-06-08T00:00:00"/>
    <s v="PwC"/>
    <s v="Gen AI Intern"/>
    <s v="Full-time"/>
    <x v="0"/>
    <s v="Rejected"/>
    <s v="Remote"/>
    <n v="14"/>
    <s v="Yes"/>
    <s v="No"/>
    <x v="1"/>
    <s v="Business Acumen, Power BI, Gen AI, SQL"/>
    <s v="Python, Communication, SQL"/>
    <n v="11.3"/>
    <s v="Sunday"/>
    <x v="0"/>
    <n v="8"/>
    <x v="0"/>
  </r>
  <r>
    <d v="2025-05-18T00:00:00"/>
    <s v="Infosys"/>
    <s v="AI/ML Intern"/>
    <s v="Full-time"/>
    <x v="1"/>
    <s v="Applied"/>
    <s v="Bengaluru"/>
    <m/>
    <s v="Yes"/>
    <s v="Yes"/>
    <x v="2"/>
    <s v="Business Acumen, Python, Statistics, SQL"/>
    <s v="Tableau, Excel, Python"/>
    <n v="11.4"/>
    <s v="Sunday"/>
    <x v="1"/>
    <n v="18"/>
    <x v="0"/>
  </r>
  <r>
    <d v="2025-04-16T00:00:00"/>
    <s v="PwC"/>
    <s v="Gen AI Intern"/>
    <s v="Full-time"/>
    <x v="2"/>
    <s v="Rejected"/>
    <s v="Gurgaon"/>
    <n v="7"/>
    <s v="No"/>
    <s v="No"/>
    <x v="2"/>
    <s v="Communication, Tableau, Business Acumen, Power BI"/>
    <s v="Statistics, SQL, R"/>
    <n v="9.9"/>
    <s v="Wednesday"/>
    <x v="2"/>
    <n v="16"/>
    <x v="0"/>
  </r>
  <r>
    <d v="2025-05-11T00:00:00"/>
    <s v="Razorpay"/>
    <s v="SQL Analyst"/>
    <s v="Remote"/>
    <x v="2"/>
    <s v="Applied"/>
    <s v="Noida"/>
    <m/>
    <s v="Yes"/>
    <s v="Yes"/>
    <x v="3"/>
    <s v="R, Gen AI, Tableau, SQL"/>
    <s v="Communication, Python"/>
    <n v="6.4"/>
    <s v="Sunday"/>
    <x v="1"/>
    <n v="11"/>
    <x v="0"/>
  </r>
  <r>
    <d v="2025-05-02T00:00:00"/>
    <s v="PwC"/>
    <s v="AI/ML Intern"/>
    <s v="Remote"/>
    <x v="0"/>
    <s v="Rejected"/>
    <s v="Chennai"/>
    <n v="14"/>
    <s v="No"/>
    <s v="Yes"/>
    <x v="3"/>
    <s v="Power BI, Business Acumen"/>
    <s v="Power BI, Business Acumen, Excel"/>
    <n v="7.7"/>
    <s v="Friday"/>
    <x v="1"/>
    <n v="2"/>
    <x v="0"/>
  </r>
  <r>
    <d v="2025-04-10T00:00:00"/>
    <s v="Wipro"/>
    <s v="Data Analyst"/>
    <s v="Remote"/>
    <x v="3"/>
    <s v="Rejected"/>
    <s v="Noida"/>
    <n v="0"/>
    <s v="Yes"/>
    <s v="Yes"/>
    <x v="4"/>
    <s v="Statistics, Communication, Excel, Tableau"/>
    <s v="Statistics, Excel, Business Acumen"/>
    <n v="7.8"/>
    <s v="Thursday"/>
    <x v="2"/>
    <n v="10"/>
    <x v="0"/>
  </r>
  <r>
    <d v="2025-05-23T00:00:00"/>
    <s v="TCS"/>
    <s v="Data Analyst"/>
    <s v="Remote"/>
    <x v="4"/>
    <s v="Offer"/>
    <s v="Bengaluru"/>
    <n v="21"/>
    <s v="No"/>
    <s v="Yes"/>
    <x v="0"/>
    <s v="Business Acumen, Power BI"/>
    <s v="Python, Business Acumen"/>
    <n v="5.3"/>
    <s v="Friday"/>
    <x v="1"/>
    <n v="23"/>
    <x v="1"/>
  </r>
  <r>
    <d v="2025-05-16T00:00:00"/>
    <s v="Zomato"/>
    <s v="Excel Data Analyst"/>
    <s v="Full-time"/>
    <x v="0"/>
    <s v="Offer"/>
    <s v="Chennai"/>
    <n v="21"/>
    <s v="Yes"/>
    <s v="Yes"/>
    <x v="3"/>
    <s v="SQL, Excel, R, Python"/>
    <s v="Gen AI, Business Acumen, Statistics"/>
    <n v="3.5"/>
    <s v="Friday"/>
    <x v="1"/>
    <n v="16"/>
    <x v="1"/>
  </r>
  <r>
    <d v="2025-04-02T00:00:00"/>
    <s v="Zoho"/>
    <s v="Business Analyst"/>
    <s v="Remote"/>
    <x v="2"/>
    <s v="Interview"/>
    <s v="Gurgaon"/>
    <n v="21"/>
    <s v="Yes"/>
    <s v="Yes"/>
    <x v="4"/>
    <s v="R, Statistics"/>
    <s v="Excel, SQL, Tableau"/>
    <n v="11.1"/>
    <s v="Wednesday"/>
    <x v="2"/>
    <n v="2"/>
    <x v="1"/>
  </r>
  <r>
    <d v="2025-06-12T00:00:00"/>
    <s v="Wipro"/>
    <s v="Power BI Developer"/>
    <s v="Remote"/>
    <x v="1"/>
    <s v="Offer"/>
    <s v="Remote"/>
    <n v="14"/>
    <s v="Yes"/>
    <s v="No"/>
    <x v="4"/>
    <s v="Python, Gen AI, Communication, R"/>
    <s v="SQL, Business Acumen"/>
    <n v="9.6999999999999993"/>
    <s v="Thursday"/>
    <x v="0"/>
    <n v="12"/>
    <x v="1"/>
  </r>
  <r>
    <d v="2025-05-15T00:00:00"/>
    <s v="Wipro"/>
    <s v="Business Analyst"/>
    <s v="Remote"/>
    <x v="3"/>
    <s v="Rejected"/>
    <s v="Gurgaon"/>
    <n v="21"/>
    <s v="No"/>
    <s v="No"/>
    <x v="0"/>
    <s v="Tableau, Statistics, Business Acumen, SQL"/>
    <s v="Business Acumen, Gen AI, R"/>
    <n v="4.7"/>
    <s v="Thursday"/>
    <x v="1"/>
    <n v="15"/>
    <x v="0"/>
  </r>
  <r>
    <d v="2025-06-14T00:00:00"/>
    <s v="Microsoft"/>
    <s v="Business Analyst"/>
    <s v="Remote"/>
    <x v="3"/>
    <s v="Interview"/>
    <s v="Pune"/>
    <n v="7"/>
    <s v="Yes"/>
    <s v="No"/>
    <x v="4"/>
    <s v="Gen AI, Communication, Business Acumen, Excel"/>
    <s v="Excel, Tableau"/>
    <n v="7"/>
    <s v="Saturday"/>
    <x v="0"/>
    <n v="14"/>
    <x v="1"/>
  </r>
  <r>
    <d v="2025-05-05T00:00:00"/>
    <s v="Deloitte"/>
    <s v="Power BI Developer"/>
    <s v="Full-time"/>
    <x v="3"/>
    <s v="Applied"/>
    <s v="Mumbai"/>
    <m/>
    <s v="Yes"/>
    <s v="Yes"/>
    <x v="0"/>
    <s v="Business Acumen, SQL, Communication"/>
    <s v="Excel, Tableau, Gen AI"/>
    <n v="6.5"/>
    <s v="Monday"/>
    <x v="1"/>
    <n v="5"/>
    <x v="0"/>
  </r>
  <r>
    <d v="2025-04-11T00:00:00"/>
    <s v="NielsenIQ"/>
    <s v="Gen AI Intern"/>
    <s v="Full-time"/>
    <x v="2"/>
    <s v="Applied"/>
    <s v="Hyderabad"/>
    <m/>
    <s v="No"/>
    <s v="No"/>
    <x v="1"/>
    <s v="SQL, Power BI"/>
    <s v="Tableau, Gen AI, R"/>
    <n v="7.4"/>
    <s v="Friday"/>
    <x v="2"/>
    <n v="11"/>
    <x v="0"/>
  </r>
  <r>
    <d v="2025-04-10T00:00:00"/>
    <s v="Google"/>
    <s v="Data Science Trainee"/>
    <s v="Full-time"/>
    <x v="2"/>
    <s v="Interview"/>
    <s v="Noida"/>
    <n v="14"/>
    <s v="Yes"/>
    <s v="Yes"/>
    <x v="3"/>
    <s v="Gen AI, Communication"/>
    <s v="Communication, Statistics, R"/>
    <n v="6.9"/>
    <s v="Thursday"/>
    <x v="2"/>
    <n v="10"/>
    <x v="1"/>
  </r>
  <r>
    <d v="2025-06-23T00:00:00"/>
    <s v="Axis Bank"/>
    <s v="Power BI Developer"/>
    <s v="Remote"/>
    <x v="0"/>
    <s v="Interview"/>
    <s v="Noida"/>
    <n v="14"/>
    <s v="No"/>
    <s v="Yes"/>
    <x v="1"/>
    <s v="Tableau, Statistics, Python"/>
    <s v="Gen AI, Tableau, R"/>
    <n v="6.3"/>
    <s v="Monday"/>
    <x v="0"/>
    <n v="23"/>
    <x v="1"/>
  </r>
  <r>
    <d v="2025-06-12T00:00:00"/>
    <s v="Razorpay"/>
    <s v="Reporting Analyst"/>
    <s v="Full-time"/>
    <x v="4"/>
    <s v="Applied"/>
    <s v="Chennai"/>
    <m/>
    <s v="Yes"/>
    <s v="No"/>
    <x v="3"/>
    <s v="SQL, Gen AI, Statistics, R"/>
    <s v="Python, Tableau, Power BI"/>
    <n v="9.4"/>
    <s v="Thursday"/>
    <x v="0"/>
    <n v="12"/>
    <x v="0"/>
  </r>
  <r>
    <d v="2025-05-19T00:00:00"/>
    <s v="Infosys"/>
    <s v="BI Analyst"/>
    <s v="Remote"/>
    <x v="4"/>
    <s v="Applied"/>
    <s v="Mumbai"/>
    <m/>
    <s v="Yes"/>
    <s v="No"/>
    <x v="2"/>
    <s v="SQL, R, Python, Communication"/>
    <s v="Power BI, Excel, Gen AI"/>
    <n v="11.7"/>
    <s v="Monday"/>
    <x v="1"/>
    <n v="19"/>
    <x v="0"/>
  </r>
  <r>
    <d v="2025-05-13T00:00:00"/>
    <s v="Capgemini"/>
    <s v="Business Analyst"/>
    <s v="Full-time"/>
    <x v="1"/>
    <s v="Applied"/>
    <s v="Noida"/>
    <m/>
    <s v="No"/>
    <s v="No"/>
    <x v="1"/>
    <s v="R, Business Acumen, Power BI"/>
    <s v="Excel, Statistics, SQL"/>
    <n v="5.7"/>
    <s v="Tuesday"/>
    <x v="1"/>
    <n v="13"/>
    <x v="0"/>
  </r>
  <r>
    <d v="2025-04-11T00:00:00"/>
    <s v="Deloitte"/>
    <s v="Power BI Developer"/>
    <s v="Remote"/>
    <x v="0"/>
    <s v="Applied"/>
    <s v="Noida"/>
    <m/>
    <s v="No"/>
    <s v="No"/>
    <x v="1"/>
    <s v="Statistics, R"/>
    <s v="SQL, Tableau, Excel"/>
    <n v="10.3"/>
    <s v="Friday"/>
    <x v="2"/>
    <n v="11"/>
    <x v="0"/>
  </r>
  <r>
    <d v="2025-04-15T00:00:00"/>
    <s v="TCS"/>
    <s v="SQL Analyst"/>
    <s v="Full-time"/>
    <x v="3"/>
    <s v="Rejected"/>
    <s v="Noida"/>
    <n v="21"/>
    <s v="Yes"/>
    <s v="Yes"/>
    <x v="3"/>
    <s v="Gen AI, Statistics, Python, R"/>
    <s v="Power BI, R, Gen AI"/>
    <n v="6.6"/>
    <s v="Tuesday"/>
    <x v="2"/>
    <n v="15"/>
    <x v="0"/>
  </r>
  <r>
    <d v="2025-06-18T00:00:00"/>
    <s v="Razorpay"/>
    <s v="BI Analyst"/>
    <s v="Remote"/>
    <x v="2"/>
    <s v="Applied"/>
    <s v="Noida"/>
    <m/>
    <s v="Yes"/>
    <s v="No"/>
    <x v="0"/>
    <s v="SQL, Business Acumen, Power BI, Statistics"/>
    <s v="Python, Statistics, SQL"/>
    <n v="5.4"/>
    <s v="Wednesday"/>
    <x v="0"/>
    <n v="18"/>
    <x v="0"/>
  </r>
  <r>
    <d v="2025-06-02T00:00:00"/>
    <s v="KPMG"/>
    <s v="SQL Analyst"/>
    <s v="Remote"/>
    <x v="4"/>
    <s v="Applied"/>
    <s v="Pune"/>
    <m/>
    <s v="No"/>
    <s v="No"/>
    <x v="1"/>
    <s v="Power BI, Tableau, SQL, Communication"/>
    <s v="Communication, SQL"/>
    <n v="5.0999999999999996"/>
    <s v="Monday"/>
    <x v="0"/>
    <n v="2"/>
    <x v="0"/>
  </r>
  <r>
    <d v="2025-04-15T00:00:00"/>
    <s v="Zoho"/>
    <s v="SQL Analyst"/>
    <s v="Full-time"/>
    <x v="4"/>
    <s v="Applied"/>
    <s v="Remote"/>
    <m/>
    <s v="No"/>
    <s v="No"/>
    <x v="4"/>
    <s v="Business Acumen, Power BI, R"/>
    <s v="Tableau, Power BI, Business Acumen"/>
    <n v="5.8"/>
    <s v="Tuesday"/>
    <x v="2"/>
    <n v="15"/>
    <x v="0"/>
  </r>
  <r>
    <d v="2025-05-28T00:00:00"/>
    <s v="Axis Bank"/>
    <s v="Data Analyst"/>
    <s v="Remote"/>
    <x v="1"/>
    <s v="Applied"/>
    <s v="Noida"/>
    <m/>
    <s v="No"/>
    <s v="No"/>
    <x v="1"/>
    <s v="Statistics, Gen AI, R, Python"/>
    <s v="SQL, Excel"/>
    <n v="10.199999999999999"/>
    <s v="Wednesday"/>
    <x v="1"/>
    <n v="28"/>
    <x v="0"/>
  </r>
  <r>
    <d v="2025-04-29T00:00:00"/>
    <s v="Flipkart"/>
    <s v="Data Analyst"/>
    <s v="Remote"/>
    <x v="3"/>
    <s v="Interview"/>
    <s v="Remote"/>
    <n v="14"/>
    <s v="No"/>
    <s v="Yes"/>
    <x v="2"/>
    <s v="Tableau, Business Acumen"/>
    <s v="Business Acumen, Excel, Statistics"/>
    <n v="7.9"/>
    <s v="Tuesday"/>
    <x v="2"/>
    <n v="29"/>
    <x v="1"/>
  </r>
  <r>
    <d v="2025-05-25T00:00:00"/>
    <s v="Deloitte"/>
    <s v="Gen AI Intern"/>
    <s v="Remote"/>
    <x v="1"/>
    <s v="Applied"/>
    <s v="Gurgaon"/>
    <m/>
    <s v="Yes"/>
    <s v="No"/>
    <x v="0"/>
    <s v="Python, Communication"/>
    <s v="Power BI, R, Python"/>
    <n v="10.3"/>
    <s v="Sunday"/>
    <x v="1"/>
    <n v="25"/>
    <x v="0"/>
  </r>
  <r>
    <d v="2025-04-08T00:00:00"/>
    <s v="HDFC Bank"/>
    <s v="SQL Analyst"/>
    <s v="Remote"/>
    <x v="4"/>
    <s v="Interview"/>
    <s v="Gurgaon"/>
    <n v="7"/>
    <s v="No"/>
    <s v="No"/>
    <x v="2"/>
    <s v="SQL, Power BI, Gen AI, Excel"/>
    <s v="Power BI, R, Python"/>
    <n v="4.3"/>
    <s v="Tuesday"/>
    <x v="2"/>
    <n v="8"/>
    <x v="1"/>
  </r>
  <r>
    <d v="2025-05-12T00:00:00"/>
    <s v="Swiggy"/>
    <s v="Excel Data Analyst"/>
    <s v="Remote"/>
    <x v="3"/>
    <s v="Interview"/>
    <s v="Hyderabad"/>
    <n v="14"/>
    <s v="No"/>
    <s v="No"/>
    <x v="0"/>
    <s v="SQL, Gen AI, Tableau, Communication"/>
    <s v="Statistics, R, Communication"/>
    <n v="8.1999999999999993"/>
    <s v="Monday"/>
    <x v="1"/>
    <n v="12"/>
    <x v="1"/>
  </r>
  <r>
    <d v="2025-04-12T00:00:00"/>
    <s v="EY"/>
    <s v="SQL Analyst"/>
    <s v="Full-time"/>
    <x v="4"/>
    <s v="Applied"/>
    <s v="Mumbai"/>
    <m/>
    <s v="Yes"/>
    <s v="No"/>
    <x v="3"/>
    <s v="Tableau, Communication, Power BI"/>
    <s v="Communication, Excel, Business Acumen"/>
    <n v="3.9"/>
    <s v="Saturday"/>
    <x v="2"/>
    <n v="12"/>
    <x v="0"/>
  </r>
  <r>
    <d v="2025-05-29T00:00:00"/>
    <s v="TCS"/>
    <s v="Business Analyst"/>
    <s v="Full-time"/>
    <x v="2"/>
    <s v="Applied"/>
    <s v="Mumbai"/>
    <m/>
    <s v="Yes"/>
    <s v="Yes"/>
    <x v="3"/>
    <s v="Tableau, SQL"/>
    <s v="Tableau, SQL, Communication"/>
    <n v="9"/>
    <s v="Thursday"/>
    <x v="1"/>
    <n v="29"/>
    <x v="0"/>
  </r>
  <r>
    <d v="2025-06-23T00:00:00"/>
    <s v="Zoho"/>
    <s v="Data Analyst"/>
    <s v="Remote"/>
    <x v="0"/>
    <s v="Interview"/>
    <s v="Noida"/>
    <n v="14"/>
    <s v="Yes"/>
    <s v="Yes"/>
    <x v="0"/>
    <s v="Statistics, SQL"/>
    <s v="R, Python"/>
    <n v="7.7"/>
    <s v="Monday"/>
    <x v="0"/>
    <n v="23"/>
    <x v="1"/>
  </r>
  <r>
    <d v="2025-05-27T00:00:00"/>
    <s v="TCS"/>
    <s v="Data Analyst"/>
    <s v="Remote"/>
    <x v="1"/>
    <s v="Offer"/>
    <s v="Mumbai"/>
    <n v="3"/>
    <s v="No"/>
    <s v="Yes"/>
    <x v="4"/>
    <s v="SQL, R, Business Acumen"/>
    <s v="Communication, Tableau, Power BI"/>
    <n v="6.4"/>
    <s v="Tuesday"/>
    <x v="1"/>
    <n v="27"/>
    <x v="1"/>
  </r>
  <r>
    <d v="2025-04-18T00:00:00"/>
    <s v="Accenture"/>
    <s v="Business Analyst"/>
    <s v="Full-time"/>
    <x v="4"/>
    <s v="Interview"/>
    <s v="Chennai"/>
    <n v="7"/>
    <s v="Yes"/>
    <s v="Yes"/>
    <x v="1"/>
    <s v="Statistics, Python, SQL, Excel"/>
    <s v="SQL, Gen AI"/>
    <n v="6.2"/>
    <s v="Friday"/>
    <x v="2"/>
    <n v="18"/>
    <x v="1"/>
  </r>
  <r>
    <d v="2025-05-25T00:00:00"/>
    <s v="Amazon"/>
    <s v="Power BI Developer"/>
    <s v="Full-time"/>
    <x v="0"/>
    <s v="Interview"/>
    <s v="Noida"/>
    <n v="21"/>
    <s v="No"/>
    <s v="Yes"/>
    <x v="3"/>
    <s v="Business Acumen, R"/>
    <s v="Gen AI, Tableau"/>
    <n v="8.8000000000000007"/>
    <s v="Sunday"/>
    <x v="1"/>
    <n v="25"/>
    <x v="1"/>
  </r>
  <r>
    <d v="2025-05-01T00:00:00"/>
    <s v="PwC"/>
    <s v="Excel Data Analyst"/>
    <s v="Full-time"/>
    <x v="3"/>
    <s v="Applied"/>
    <s v="Pune"/>
    <m/>
    <s v="Yes"/>
    <s v="No"/>
    <x v="3"/>
    <s v="Gen AI, R"/>
    <s v="Business Acumen, Power BI, Statistics"/>
    <n v="11.6"/>
    <s v="Thursday"/>
    <x v="1"/>
    <n v="1"/>
    <x v="0"/>
  </r>
  <r>
    <d v="2025-04-10T00:00:00"/>
    <s v="TCS"/>
    <s v="Reporting Analyst"/>
    <s v="Full-time"/>
    <x v="1"/>
    <s v="Applied"/>
    <s v="Bengaluru"/>
    <m/>
    <s v="Yes"/>
    <s v="No"/>
    <x v="2"/>
    <s v="Business Acumen, Gen AI, R"/>
    <s v="SQL, Business Acumen, Power BI"/>
    <n v="5.5"/>
    <s v="Thursday"/>
    <x v="2"/>
    <n v="10"/>
    <x v="0"/>
  </r>
  <r>
    <d v="2025-05-10T00:00:00"/>
    <s v="Infosys"/>
    <s v="AI/ML Intern"/>
    <s v="Full-time"/>
    <x v="3"/>
    <s v="Interview"/>
    <s v="Mumbai"/>
    <n v="21"/>
    <s v="Yes"/>
    <s v="No"/>
    <x v="1"/>
    <s v="Python, Excel, R, Business Acumen"/>
    <s v="SQL, Statistics, Excel"/>
    <n v="5.8"/>
    <s v="Saturday"/>
    <x v="1"/>
    <n v="10"/>
    <x v="1"/>
  </r>
  <r>
    <d v="2025-06-24T00:00:00"/>
    <s v="Zoho"/>
    <s v="Business Analyst"/>
    <s v="Full-time"/>
    <x v="3"/>
    <s v="Interview"/>
    <s v="Remote"/>
    <n v="14"/>
    <s v="No"/>
    <s v="No"/>
    <x v="4"/>
    <s v="Power BI, Tableau, SQL"/>
    <s v="Communication, Gen AI"/>
    <n v="5.4"/>
    <s v="Tuesday"/>
    <x v="0"/>
    <n v="24"/>
    <x v="1"/>
  </r>
  <r>
    <d v="2025-04-09T00:00:00"/>
    <s v="Zomato"/>
    <s v="Reporting Analyst"/>
    <s v="Full-time"/>
    <x v="2"/>
    <s v="Applied"/>
    <s v="Gurgaon"/>
    <m/>
    <s v="Yes"/>
    <s v="No"/>
    <x v="2"/>
    <s v="Communication, Power BI"/>
    <s v="SQL, R, Python"/>
    <n v="9.6999999999999993"/>
    <s v="Wednesday"/>
    <x v="2"/>
    <n v="9"/>
    <x v="0"/>
  </r>
  <r>
    <d v="2025-04-01T00:00:00"/>
    <s v="Wipro"/>
    <s v="Data Analyst"/>
    <s v="Full-time"/>
    <x v="1"/>
    <s v="Applied"/>
    <s v="Mumbai"/>
    <m/>
    <s v="Yes"/>
    <s v="Yes"/>
    <x v="0"/>
    <s v="Gen AI, Python, Communication, SQL"/>
    <s v="Communication, Tableau, SQL"/>
    <n v="8.1"/>
    <s v="Tuesday"/>
    <x v="2"/>
    <n v="1"/>
    <x v="0"/>
  </r>
  <r>
    <d v="2025-04-16T00:00:00"/>
    <s v="KPMG"/>
    <s v="Data Analyst"/>
    <s v="Full-time"/>
    <x v="3"/>
    <s v="Rejected"/>
    <s v="Bengaluru"/>
    <n v="14"/>
    <s v="Yes"/>
    <s v="No"/>
    <x v="3"/>
    <s v="Communication, SQL, Statistics"/>
    <s v="Communication, Python"/>
    <n v="5.6"/>
    <s v="Wednesday"/>
    <x v="2"/>
    <n v="16"/>
    <x v="0"/>
  </r>
  <r>
    <d v="2025-05-09T00:00:00"/>
    <s v="Axis Bank"/>
    <s v="Gen AI Intern"/>
    <s v="Remote"/>
    <x v="0"/>
    <s v="Interview"/>
    <s v="Chennai"/>
    <n v="3"/>
    <s v="Yes"/>
    <s v="Yes"/>
    <x v="0"/>
    <s v="Excel, Python, Communication"/>
    <s v="Communication, Excel"/>
    <n v="9.8000000000000007"/>
    <s v="Friday"/>
    <x v="1"/>
    <n v="9"/>
    <x v="1"/>
  </r>
  <r>
    <d v="2025-05-19T00:00:00"/>
    <s v="Flipkart"/>
    <s v="Business Analyst"/>
    <s v="Full-time"/>
    <x v="4"/>
    <s v="Offer"/>
    <s v="Mumbai"/>
    <n v="14"/>
    <s v="Yes"/>
    <s v="Yes"/>
    <x v="3"/>
    <s v="Excel, Python"/>
    <s v="Communication, Statistics, SQL"/>
    <n v="8.1999999999999993"/>
    <s v="Monday"/>
    <x v="1"/>
    <n v="19"/>
    <x v="1"/>
  </r>
  <r>
    <d v="2025-06-04T00:00:00"/>
    <s v="Accenture"/>
    <s v="Excel Data Analyst"/>
    <s v="Full-time"/>
    <x v="4"/>
    <s v="Interview"/>
    <s v="Mumbai"/>
    <n v="3"/>
    <s v="Yes"/>
    <s v="No"/>
    <x v="3"/>
    <s v="Gen AI, Communication, Business Acumen"/>
    <s v="Tableau, Python, SQL"/>
    <n v="11.5"/>
    <s v="Wednesday"/>
    <x v="0"/>
    <n v="4"/>
    <x v="1"/>
  </r>
  <r>
    <d v="2025-04-18T00:00:00"/>
    <s v="HDFC Bank"/>
    <s v="Business Analyst"/>
    <s v="Full-time"/>
    <x v="1"/>
    <s v="Applied"/>
    <s v="Chennai"/>
    <m/>
    <s v="No"/>
    <s v="No"/>
    <x v="0"/>
    <s v="Communication, Python, Statistics, Power BI"/>
    <s v="Tableau, SQL, Business Acumen"/>
    <n v="4.4000000000000004"/>
    <s v="Friday"/>
    <x v="2"/>
    <n v="18"/>
    <x v="0"/>
  </r>
  <r>
    <d v="2025-06-27T00:00:00"/>
    <s v="Flipkart"/>
    <s v="Reporting Analyst"/>
    <s v="Full-time"/>
    <x v="3"/>
    <s v="Rejected"/>
    <s v="Gurgaon"/>
    <n v="3"/>
    <s v="Yes"/>
    <s v="Yes"/>
    <x v="3"/>
    <s v="Business Acumen, Excel, Tableau"/>
    <s v="Power BI, Excel, Gen AI"/>
    <n v="10.7"/>
    <s v="Friday"/>
    <x v="0"/>
    <n v="27"/>
    <x v="0"/>
  </r>
  <r>
    <d v="2025-06-11T00:00:00"/>
    <s v="NielsenIQ"/>
    <s v="Gen AI Intern"/>
    <s v="Full-time"/>
    <x v="2"/>
    <s v="Applied"/>
    <s v="Remote"/>
    <m/>
    <s v="Yes"/>
    <s v="Yes"/>
    <x v="0"/>
    <s v="Power BI, Python"/>
    <s v="Communication, SQL, Tableau"/>
    <n v="11.3"/>
    <s v="Wednesday"/>
    <x v="0"/>
    <n v="11"/>
    <x v="0"/>
  </r>
  <r>
    <d v="2025-04-10T00:00:00"/>
    <s v="TCS"/>
    <s v="Business Analyst"/>
    <s v="Full-time"/>
    <x v="2"/>
    <s v="Rejected"/>
    <s v="Pune"/>
    <n v="7"/>
    <s v="Yes"/>
    <s v="Yes"/>
    <x v="1"/>
    <s v="Power BI, Gen AI"/>
    <s v="Statistics, Excel, Gen AI"/>
    <n v="9.1"/>
    <s v="Thursday"/>
    <x v="2"/>
    <n v="10"/>
    <x v="0"/>
  </r>
  <r>
    <d v="2025-04-23T00:00:00"/>
    <s v="Google"/>
    <s v="Gen AI Intern"/>
    <s v="Full-time"/>
    <x v="0"/>
    <s v="Applied"/>
    <s v="Remote"/>
    <m/>
    <s v="Yes"/>
    <s v="Yes"/>
    <x v="3"/>
    <s v="Gen AI, Business Acumen, Statistics"/>
    <s v="SQL, Tableau"/>
    <n v="6.4"/>
    <s v="Wednesday"/>
    <x v="2"/>
    <n v="23"/>
    <x v="0"/>
  </r>
  <r>
    <d v="2025-05-24T00:00:00"/>
    <s v="Razorpay"/>
    <s v="AI/ML Intern"/>
    <s v="Full-time"/>
    <x v="4"/>
    <s v="Rejected"/>
    <s v="Mumbai"/>
    <n v="7"/>
    <s v="No"/>
    <s v="No"/>
    <x v="3"/>
    <s v="Business Acumen, Communication, Gen AI, Power BI"/>
    <s v="Excel, Communication"/>
    <n v="8.4"/>
    <s v="Saturday"/>
    <x v="1"/>
    <n v="24"/>
    <x v="0"/>
  </r>
  <r>
    <d v="2025-04-04T00:00:00"/>
    <s v="Zomato"/>
    <s v="Data Analyst"/>
    <s v="Remote"/>
    <x v="4"/>
    <s v="Applied"/>
    <s v="Noida"/>
    <m/>
    <s v="Yes"/>
    <s v="Yes"/>
    <x v="4"/>
    <s v="Python, Tableau, Excel, Gen AI"/>
    <s v="R, Gen AI"/>
    <n v="6.2"/>
    <s v="Friday"/>
    <x v="2"/>
    <n v="4"/>
    <x v="0"/>
  </r>
  <r>
    <d v="2025-04-23T00:00:00"/>
    <s v="Zoho"/>
    <s v="Gen AI Intern"/>
    <s v="Remote"/>
    <x v="0"/>
    <s v="Rejected"/>
    <s v="Bengaluru"/>
    <n v="7"/>
    <s v="Yes"/>
    <s v="Yes"/>
    <x v="1"/>
    <s v="Tableau, Power BI, Statistics, Excel"/>
    <s v="Excel, Python"/>
    <n v="8.4"/>
    <s v="Wednesday"/>
    <x v="2"/>
    <n v="23"/>
    <x v="0"/>
  </r>
  <r>
    <d v="2025-04-03T00:00:00"/>
    <s v="KPMG"/>
    <s v="BI Analyst"/>
    <s v="Full-time"/>
    <x v="0"/>
    <s v="Rejected"/>
    <s v="Noida"/>
    <n v="3"/>
    <s v="No"/>
    <s v="Yes"/>
    <x v="3"/>
    <s v="Excel, Power BI"/>
    <s v="SQL, Business Acumen"/>
    <n v="10.7"/>
    <s v="Thursday"/>
    <x v="2"/>
    <n v="3"/>
    <x v="0"/>
  </r>
  <r>
    <d v="2025-04-10T00:00:00"/>
    <s v="Google"/>
    <s v="Excel Data Analyst"/>
    <s v="Full-time"/>
    <x v="0"/>
    <s v="Applied"/>
    <s v="Remote"/>
    <m/>
    <s v="Yes"/>
    <s v="No"/>
    <x v="1"/>
    <s v="Communication, Power BI, R, SQL"/>
    <s v="Gen AI, Tableau"/>
    <n v="9.6"/>
    <s v="Thursday"/>
    <x v="2"/>
    <n v="10"/>
    <x v="0"/>
  </r>
  <r>
    <d v="2025-05-08T00:00:00"/>
    <s v="Accenture"/>
    <s v="Power BI Developer"/>
    <s v="Full-time"/>
    <x v="4"/>
    <s v="Applied"/>
    <s v="Bengaluru"/>
    <m/>
    <s v="Yes"/>
    <s v="No"/>
    <x v="2"/>
    <s v="R, SQL"/>
    <s v="Power BI, Communication, SQL"/>
    <n v="5.0999999999999996"/>
    <s v="Thursday"/>
    <x v="1"/>
    <n v="8"/>
    <x v="0"/>
  </r>
  <r>
    <d v="2025-05-11T00:00:00"/>
    <s v="Zoho"/>
    <s v="Business Analyst"/>
    <s v="Remote"/>
    <x v="2"/>
    <s v="Applied"/>
    <s v="Noida"/>
    <m/>
    <s v="Yes"/>
    <s v="Yes"/>
    <x v="3"/>
    <s v="SQL, Excel, Business Acumen"/>
    <s v="Statistics, Gen AI, Power BI"/>
    <n v="11"/>
    <s v="Sunday"/>
    <x v="1"/>
    <n v="11"/>
    <x v="0"/>
  </r>
  <r>
    <d v="2025-06-03T00:00:00"/>
    <s v="Microsoft"/>
    <s v="SQL Analyst"/>
    <s v="Remote"/>
    <x v="1"/>
    <s v="Rejected"/>
    <s v="Noida"/>
    <n v="3"/>
    <s v="No"/>
    <s v="Yes"/>
    <x v="0"/>
    <s v="Excel, Communication, Tableau"/>
    <s v="SQL, Communication"/>
    <n v="4.5"/>
    <s v="Tuesday"/>
    <x v="0"/>
    <n v="3"/>
    <x v="0"/>
  </r>
  <r>
    <d v="2025-05-19T00:00:00"/>
    <s v="Zoho"/>
    <s v="Business Analyst"/>
    <s v="Full-time"/>
    <x v="0"/>
    <s v="Interview"/>
    <s v="Chennai"/>
    <n v="0"/>
    <s v="No"/>
    <s v="Yes"/>
    <x v="2"/>
    <s v="Power BI, Excel, SQL"/>
    <s v="Python, R, Gen AI"/>
    <n v="9.3000000000000007"/>
    <s v="Monday"/>
    <x v="1"/>
    <n v="19"/>
    <x v="1"/>
  </r>
  <r>
    <d v="2025-06-09T00:00:00"/>
    <s v="Zomato"/>
    <s v="Data Science Trainee"/>
    <s v="Remote"/>
    <x v="3"/>
    <s v="Applied"/>
    <s v="Mumbai"/>
    <m/>
    <s v="No"/>
    <s v="Yes"/>
    <x v="0"/>
    <s v="Excel, Gen AI, SQL"/>
    <s v="R, Statistics, Python"/>
    <n v="3.9"/>
    <s v="Monday"/>
    <x v="0"/>
    <n v="9"/>
    <x v="0"/>
  </r>
  <r>
    <d v="2025-04-27T00:00:00"/>
    <s v="Zoho"/>
    <s v="Data Science Trainee"/>
    <s v="Full-time"/>
    <x v="2"/>
    <s v="Rejected"/>
    <s v="Hyderabad"/>
    <n v="14"/>
    <s v="No"/>
    <s v="No"/>
    <x v="3"/>
    <s v="Business Acumen, Gen AI"/>
    <s v="Communication, Gen AI"/>
    <n v="6.3"/>
    <s v="Sunday"/>
    <x v="2"/>
    <n v="27"/>
    <x v="0"/>
  </r>
  <r>
    <d v="2025-05-28T00:00:00"/>
    <s v="Wipro"/>
    <s v="Data Science Trainee"/>
    <s v="Remote"/>
    <x v="2"/>
    <s v="Applied"/>
    <s v="Hyderabad"/>
    <m/>
    <s v="Yes"/>
    <s v="Yes"/>
    <x v="0"/>
    <s v="Communication, Business Acumen"/>
    <s v="R, Python, Excel"/>
    <n v="10.6"/>
    <s v="Wednesday"/>
    <x v="1"/>
    <n v="28"/>
    <x v="0"/>
  </r>
  <r>
    <d v="2025-06-06T00:00:00"/>
    <s v="Capgemini"/>
    <s v="AI/ML Intern"/>
    <s v="Remote"/>
    <x v="4"/>
    <s v="Rejected"/>
    <s v="Chennai"/>
    <n v="7"/>
    <s v="Yes"/>
    <s v="No"/>
    <x v="0"/>
    <s v="R, Business Acumen, Power BI, Excel"/>
    <s v="Power BI, R, Python"/>
    <n v="10.3"/>
    <s v="Friday"/>
    <x v="0"/>
    <n v="6"/>
    <x v="0"/>
  </r>
  <r>
    <d v="2025-04-17T00:00:00"/>
    <s v="Wipro"/>
    <s v="Excel Data Analyst"/>
    <s v="Full-time"/>
    <x v="2"/>
    <s v="Applied"/>
    <s v="Remote"/>
    <m/>
    <s v="No"/>
    <s v="No"/>
    <x v="0"/>
    <s v="Gen AI, Business Acumen"/>
    <s v="Business Acumen, Communication, Tableau"/>
    <n v="7.7"/>
    <s v="Thursday"/>
    <x v="2"/>
    <n v="17"/>
    <x v="0"/>
  </r>
  <r>
    <d v="2025-04-02T00:00:00"/>
    <s v="Axis Bank"/>
    <s v="Reporting Analyst"/>
    <s v="Remote"/>
    <x v="1"/>
    <s v="Applied"/>
    <s v="Remote"/>
    <m/>
    <s v="Yes"/>
    <s v="Yes"/>
    <x v="2"/>
    <s v="Tableau, Business Acumen"/>
    <s v="Gen AI, Tableau, R"/>
    <n v="8.9"/>
    <s v="Wednesday"/>
    <x v="2"/>
    <n v="2"/>
    <x v="0"/>
  </r>
  <r>
    <d v="2025-06-13T00:00:00"/>
    <s v="Axis Bank"/>
    <s v="BI Analyst"/>
    <s v="Full-time"/>
    <x v="3"/>
    <s v="Applied"/>
    <s v="Remote"/>
    <m/>
    <s v="No"/>
    <s v="Yes"/>
    <x v="1"/>
    <s v="Python, Excel, Statistics"/>
    <s v="Communication, Excel, R"/>
    <n v="10.4"/>
    <s v="Friday"/>
    <x v="0"/>
    <n v="13"/>
    <x v="0"/>
  </r>
  <r>
    <d v="2025-05-09T00:00:00"/>
    <s v="Flipkart"/>
    <s v="Data Science Trainee"/>
    <s v="Remote"/>
    <x v="1"/>
    <s v="Offer"/>
    <s v="Noida"/>
    <n v="3"/>
    <s v="No"/>
    <s v="No"/>
    <x v="3"/>
    <s v="Gen AI, SQL, Python"/>
    <s v="Python, Gen AI, Statistics"/>
    <n v="9.8000000000000007"/>
    <s v="Friday"/>
    <x v="1"/>
    <n v="9"/>
    <x v="1"/>
  </r>
  <r>
    <d v="2025-05-18T00:00:00"/>
    <s v="Wipro"/>
    <s v="AI/ML Intern"/>
    <s v="Full-time"/>
    <x v="1"/>
    <s v="Applied"/>
    <s v="Mumbai"/>
    <m/>
    <s v="Yes"/>
    <s v="Yes"/>
    <x v="4"/>
    <s v="Python, Excel"/>
    <s v="Excel, Statistics"/>
    <n v="3.5"/>
    <s v="Sunday"/>
    <x v="1"/>
    <n v="18"/>
    <x v="0"/>
  </r>
  <r>
    <d v="2025-05-17T00:00:00"/>
    <s v="Razorpay"/>
    <s v="Data Science Trainee"/>
    <s v="Remote"/>
    <x v="2"/>
    <s v="Interview"/>
    <s v="Pune"/>
    <n v="0"/>
    <s v="Yes"/>
    <s v="No"/>
    <x v="1"/>
    <s v="Statistics, Power BI, R, Tableau"/>
    <s v="Communication, Power BI, Tableau"/>
    <n v="9.6999999999999993"/>
    <s v="Saturday"/>
    <x v="1"/>
    <n v="17"/>
    <x v="1"/>
  </r>
  <r>
    <d v="2025-06-28T00:00:00"/>
    <s v="Infosys"/>
    <s v="Data Science Trainee"/>
    <s v="Full-time"/>
    <x v="2"/>
    <s v="Applied"/>
    <s v="Noida"/>
    <m/>
    <s v="Yes"/>
    <s v="Yes"/>
    <x v="4"/>
    <s v="Gen AI, Business Acumen, Excel"/>
    <s v="Statistics, Power BI"/>
    <n v="8.8000000000000007"/>
    <s v="Saturday"/>
    <x v="0"/>
    <n v="28"/>
    <x v="0"/>
  </r>
  <r>
    <d v="2025-06-16T00:00:00"/>
    <s v="TCS"/>
    <s v="Gen AI Intern"/>
    <s v="Remote"/>
    <x v="4"/>
    <s v="Rejected"/>
    <s v="Hyderabad"/>
    <n v="7"/>
    <s v="No"/>
    <s v="No"/>
    <x v="3"/>
    <s v="Tableau, Python, Statistics"/>
    <s v="Business Acumen, Gen AI, SQL"/>
    <n v="3.1"/>
    <s v="Monday"/>
    <x v="0"/>
    <n v="16"/>
    <x v="0"/>
  </r>
  <r>
    <d v="2025-06-24T00:00:00"/>
    <s v="Google"/>
    <s v="AI/ML Intern"/>
    <s v="Remote"/>
    <x v="0"/>
    <s v="Interview"/>
    <s v="Chennai"/>
    <n v="0"/>
    <s v="No"/>
    <s v="No"/>
    <x v="3"/>
    <s v="Tableau, R, Python"/>
    <s v="Business Acumen, Python"/>
    <n v="11.1"/>
    <s v="Tuesday"/>
    <x v="0"/>
    <n v="24"/>
    <x v="1"/>
  </r>
  <r>
    <d v="2025-06-16T00:00:00"/>
    <s v="Microsoft"/>
    <s v="SQL Analyst"/>
    <s v="Full-time"/>
    <x v="1"/>
    <s v="Interview"/>
    <s v="Hyderabad"/>
    <n v="7"/>
    <s v="No"/>
    <s v="No"/>
    <x v="1"/>
    <s v="Excel, Python, Communication, Statistics"/>
    <s v="Business Acumen, Statistics"/>
    <n v="11.2"/>
    <s v="Monday"/>
    <x v="0"/>
    <n v="16"/>
    <x v="1"/>
  </r>
  <r>
    <d v="2025-06-25T00:00:00"/>
    <s v="Google"/>
    <s v="AI/ML Intern"/>
    <s v="Remote"/>
    <x v="3"/>
    <s v="Rejected"/>
    <s v="Remote"/>
    <n v="7"/>
    <s v="Yes"/>
    <s v="No"/>
    <x v="4"/>
    <s v="Tableau, Business Acumen, Power BI, Communication"/>
    <s v="SQL, Python, Communication"/>
    <n v="5"/>
    <s v="Wednesday"/>
    <x v="0"/>
    <n v="25"/>
    <x v="0"/>
  </r>
  <r>
    <d v="2025-05-10T00:00:00"/>
    <s v="Capgemini"/>
    <s v="SQL Analyst"/>
    <s v="Remote"/>
    <x v="0"/>
    <s v="Interview"/>
    <s v="Chennai"/>
    <n v="0"/>
    <s v="No"/>
    <s v="Yes"/>
    <x v="2"/>
    <s v="R, SQL, Statistics, Business Acumen"/>
    <s v="Gen AI, Business Acumen"/>
    <n v="5.7"/>
    <s v="Saturday"/>
    <x v="1"/>
    <n v="10"/>
    <x v="1"/>
  </r>
  <r>
    <d v="2025-04-07T00:00:00"/>
    <s v="Accenture"/>
    <s v="Power BI Developer"/>
    <s v="Full-time"/>
    <x v="0"/>
    <s v="Applied"/>
    <s v="Chennai"/>
    <m/>
    <s v="Yes"/>
    <s v="No"/>
    <x v="4"/>
    <s v="Statistics, Communication"/>
    <s v="Communication, Excel"/>
    <n v="3"/>
    <s v="Monday"/>
    <x v="2"/>
    <n v="7"/>
    <x v="0"/>
  </r>
  <r>
    <d v="2025-05-06T00:00:00"/>
    <s v="Razorpay"/>
    <s v="Power BI Developer"/>
    <s v="Full-time"/>
    <x v="2"/>
    <s v="Rejected"/>
    <s v="Pune"/>
    <n v="3"/>
    <s v="No"/>
    <s v="No"/>
    <x v="1"/>
    <s v="Statistics, Gen AI, Excel"/>
    <s v="Business Acumen, Python"/>
    <n v="9.6"/>
    <s v="Tuesday"/>
    <x v="1"/>
    <n v="6"/>
    <x v="0"/>
  </r>
  <r>
    <d v="2025-04-02T00:00:00"/>
    <s v="Amazon"/>
    <s v="AI/ML Intern"/>
    <s v="Full-time"/>
    <x v="1"/>
    <s v="Interview"/>
    <s v="Noida"/>
    <n v="3"/>
    <s v="No"/>
    <s v="No"/>
    <x v="4"/>
    <s v="Gen AI, Business Acumen"/>
    <s v="Power BI, SQL, Excel"/>
    <n v="5.7"/>
    <s v="Wednesday"/>
    <x v="2"/>
    <n v="2"/>
    <x v="1"/>
  </r>
  <r>
    <d v="2025-05-08T00:00:00"/>
    <s v="EY"/>
    <s v="AI/ML Intern"/>
    <s v="Remote"/>
    <x v="2"/>
    <s v="Rejected"/>
    <s v="Remote"/>
    <n v="7"/>
    <s v="No"/>
    <s v="No"/>
    <x v="4"/>
    <s v="Gen AI, Excel"/>
    <s v="Python, Power BI"/>
    <n v="4.9000000000000004"/>
    <s v="Thursday"/>
    <x v="1"/>
    <n v="8"/>
    <x v="0"/>
  </r>
  <r>
    <d v="2025-04-03T00:00:00"/>
    <s v="HDFC Bank"/>
    <s v="AI/ML Intern"/>
    <s v="Full-time"/>
    <x v="1"/>
    <s v="Applied"/>
    <s v="Bengaluru"/>
    <m/>
    <s v="No"/>
    <s v="No"/>
    <x v="2"/>
    <s v="Excel, R, SQL, Communication"/>
    <s v="Excel, SQL"/>
    <n v="6.8"/>
    <s v="Thursday"/>
    <x v="2"/>
    <n v="3"/>
    <x v="0"/>
  </r>
  <r>
    <d v="2025-05-19T00:00:00"/>
    <s v="Deloitte"/>
    <s v="AI/ML Intern"/>
    <s v="Remote"/>
    <x v="2"/>
    <s v="Interview"/>
    <s v="Noida"/>
    <n v="0"/>
    <s v="No"/>
    <s v="No"/>
    <x v="0"/>
    <s v="Business Acumen, Tableau, Power BI, Python"/>
    <s v="Business Acumen, SQL"/>
    <n v="5.5"/>
    <s v="Monday"/>
    <x v="1"/>
    <n v="19"/>
    <x v="1"/>
  </r>
  <r>
    <d v="2025-04-14T00:00:00"/>
    <s v="PwC"/>
    <s v="Gen AI Intern"/>
    <s v="Full-time"/>
    <x v="0"/>
    <s v="Rejected"/>
    <s v="Noida"/>
    <n v="7"/>
    <s v="No"/>
    <s v="No"/>
    <x v="4"/>
    <s v="Business Acumen, Statistics"/>
    <s v="Statistics, Communication"/>
    <n v="5.0999999999999996"/>
    <s v="Monday"/>
    <x v="2"/>
    <n v="14"/>
    <x v="0"/>
  </r>
  <r>
    <d v="2025-04-02T00:00:00"/>
    <s v="Infosys"/>
    <s v="Business Analyst"/>
    <s v="Remote"/>
    <x v="3"/>
    <s v="Rejected"/>
    <s v="Pune"/>
    <n v="0"/>
    <s v="No"/>
    <s v="Yes"/>
    <x v="1"/>
    <s v="Tableau, Statistics, Excel"/>
    <s v="Power BI, Excel"/>
    <n v="10.7"/>
    <s v="Wednesday"/>
    <x v="2"/>
    <n v="2"/>
    <x v="0"/>
  </r>
  <r>
    <d v="2025-05-17T00:00:00"/>
    <s v="Amazon"/>
    <s v="Excel Data Analyst"/>
    <s v="Full-time"/>
    <x v="1"/>
    <s v="Rejected"/>
    <s v="Bengaluru"/>
    <n v="0"/>
    <s v="Yes"/>
    <s v="Yes"/>
    <x v="3"/>
    <s v="Statistics, Tableau, SQL"/>
    <s v="Communication, Power BI, SQL"/>
    <n v="6.6"/>
    <s v="Saturday"/>
    <x v="1"/>
    <n v="17"/>
    <x v="0"/>
  </r>
  <r>
    <d v="2025-05-29T00:00:00"/>
    <s v="Zomato"/>
    <s v="Excel Data Analyst"/>
    <s v="Remote"/>
    <x v="2"/>
    <s v="Interview"/>
    <s v="Remote"/>
    <n v="0"/>
    <s v="Yes"/>
    <s v="Yes"/>
    <x v="4"/>
    <s v="Gen AI, Statistics"/>
    <s v="Power BI, Gen AI, Communication"/>
    <n v="8.5"/>
    <s v="Thursday"/>
    <x v="1"/>
    <n v="29"/>
    <x v="1"/>
  </r>
  <r>
    <d v="2025-06-27T00:00:00"/>
    <s v="Accenture"/>
    <s v="BI Analyst"/>
    <s v="Remote"/>
    <x v="1"/>
    <s v="Rejected"/>
    <s v="Chennai"/>
    <n v="0"/>
    <s v="Yes"/>
    <s v="No"/>
    <x v="3"/>
    <s v="Business Acumen, Python"/>
    <s v="Business Acumen, R, SQL"/>
    <n v="6.9"/>
    <s v="Friday"/>
    <x v="0"/>
    <n v="27"/>
    <x v="0"/>
  </r>
  <r>
    <d v="2025-05-02T00:00:00"/>
    <s v="PwC"/>
    <s v="SQL Analyst"/>
    <s v="Remote"/>
    <x v="3"/>
    <s v="Rejected"/>
    <s v="Bengaluru"/>
    <n v="0"/>
    <s v="Yes"/>
    <s v="No"/>
    <x v="1"/>
    <s v="SQL, Statistics"/>
    <s v="Python, Communication, Tableau"/>
    <n v="3.5"/>
    <s v="Friday"/>
    <x v="1"/>
    <n v="2"/>
    <x v="0"/>
  </r>
  <r>
    <d v="2025-04-29T00:00:00"/>
    <s v="NielsenIQ"/>
    <s v="Excel Data Analyst"/>
    <s v="Remote"/>
    <x v="3"/>
    <s v="Applied"/>
    <s v="Chennai"/>
    <m/>
    <s v="No"/>
    <s v="Yes"/>
    <x v="1"/>
    <s v="Communication, SQL, Statistics"/>
    <s v="SQL, Gen AI"/>
    <n v="6.7"/>
    <s v="Tuesday"/>
    <x v="2"/>
    <n v="29"/>
    <x v="0"/>
  </r>
  <r>
    <d v="2025-06-11T00:00:00"/>
    <s v="NielsenIQ"/>
    <s v="Data Analyst"/>
    <s v="Full-time"/>
    <x v="4"/>
    <s v="Offer"/>
    <s v="Hyderabad"/>
    <n v="21"/>
    <s v="Yes"/>
    <s v="No"/>
    <x v="3"/>
    <s v="Excel, Python, Statistics"/>
    <s v="Business Acumen, Statistics, Communication"/>
    <n v="9.4"/>
    <s v="Wednesday"/>
    <x v="0"/>
    <n v="11"/>
    <x v="1"/>
  </r>
  <r>
    <d v="2025-04-15T00:00:00"/>
    <s v="Deloitte"/>
    <s v="Gen AI Intern"/>
    <s v="Full-time"/>
    <x v="0"/>
    <s v="Applied"/>
    <s v="Hyderabad"/>
    <m/>
    <s v="No"/>
    <s v="Yes"/>
    <x v="0"/>
    <s v="Statistics, Power BI"/>
    <s v="SQL, Tableau, Python"/>
    <n v="4.7"/>
    <s v="Tuesday"/>
    <x v="2"/>
    <n v="15"/>
    <x v="0"/>
  </r>
  <r>
    <d v="2025-05-21T00:00:00"/>
    <s v="Razorpay"/>
    <s v="BI Analyst"/>
    <s v="Full-time"/>
    <x v="0"/>
    <s v="Applied"/>
    <s v="Mumbai"/>
    <m/>
    <s v="Yes"/>
    <s v="Yes"/>
    <x v="1"/>
    <s v="R, Business Acumen, Power BI"/>
    <s v="Excel, Business Acumen, R"/>
    <n v="8"/>
    <s v="Wednesday"/>
    <x v="1"/>
    <n v="21"/>
    <x v="0"/>
  </r>
  <r>
    <d v="2025-05-26T00:00:00"/>
    <s v="HDFC Bank"/>
    <s v="BI Analyst"/>
    <s v="Full-time"/>
    <x v="4"/>
    <s v="Applied"/>
    <s v="Remote"/>
    <m/>
    <s v="Yes"/>
    <s v="No"/>
    <x v="2"/>
    <s v="Communication, Business Acumen, Gen AI, Python"/>
    <s v="Tableau, Gen AI"/>
    <n v="11.7"/>
    <s v="Monday"/>
    <x v="1"/>
    <n v="26"/>
    <x v="0"/>
  </r>
  <r>
    <d v="2025-05-08T00:00:00"/>
    <s v="EY"/>
    <s v="Power BI Developer"/>
    <s v="Full-time"/>
    <x v="2"/>
    <s v="Interview"/>
    <s v="Hyderabad"/>
    <n v="21"/>
    <s v="No"/>
    <s v="Yes"/>
    <x v="4"/>
    <s v="R, Tableau"/>
    <s v="Power BI, R, Communication"/>
    <n v="9.4"/>
    <s v="Thursday"/>
    <x v="1"/>
    <n v="8"/>
    <x v="1"/>
  </r>
  <r>
    <d v="2025-05-16T00:00:00"/>
    <s v="NielsenIQ"/>
    <s v="BI Analyst"/>
    <s v="Remote"/>
    <x v="4"/>
    <s v="Applied"/>
    <s v="Mumbai"/>
    <m/>
    <s v="Yes"/>
    <s v="Yes"/>
    <x v="0"/>
    <s v="Power BI, Excel, Business Acumen"/>
    <s v="Tableau, Power BI"/>
    <n v="11.9"/>
    <s v="Friday"/>
    <x v="1"/>
    <n v="16"/>
    <x v="0"/>
  </r>
  <r>
    <d v="2025-06-27T00:00:00"/>
    <s v="Zomato"/>
    <s v="Power BI Developer"/>
    <s v="Full-time"/>
    <x v="0"/>
    <s v="Applied"/>
    <s v="Bengaluru"/>
    <m/>
    <s v="No"/>
    <s v="No"/>
    <x v="0"/>
    <s v="Business Acumen, Python, Gen AI, SQL"/>
    <s v="Excel, Gen AI, Business Acumen"/>
    <n v="6.7"/>
    <s v="Friday"/>
    <x v="0"/>
    <n v="27"/>
    <x v="0"/>
  </r>
  <r>
    <d v="2025-06-27T00:00:00"/>
    <s v="Amazon"/>
    <s v="AI/ML Intern"/>
    <s v="Full-time"/>
    <x v="1"/>
    <s v="Interview"/>
    <s v="Noida"/>
    <n v="21"/>
    <s v="No"/>
    <s v="Yes"/>
    <x v="3"/>
    <s v="Business Acumen, Python, R, Power BI"/>
    <s v="Power BI, SQL, R"/>
    <n v="11.7"/>
    <s v="Friday"/>
    <x v="0"/>
    <n v="27"/>
    <x v="1"/>
  </r>
  <r>
    <d v="2025-06-05T00:00:00"/>
    <s v="Deloitte"/>
    <s v="Excel Data Analyst"/>
    <s v="Full-time"/>
    <x v="2"/>
    <s v="Applied"/>
    <s v="Hyderabad"/>
    <m/>
    <s v="Yes"/>
    <s v="Yes"/>
    <x v="2"/>
    <s v="Excel, Communication, Statistics"/>
    <s v="Excel, Power BI"/>
    <n v="11.4"/>
    <s v="Thursday"/>
    <x v="0"/>
    <n v="5"/>
    <x v="0"/>
  </r>
  <r>
    <d v="2025-06-16T00:00:00"/>
    <s v="Wipro"/>
    <s v="Reporting Analyst"/>
    <s v="Remote"/>
    <x v="2"/>
    <s v="Rejected"/>
    <s v="Gurgaon"/>
    <n v="0"/>
    <s v="No"/>
    <s v="Yes"/>
    <x v="4"/>
    <s v="SQL, Business Acumen, Power BI, Python"/>
    <s v="SQL, Communication, Python"/>
    <n v="11"/>
    <s v="Monday"/>
    <x v="0"/>
    <n v="16"/>
    <x v="0"/>
  </r>
  <r>
    <d v="2025-06-24T00:00:00"/>
    <s v="Amazon"/>
    <s v="SQL Analyst"/>
    <s v="Remote"/>
    <x v="0"/>
    <s v="Applied"/>
    <s v="Chennai"/>
    <m/>
    <s v="Yes"/>
    <s v="Yes"/>
    <x v="3"/>
    <s v="Python, R, Excel"/>
    <s v="Gen AI, SQL, R"/>
    <n v="5.3"/>
    <s v="Tuesday"/>
    <x v="0"/>
    <n v="24"/>
    <x v="0"/>
  </r>
  <r>
    <d v="2025-05-07T00:00:00"/>
    <s v="TCS"/>
    <s v="AI/ML Intern"/>
    <s v="Remote"/>
    <x v="4"/>
    <s v="Rejected"/>
    <s v="Chennai"/>
    <n v="14"/>
    <s v="Yes"/>
    <s v="No"/>
    <x v="4"/>
    <s v="Business Acumen, SQL, R"/>
    <s v="Business Acumen, R"/>
    <n v="3.1"/>
    <s v="Wednesday"/>
    <x v="1"/>
    <n v="7"/>
    <x v="0"/>
  </r>
  <r>
    <d v="2025-04-09T00:00:00"/>
    <s v="Razorpay"/>
    <s v="Gen AI Intern"/>
    <s v="Remote"/>
    <x v="1"/>
    <s v="Applied"/>
    <s v="Mumbai"/>
    <m/>
    <s v="Yes"/>
    <s v="Yes"/>
    <x v="0"/>
    <s v="Communication, Excel, SQL"/>
    <s v="Excel, Power BI"/>
    <n v="10.1"/>
    <s v="Wednesday"/>
    <x v="2"/>
    <n v="9"/>
    <x v="0"/>
  </r>
  <r>
    <d v="2025-06-11T00:00:00"/>
    <s v="Infosys"/>
    <s v="Reporting Analyst"/>
    <s v="Full-time"/>
    <x v="0"/>
    <s v="Applied"/>
    <s v="Chennai"/>
    <m/>
    <s v="No"/>
    <s v="No"/>
    <x v="3"/>
    <s v="Gen AI, SQL"/>
    <s v="R, SQL"/>
    <n v="9.8000000000000007"/>
    <s v="Wednesday"/>
    <x v="0"/>
    <n v="11"/>
    <x v="0"/>
  </r>
  <r>
    <d v="2025-06-14T00:00:00"/>
    <s v="Wipro"/>
    <s v="Business Analyst"/>
    <s v="Remote"/>
    <x v="4"/>
    <s v="Applied"/>
    <s v="Hyderabad"/>
    <m/>
    <s v="Yes"/>
    <s v="No"/>
    <x v="1"/>
    <s v="Gen AI, Excel, Statistics"/>
    <s v="Business Acumen, Python"/>
    <n v="4.2"/>
    <s v="Saturday"/>
    <x v="0"/>
    <n v="14"/>
    <x v="0"/>
  </r>
  <r>
    <d v="2025-05-21T00:00:00"/>
    <s v="NielsenIQ"/>
    <s v="Data Science Trainee"/>
    <s v="Full-time"/>
    <x v="0"/>
    <s v="Interview"/>
    <s v="Gurgaon"/>
    <n v="0"/>
    <s v="Yes"/>
    <s v="Yes"/>
    <x v="0"/>
    <s v="R, Gen AI"/>
    <s v="Tableau, Python"/>
    <n v="9.6999999999999993"/>
    <s v="Wednesday"/>
    <x v="1"/>
    <n v="21"/>
    <x v="1"/>
  </r>
  <r>
    <d v="2025-05-15T00:00:00"/>
    <s v="Razorpay"/>
    <s v="Excel Data Analyst"/>
    <s v="Full-time"/>
    <x v="3"/>
    <s v="Applied"/>
    <s v="Hyderabad"/>
    <m/>
    <s v="Yes"/>
    <s v="Yes"/>
    <x v="4"/>
    <s v="R, Excel, Statistics, Communication"/>
    <s v="Tableau, SQL"/>
    <n v="5.3"/>
    <s v="Thursday"/>
    <x v="1"/>
    <n v="15"/>
    <x v="0"/>
  </r>
  <r>
    <d v="2025-04-26T00:00:00"/>
    <s v="HDFC Bank"/>
    <s v="BI Analyst"/>
    <s v="Remote"/>
    <x v="0"/>
    <s v="Applied"/>
    <s v="Noida"/>
    <m/>
    <s v="Yes"/>
    <s v="No"/>
    <x v="2"/>
    <s v="Python, Communication"/>
    <s v="Statistics, Communication, Tableau"/>
    <n v="9.1999999999999993"/>
    <s v="Saturday"/>
    <x v="2"/>
    <n v="26"/>
    <x v="0"/>
  </r>
  <r>
    <d v="2025-04-20T00:00:00"/>
    <s v="HDFC Bank"/>
    <s v="Reporting Analyst"/>
    <s v="Remote"/>
    <x v="0"/>
    <s v="Offer"/>
    <s v="Remote"/>
    <n v="0"/>
    <s v="No"/>
    <s v="Yes"/>
    <x v="4"/>
    <s v="Gen AI, Tableau, Communication, SQL"/>
    <s v="Statistics, R, Business Acumen"/>
    <n v="6.2"/>
    <s v="Sunday"/>
    <x v="2"/>
    <n v="20"/>
    <x v="1"/>
  </r>
  <r>
    <d v="2025-05-10T00:00:00"/>
    <s v="PwC"/>
    <s v="AI/ML Intern"/>
    <s v="Full-time"/>
    <x v="3"/>
    <s v="Interview"/>
    <s v="Pune"/>
    <n v="7"/>
    <s v="Yes"/>
    <s v="Yes"/>
    <x v="3"/>
    <s v="SQL, R, Excel, Gen AI"/>
    <s v="R, Gen AI"/>
    <n v="9.9"/>
    <s v="Saturday"/>
    <x v="1"/>
    <n v="10"/>
    <x v="1"/>
  </r>
  <r>
    <d v="2025-04-28T00:00:00"/>
    <s v="Wipro"/>
    <s v="AI/ML Intern"/>
    <s v="Remote"/>
    <x v="4"/>
    <s v="Rejected"/>
    <s v="Chennai"/>
    <n v="3"/>
    <s v="No"/>
    <s v="No"/>
    <x v="4"/>
    <s v="Tableau, Power BI, Statistics, R"/>
    <s v="Gen AI, Communication"/>
    <n v="7.5"/>
    <s v="Monday"/>
    <x v="2"/>
    <n v="28"/>
    <x v="0"/>
  </r>
  <r>
    <d v="2025-06-24T00:00:00"/>
    <s v="Swiggy"/>
    <s v="Reporting Analyst"/>
    <s v="Full-time"/>
    <x v="4"/>
    <s v="Applied"/>
    <s v="Remote"/>
    <m/>
    <s v="Yes"/>
    <s v="Yes"/>
    <x v="1"/>
    <s v="Excel, Python, Statistics"/>
    <s v="SQL, Tableau"/>
    <n v="6.3"/>
    <s v="Tuesday"/>
    <x v="0"/>
    <n v="24"/>
    <x v="0"/>
  </r>
  <r>
    <d v="2025-04-06T00:00:00"/>
    <s v="Razorpay"/>
    <s v="AI/ML Intern"/>
    <s v="Remote"/>
    <x v="2"/>
    <s v="Applied"/>
    <s v="Chennai"/>
    <m/>
    <s v="Yes"/>
    <s v="Yes"/>
    <x v="3"/>
    <s v="Business Acumen, Tableau"/>
    <s v="R, Business Acumen, Power BI"/>
    <n v="6.4"/>
    <s v="Sunday"/>
    <x v="2"/>
    <n v="6"/>
    <x v="0"/>
  </r>
  <r>
    <d v="2025-05-19T00:00:00"/>
    <s v="Google"/>
    <s v="Reporting Analyst"/>
    <s v="Full-time"/>
    <x v="4"/>
    <s v="Applied"/>
    <s v="Noida"/>
    <m/>
    <s v="No"/>
    <s v="No"/>
    <x v="3"/>
    <s v="Statistics, Excel, Power BI"/>
    <s v="Power BI, Python, SQL"/>
    <n v="7.6"/>
    <s v="Monday"/>
    <x v="1"/>
    <n v="19"/>
    <x v="0"/>
  </r>
  <r>
    <d v="2025-05-06T00:00:00"/>
    <s v="Razorpay"/>
    <s v="Power BI Developer"/>
    <s v="Full-time"/>
    <x v="3"/>
    <s v="Applied"/>
    <s v="Pune"/>
    <m/>
    <s v="Yes"/>
    <s v="No"/>
    <x v="3"/>
    <s v="SQL, Statistics, Business Acumen, Python"/>
    <s v="R, Power BI"/>
    <n v="8.8000000000000007"/>
    <s v="Tuesday"/>
    <x v="1"/>
    <n v="6"/>
    <x v="0"/>
  </r>
  <r>
    <d v="2025-05-23T00:00:00"/>
    <s v="TCS"/>
    <s v="Gen AI Intern"/>
    <s v="Full-time"/>
    <x v="3"/>
    <s v="Interview"/>
    <s v="Remote"/>
    <n v="3"/>
    <s v="Yes"/>
    <s v="Yes"/>
    <x v="0"/>
    <s v="Tableau, Power BI"/>
    <s v="R, Excel, Tableau"/>
    <n v="11.5"/>
    <s v="Friday"/>
    <x v="1"/>
    <n v="23"/>
    <x v="1"/>
  </r>
  <r>
    <d v="2025-04-28T00:00:00"/>
    <s v="EY"/>
    <s v="Reporting Analyst"/>
    <s v="Remote"/>
    <x v="2"/>
    <s v="Applied"/>
    <s v="Mumbai"/>
    <m/>
    <s v="Yes"/>
    <s v="Yes"/>
    <x v="2"/>
    <s v="Business Acumen, Tableau, Power BI, Communication"/>
    <s v="Statistics, SQL, Python"/>
    <n v="6.4"/>
    <s v="Monday"/>
    <x v="2"/>
    <n v="28"/>
    <x v="0"/>
  </r>
  <r>
    <d v="2025-04-17T00:00:00"/>
    <s v="Deloitte"/>
    <s v="Data Analyst"/>
    <s v="Full-time"/>
    <x v="4"/>
    <s v="Rejected"/>
    <s v="Mumbai"/>
    <n v="3"/>
    <s v="Yes"/>
    <s v="Yes"/>
    <x v="1"/>
    <s v="R, Excel, SQL, Business Acumen"/>
    <s v="Power BI, Business Acumen, Excel"/>
    <n v="11.1"/>
    <s v="Thursday"/>
    <x v="2"/>
    <n v="17"/>
    <x v="0"/>
  </r>
  <r>
    <d v="2025-06-26T00:00:00"/>
    <s v="Capgemini"/>
    <s v="AI/ML Intern"/>
    <s v="Remote"/>
    <x v="0"/>
    <s v="Rejected"/>
    <s v="Mumbai"/>
    <n v="3"/>
    <s v="No"/>
    <s v="No"/>
    <x v="3"/>
    <s v="R, SQL, Gen AI, Business Acumen"/>
    <s v="Statistics, Python, SQL"/>
    <n v="5.5"/>
    <s v="Thursday"/>
    <x v="0"/>
    <n v="26"/>
    <x v="0"/>
  </r>
  <r>
    <d v="2025-06-09T00:00:00"/>
    <s v="Capgemini"/>
    <s v="Data Science Trainee"/>
    <s v="Full-time"/>
    <x v="1"/>
    <s v="Interview"/>
    <s v="Bengaluru"/>
    <n v="21"/>
    <s v="Yes"/>
    <s v="Yes"/>
    <x v="1"/>
    <s v="Python, Communication, Gen AI, Power BI"/>
    <s v="Power BI, Gen AI"/>
    <n v="8.9"/>
    <s v="Monday"/>
    <x v="0"/>
    <n v="9"/>
    <x v="1"/>
  </r>
  <r>
    <d v="2025-05-03T00:00:00"/>
    <s v="Zomato"/>
    <s v="AI/ML Intern"/>
    <s v="Remote"/>
    <x v="4"/>
    <s v="Applied"/>
    <s v="Hyderabad"/>
    <m/>
    <s v="No"/>
    <s v="Yes"/>
    <x v="1"/>
    <s v="Business Acumen, Statistics, Power BI, R"/>
    <s v="Tableau, R, Communication"/>
    <n v="10"/>
    <s v="Saturday"/>
    <x v="1"/>
    <n v="3"/>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0">
  <r>
    <x v="0"/>
  </r>
  <r>
    <x v="1"/>
  </r>
  <r>
    <x v="2"/>
  </r>
  <r>
    <x v="3"/>
  </r>
  <r>
    <x v="4"/>
  </r>
  <r>
    <x v="5"/>
  </r>
  <r>
    <x v="6"/>
  </r>
  <r>
    <x v="7"/>
  </r>
  <r>
    <x v="8"/>
  </r>
  <r>
    <x v="9"/>
  </r>
  <r>
    <x v="10"/>
  </r>
  <r>
    <x v="11"/>
  </r>
  <r>
    <x v="12"/>
  </r>
  <r>
    <x v="13"/>
  </r>
  <r>
    <x v="14"/>
  </r>
  <r>
    <x v="6"/>
  </r>
  <r>
    <x v="15"/>
  </r>
  <r>
    <x v="10"/>
  </r>
  <r>
    <x v="16"/>
  </r>
  <r>
    <x v="17"/>
  </r>
  <r>
    <x v="14"/>
  </r>
  <r>
    <x v="18"/>
  </r>
  <r>
    <x v="19"/>
  </r>
  <r>
    <x v="20"/>
  </r>
  <r>
    <x v="18"/>
  </r>
  <r>
    <x v="21"/>
  </r>
  <r>
    <x v="22"/>
  </r>
  <r>
    <x v="23"/>
  </r>
  <r>
    <x v="24"/>
  </r>
  <r>
    <x v="25"/>
  </r>
  <r>
    <x v="26"/>
  </r>
  <r>
    <x v="27"/>
  </r>
  <r>
    <x v="15"/>
  </r>
  <r>
    <x v="28"/>
  </r>
  <r>
    <x v="29"/>
  </r>
  <r>
    <x v="23"/>
  </r>
  <r>
    <x v="30"/>
  </r>
  <r>
    <x v="6"/>
  </r>
  <r>
    <x v="31"/>
  </r>
  <r>
    <x v="0"/>
  </r>
  <r>
    <x v="32"/>
  </r>
  <r>
    <x v="33"/>
  </r>
  <r>
    <x v="3"/>
  </r>
  <r>
    <x v="34"/>
  </r>
  <r>
    <x v="16"/>
  </r>
  <r>
    <x v="35"/>
  </r>
  <r>
    <x v="29"/>
  </r>
  <r>
    <x v="36"/>
  </r>
  <r>
    <x v="37"/>
  </r>
  <r>
    <x v="6"/>
  </r>
  <r>
    <x v="38"/>
  </r>
  <r>
    <x v="39"/>
  </r>
  <r>
    <x v="40"/>
  </r>
  <r>
    <x v="38"/>
  </r>
  <r>
    <x v="41"/>
  </r>
  <r>
    <x v="6"/>
  </r>
  <r>
    <x v="42"/>
  </r>
  <r>
    <x v="4"/>
  </r>
  <r>
    <x v="43"/>
  </r>
  <r>
    <x v="16"/>
  </r>
  <r>
    <x v="44"/>
  </r>
  <r>
    <x v="45"/>
  </r>
  <r>
    <x v="21"/>
  </r>
  <r>
    <x v="46"/>
  </r>
  <r>
    <x v="47"/>
  </r>
  <r>
    <x v="9"/>
  </r>
  <r>
    <x v="48"/>
  </r>
  <r>
    <x v="34"/>
  </r>
  <r>
    <x v="2"/>
  </r>
  <r>
    <x v="49"/>
  </r>
  <r>
    <x v="50"/>
  </r>
  <r>
    <x v="51"/>
  </r>
  <r>
    <x v="0"/>
  </r>
  <r>
    <x v="51"/>
  </r>
  <r>
    <x v="52"/>
  </r>
  <r>
    <x v="31"/>
  </r>
  <r>
    <x v="53"/>
  </r>
  <r>
    <x v="54"/>
  </r>
  <r>
    <x v="9"/>
  </r>
  <r>
    <x v="42"/>
  </r>
  <r>
    <x v="41"/>
  </r>
  <r>
    <x v="16"/>
  </r>
  <r>
    <x v="55"/>
  </r>
  <r>
    <x v="9"/>
  </r>
  <r>
    <x v="49"/>
  </r>
  <r>
    <x v="27"/>
  </r>
  <r>
    <x v="36"/>
  </r>
  <r>
    <x v="5"/>
  </r>
  <r>
    <x v="22"/>
  </r>
  <r>
    <x v="37"/>
  </r>
  <r>
    <x v="18"/>
  </r>
  <r>
    <x v="56"/>
  </r>
  <r>
    <x v="57"/>
  </r>
  <r>
    <x v="42"/>
  </r>
  <r>
    <x v="8"/>
  </r>
  <r>
    <x v="36"/>
  </r>
  <r>
    <x v="36"/>
  </r>
  <r>
    <x v="58"/>
  </r>
  <r>
    <x v="51"/>
  </r>
  <r>
    <x v="0"/>
  </r>
  <r>
    <x v="59"/>
  </r>
  <r>
    <x v="32"/>
  </r>
  <r>
    <x v="37"/>
  </r>
  <r>
    <x v="12"/>
  </r>
  <r>
    <x v="56"/>
  </r>
  <r>
    <x v="11"/>
  </r>
  <r>
    <x v="60"/>
  </r>
  <r>
    <x v="61"/>
  </r>
  <r>
    <x v="31"/>
  </r>
  <r>
    <x v="62"/>
  </r>
  <r>
    <x v="0"/>
  </r>
  <r>
    <x v="63"/>
  </r>
  <r>
    <x v="16"/>
  </r>
  <r>
    <x v="54"/>
  </r>
  <r>
    <x v="7"/>
  </r>
  <r>
    <x v="62"/>
  </r>
  <r>
    <x v="47"/>
  </r>
  <r>
    <x v="64"/>
  </r>
  <r>
    <x v="44"/>
  </r>
  <r>
    <x v="65"/>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0">
  <r>
    <d v="2025-06-24T00:00:00"/>
    <s v="KPMG"/>
    <s v="Gen AI Intern"/>
    <s v="Remote"/>
    <s v="Company Website"/>
    <s v="Applied"/>
    <x v="0"/>
    <m/>
    <x v="0"/>
    <s v="No"/>
    <s v="Immediate"/>
    <s v="Gen AI, Business Acumen, Communication"/>
    <s v="Gen AI, Power BI, Tableau"/>
    <x v="0"/>
    <s v="Tuesday"/>
    <s v="June"/>
    <n v="24"/>
    <x v="0"/>
  </r>
  <r>
    <d v="2025-06-08T00:00:00"/>
    <s v="PwC"/>
    <s v="Gen AI Intern"/>
    <s v="Full-time"/>
    <s v="Company Website"/>
    <s v="Rejected"/>
    <x v="0"/>
    <n v="14"/>
    <x v="1"/>
    <s v="No"/>
    <s v="60 days"/>
    <s v="Business Acumen, Power BI, Gen AI, SQL"/>
    <s v="Python, Communication, SQL"/>
    <x v="1"/>
    <s v="Sunday"/>
    <s v="June"/>
    <n v="8"/>
    <x v="0"/>
  </r>
  <r>
    <d v="2025-05-18T00:00:00"/>
    <s v="Infosys"/>
    <s v="AI/ML Intern"/>
    <s v="Full-time"/>
    <s v="LinkedIn"/>
    <s v="Applied"/>
    <x v="1"/>
    <m/>
    <x v="1"/>
    <s v="Yes"/>
    <s v="90 days"/>
    <s v="Business Acumen, Python, Statistics, SQL"/>
    <s v="Tableau, Excel, Python"/>
    <x v="2"/>
    <s v="Sunday"/>
    <s v="May"/>
    <n v="18"/>
    <x v="0"/>
  </r>
  <r>
    <d v="2025-04-16T00:00:00"/>
    <s v="PwC"/>
    <s v="Gen AI Intern"/>
    <s v="Full-time"/>
    <s v="Referral"/>
    <s v="Rejected"/>
    <x v="2"/>
    <n v="7"/>
    <x v="0"/>
    <s v="No"/>
    <s v="90 days"/>
    <s v="Communication, Tableau, Business Acumen, Power BI"/>
    <s v="Statistics, SQL, R"/>
    <x v="3"/>
    <s v="Wednesday"/>
    <s v="April"/>
    <n v="16"/>
    <x v="0"/>
  </r>
  <r>
    <d v="2025-05-11T00:00:00"/>
    <s v="Razorpay"/>
    <s v="SQL Analyst"/>
    <s v="Remote"/>
    <s v="Referral"/>
    <s v="Applied"/>
    <x v="3"/>
    <m/>
    <x v="1"/>
    <s v="Yes"/>
    <s v="30 days"/>
    <s v="R, Gen AI, Tableau, SQL"/>
    <s v="Communication, Python"/>
    <x v="0"/>
    <s v="Sunday"/>
    <s v="May"/>
    <n v="11"/>
    <x v="0"/>
  </r>
  <r>
    <d v="2025-05-02T00:00:00"/>
    <s v="PwC"/>
    <s v="AI/ML Intern"/>
    <s v="Remote"/>
    <s v="Company Website"/>
    <s v="Rejected"/>
    <x v="4"/>
    <n v="14"/>
    <x v="0"/>
    <s v="Yes"/>
    <s v="30 days"/>
    <s v="Power BI, Business Acumen"/>
    <s v="Power BI, Business Acumen, Excel"/>
    <x v="4"/>
    <s v="Friday"/>
    <s v="May"/>
    <n v="2"/>
    <x v="0"/>
  </r>
  <r>
    <d v="2025-04-10T00:00:00"/>
    <s v="Wipro"/>
    <s v="Data Analyst"/>
    <s v="Remote"/>
    <s v="Naukri"/>
    <s v="Rejected"/>
    <x v="3"/>
    <n v="0"/>
    <x v="1"/>
    <s v="Yes"/>
    <s v="15 days"/>
    <s v="Statistics, Communication, Excel, Tableau"/>
    <s v="Statistics, Excel, Business Acumen"/>
    <x v="5"/>
    <s v="Thursday"/>
    <s v="April"/>
    <n v="10"/>
    <x v="0"/>
  </r>
  <r>
    <d v="2025-05-23T00:00:00"/>
    <s v="TCS"/>
    <s v="Data Analyst"/>
    <s v="Remote"/>
    <s v="Instahyre"/>
    <s v="Offer"/>
    <x v="1"/>
    <n v="21"/>
    <x v="0"/>
    <s v="Yes"/>
    <s v="Immediate"/>
    <s v="Business Acumen, Power BI"/>
    <s v="Python, Business Acumen"/>
    <x v="6"/>
    <s v="Friday"/>
    <s v="May"/>
    <n v="23"/>
    <x v="1"/>
  </r>
  <r>
    <d v="2025-05-16T00:00:00"/>
    <s v="Zomato"/>
    <s v="Excel Data Analyst"/>
    <s v="Full-time"/>
    <s v="Company Website"/>
    <s v="Offer"/>
    <x v="4"/>
    <n v="21"/>
    <x v="1"/>
    <s v="Yes"/>
    <s v="30 days"/>
    <s v="SQL, Excel, R, Python"/>
    <s v="Gen AI, Business Acumen, Statistics"/>
    <x v="7"/>
    <s v="Friday"/>
    <s v="May"/>
    <n v="16"/>
    <x v="1"/>
  </r>
  <r>
    <d v="2025-04-02T00:00:00"/>
    <s v="Zoho"/>
    <s v="Business Analyst"/>
    <s v="Remote"/>
    <s v="Referral"/>
    <s v="Interview"/>
    <x v="2"/>
    <n v="21"/>
    <x v="1"/>
    <s v="Yes"/>
    <s v="15 days"/>
    <s v="R, Statistics"/>
    <s v="Excel, SQL, Tableau"/>
    <x v="8"/>
    <s v="Wednesday"/>
    <s v="April"/>
    <n v="2"/>
    <x v="1"/>
  </r>
  <r>
    <d v="2025-06-12T00:00:00"/>
    <s v="Wipro"/>
    <s v="Power BI Developer"/>
    <s v="Remote"/>
    <s v="LinkedIn"/>
    <s v="Offer"/>
    <x v="0"/>
    <n v="14"/>
    <x v="1"/>
    <s v="No"/>
    <s v="15 days"/>
    <s v="Python, Gen AI, Communication, R"/>
    <s v="SQL, Business Acumen"/>
    <x v="9"/>
    <s v="Thursday"/>
    <s v="June"/>
    <n v="12"/>
    <x v="1"/>
  </r>
  <r>
    <d v="2025-05-15T00:00:00"/>
    <s v="Wipro"/>
    <s v="Business Analyst"/>
    <s v="Remote"/>
    <s v="Naukri"/>
    <s v="Rejected"/>
    <x v="2"/>
    <n v="21"/>
    <x v="0"/>
    <s v="No"/>
    <s v="Immediate"/>
    <s v="Tableau, Statistics, Business Acumen, SQL"/>
    <s v="Business Acumen, Gen AI, R"/>
    <x v="10"/>
    <s v="Thursday"/>
    <s v="May"/>
    <n v="15"/>
    <x v="0"/>
  </r>
  <r>
    <d v="2025-06-14T00:00:00"/>
    <s v="Microsoft"/>
    <s v="Business Analyst"/>
    <s v="Remote"/>
    <s v="Naukri"/>
    <s v="Interview"/>
    <x v="5"/>
    <n v="7"/>
    <x v="1"/>
    <s v="No"/>
    <s v="15 days"/>
    <s v="Gen AI, Communication, Business Acumen, Excel"/>
    <s v="Excel, Tableau"/>
    <x v="11"/>
    <s v="Saturday"/>
    <s v="June"/>
    <n v="14"/>
    <x v="1"/>
  </r>
  <r>
    <d v="2025-05-05T00:00:00"/>
    <s v="Deloitte"/>
    <s v="Power BI Developer"/>
    <s v="Full-time"/>
    <s v="Naukri"/>
    <s v="Applied"/>
    <x v="6"/>
    <m/>
    <x v="1"/>
    <s v="Yes"/>
    <s v="Immediate"/>
    <s v="Business Acumen, SQL, Communication"/>
    <s v="Excel, Tableau, Gen AI"/>
    <x v="12"/>
    <s v="Monday"/>
    <s v="May"/>
    <n v="5"/>
    <x v="0"/>
  </r>
  <r>
    <d v="2025-04-11T00:00:00"/>
    <s v="NielsenIQ"/>
    <s v="Gen AI Intern"/>
    <s v="Full-time"/>
    <s v="Referral"/>
    <s v="Applied"/>
    <x v="7"/>
    <m/>
    <x v="0"/>
    <s v="No"/>
    <s v="60 days"/>
    <s v="SQL, Power BI"/>
    <s v="Tableau, Gen AI, R"/>
    <x v="13"/>
    <s v="Friday"/>
    <s v="April"/>
    <n v="11"/>
    <x v="0"/>
  </r>
  <r>
    <d v="2025-04-10T00:00:00"/>
    <s v="Google"/>
    <s v="Data Science Trainee"/>
    <s v="Full-time"/>
    <s v="Referral"/>
    <s v="Interview"/>
    <x v="3"/>
    <n v="14"/>
    <x v="1"/>
    <s v="Yes"/>
    <s v="30 days"/>
    <s v="Gen AI, Communication"/>
    <s v="Communication, Statistics, R"/>
    <x v="14"/>
    <s v="Thursday"/>
    <s v="April"/>
    <n v="10"/>
    <x v="1"/>
  </r>
  <r>
    <d v="2025-06-23T00:00:00"/>
    <s v="Axis Bank"/>
    <s v="Power BI Developer"/>
    <s v="Remote"/>
    <s v="Company Website"/>
    <s v="Interview"/>
    <x v="3"/>
    <n v="14"/>
    <x v="0"/>
    <s v="Yes"/>
    <s v="60 days"/>
    <s v="Tableau, Statistics, Python"/>
    <s v="Gen AI, Tableau, R"/>
    <x v="15"/>
    <s v="Monday"/>
    <s v="June"/>
    <n v="23"/>
    <x v="1"/>
  </r>
  <r>
    <d v="2025-06-12T00:00:00"/>
    <s v="Razorpay"/>
    <s v="Reporting Analyst"/>
    <s v="Full-time"/>
    <s v="Instahyre"/>
    <s v="Applied"/>
    <x v="4"/>
    <m/>
    <x v="1"/>
    <s v="No"/>
    <s v="30 days"/>
    <s v="SQL, Gen AI, Statistics, R"/>
    <s v="Python, Tableau, Power BI"/>
    <x v="16"/>
    <s v="Thursday"/>
    <s v="June"/>
    <n v="12"/>
    <x v="0"/>
  </r>
  <r>
    <d v="2025-05-19T00:00:00"/>
    <s v="Infosys"/>
    <s v="BI Analyst"/>
    <s v="Remote"/>
    <s v="Instahyre"/>
    <s v="Applied"/>
    <x v="6"/>
    <m/>
    <x v="1"/>
    <s v="No"/>
    <s v="90 days"/>
    <s v="SQL, R, Python, Communication"/>
    <s v="Power BI, Excel, Gen AI"/>
    <x v="17"/>
    <s v="Monday"/>
    <s v="May"/>
    <n v="19"/>
    <x v="0"/>
  </r>
  <r>
    <d v="2025-05-13T00:00:00"/>
    <s v="Capgemini"/>
    <s v="Business Analyst"/>
    <s v="Full-time"/>
    <s v="LinkedIn"/>
    <s v="Applied"/>
    <x v="3"/>
    <m/>
    <x v="0"/>
    <s v="No"/>
    <s v="60 days"/>
    <s v="R, Business Acumen, Power BI"/>
    <s v="Excel, Statistics, SQL"/>
    <x v="18"/>
    <s v="Tuesday"/>
    <s v="May"/>
    <n v="13"/>
    <x v="0"/>
  </r>
  <r>
    <d v="2025-04-11T00:00:00"/>
    <s v="Deloitte"/>
    <s v="Power BI Developer"/>
    <s v="Remote"/>
    <s v="Company Website"/>
    <s v="Applied"/>
    <x v="3"/>
    <m/>
    <x v="0"/>
    <s v="No"/>
    <s v="60 days"/>
    <s v="Statistics, R"/>
    <s v="SQL, Tableau, Excel"/>
    <x v="19"/>
    <s v="Friday"/>
    <s v="April"/>
    <n v="11"/>
    <x v="0"/>
  </r>
  <r>
    <d v="2025-04-15T00:00:00"/>
    <s v="TCS"/>
    <s v="SQL Analyst"/>
    <s v="Full-time"/>
    <s v="Naukri"/>
    <s v="Rejected"/>
    <x v="3"/>
    <n v="21"/>
    <x v="1"/>
    <s v="Yes"/>
    <s v="30 days"/>
    <s v="Gen AI, Statistics, Python, R"/>
    <s v="Power BI, R, Gen AI"/>
    <x v="20"/>
    <s v="Tuesday"/>
    <s v="April"/>
    <n v="15"/>
    <x v="0"/>
  </r>
  <r>
    <d v="2025-06-18T00:00:00"/>
    <s v="Razorpay"/>
    <s v="BI Analyst"/>
    <s v="Remote"/>
    <s v="Referral"/>
    <s v="Applied"/>
    <x v="3"/>
    <m/>
    <x v="1"/>
    <s v="No"/>
    <s v="Immediate"/>
    <s v="SQL, Business Acumen, Power BI, Statistics"/>
    <s v="Python, Statistics, SQL"/>
    <x v="21"/>
    <s v="Wednesday"/>
    <s v="June"/>
    <n v="18"/>
    <x v="0"/>
  </r>
  <r>
    <d v="2025-06-02T00:00:00"/>
    <s v="KPMG"/>
    <s v="SQL Analyst"/>
    <s v="Remote"/>
    <s v="Instahyre"/>
    <s v="Applied"/>
    <x v="5"/>
    <m/>
    <x v="0"/>
    <s v="No"/>
    <s v="60 days"/>
    <s v="Power BI, Tableau, SQL, Communication"/>
    <s v="Communication, SQL"/>
    <x v="22"/>
    <s v="Monday"/>
    <s v="June"/>
    <n v="2"/>
    <x v="0"/>
  </r>
  <r>
    <d v="2025-04-15T00:00:00"/>
    <s v="Zoho"/>
    <s v="SQL Analyst"/>
    <s v="Full-time"/>
    <s v="Instahyre"/>
    <s v="Applied"/>
    <x v="0"/>
    <m/>
    <x v="0"/>
    <s v="No"/>
    <s v="15 days"/>
    <s v="Business Acumen, Power BI, R"/>
    <s v="Tableau, Power BI, Business Acumen"/>
    <x v="23"/>
    <s v="Tuesday"/>
    <s v="April"/>
    <n v="15"/>
    <x v="0"/>
  </r>
  <r>
    <d v="2025-05-28T00:00:00"/>
    <s v="Axis Bank"/>
    <s v="Data Analyst"/>
    <s v="Remote"/>
    <s v="LinkedIn"/>
    <s v="Applied"/>
    <x v="3"/>
    <m/>
    <x v="0"/>
    <s v="No"/>
    <s v="60 days"/>
    <s v="Statistics, Gen AI, R, Python"/>
    <s v="SQL, Excel"/>
    <x v="24"/>
    <s v="Wednesday"/>
    <s v="May"/>
    <n v="28"/>
    <x v="0"/>
  </r>
  <r>
    <d v="2025-04-29T00:00:00"/>
    <s v="Flipkart"/>
    <s v="Data Analyst"/>
    <s v="Remote"/>
    <s v="Naukri"/>
    <s v="Interview"/>
    <x v="0"/>
    <n v="14"/>
    <x v="0"/>
    <s v="Yes"/>
    <s v="90 days"/>
    <s v="Tableau, Business Acumen"/>
    <s v="Business Acumen, Excel, Statistics"/>
    <x v="25"/>
    <s v="Tuesday"/>
    <s v="April"/>
    <n v="29"/>
    <x v="1"/>
  </r>
  <r>
    <d v="2025-05-25T00:00:00"/>
    <s v="Deloitte"/>
    <s v="Gen AI Intern"/>
    <s v="Remote"/>
    <s v="LinkedIn"/>
    <s v="Applied"/>
    <x v="2"/>
    <m/>
    <x v="1"/>
    <s v="No"/>
    <s v="Immediate"/>
    <s v="Python, Communication"/>
    <s v="Power BI, R, Python"/>
    <x v="19"/>
    <s v="Sunday"/>
    <s v="May"/>
    <n v="25"/>
    <x v="0"/>
  </r>
  <r>
    <d v="2025-04-08T00:00:00"/>
    <s v="HDFC Bank"/>
    <s v="SQL Analyst"/>
    <s v="Remote"/>
    <s v="Instahyre"/>
    <s v="Interview"/>
    <x v="2"/>
    <n v="7"/>
    <x v="0"/>
    <s v="No"/>
    <s v="90 days"/>
    <s v="SQL, Power BI, Gen AI, Excel"/>
    <s v="Power BI, R, Python"/>
    <x v="26"/>
    <s v="Tuesday"/>
    <s v="April"/>
    <n v="8"/>
    <x v="1"/>
  </r>
  <r>
    <d v="2025-05-12T00:00:00"/>
    <s v="Swiggy"/>
    <s v="Excel Data Analyst"/>
    <s v="Remote"/>
    <s v="Naukri"/>
    <s v="Interview"/>
    <x v="7"/>
    <n v="14"/>
    <x v="0"/>
    <s v="No"/>
    <s v="Immediate"/>
    <s v="SQL, Gen AI, Tableau, Communication"/>
    <s v="Statistics, R, Communication"/>
    <x v="27"/>
    <s v="Monday"/>
    <s v="May"/>
    <n v="12"/>
    <x v="1"/>
  </r>
  <r>
    <d v="2025-04-12T00:00:00"/>
    <s v="EY"/>
    <s v="SQL Analyst"/>
    <s v="Full-time"/>
    <s v="Instahyre"/>
    <s v="Applied"/>
    <x v="6"/>
    <m/>
    <x v="1"/>
    <s v="No"/>
    <s v="30 days"/>
    <s v="Tableau, Communication, Power BI"/>
    <s v="Communication, Excel, Business Acumen"/>
    <x v="28"/>
    <s v="Saturday"/>
    <s v="April"/>
    <n v="12"/>
    <x v="0"/>
  </r>
  <r>
    <d v="2025-05-29T00:00:00"/>
    <s v="TCS"/>
    <s v="Business Analyst"/>
    <s v="Full-time"/>
    <s v="Referral"/>
    <s v="Applied"/>
    <x v="6"/>
    <m/>
    <x v="1"/>
    <s v="Yes"/>
    <s v="30 days"/>
    <s v="Tableau, SQL"/>
    <s v="Tableau, SQL, Communication"/>
    <x v="29"/>
    <s v="Thursday"/>
    <s v="May"/>
    <n v="29"/>
    <x v="0"/>
  </r>
  <r>
    <d v="2025-06-23T00:00:00"/>
    <s v="Zoho"/>
    <s v="Data Analyst"/>
    <s v="Remote"/>
    <s v="Company Website"/>
    <s v="Interview"/>
    <x v="3"/>
    <n v="14"/>
    <x v="1"/>
    <s v="Yes"/>
    <s v="Immediate"/>
    <s v="Statistics, SQL"/>
    <s v="R, Python"/>
    <x v="4"/>
    <s v="Monday"/>
    <s v="June"/>
    <n v="23"/>
    <x v="1"/>
  </r>
  <r>
    <d v="2025-05-27T00:00:00"/>
    <s v="TCS"/>
    <s v="Data Analyst"/>
    <s v="Remote"/>
    <s v="LinkedIn"/>
    <s v="Offer"/>
    <x v="6"/>
    <n v="3"/>
    <x v="0"/>
    <s v="Yes"/>
    <s v="15 days"/>
    <s v="SQL, R, Business Acumen"/>
    <s v="Communication, Tableau, Power BI"/>
    <x v="0"/>
    <s v="Tuesday"/>
    <s v="May"/>
    <n v="27"/>
    <x v="1"/>
  </r>
  <r>
    <d v="2025-04-18T00:00:00"/>
    <s v="Accenture"/>
    <s v="Business Analyst"/>
    <s v="Full-time"/>
    <s v="Instahyre"/>
    <s v="Interview"/>
    <x v="4"/>
    <n v="7"/>
    <x v="1"/>
    <s v="Yes"/>
    <s v="60 days"/>
    <s v="Statistics, Python, SQL, Excel"/>
    <s v="SQL, Gen AI"/>
    <x v="30"/>
    <s v="Friday"/>
    <s v="April"/>
    <n v="18"/>
    <x v="1"/>
  </r>
  <r>
    <d v="2025-05-25T00:00:00"/>
    <s v="Amazon"/>
    <s v="Power BI Developer"/>
    <s v="Full-time"/>
    <s v="Company Website"/>
    <s v="Interview"/>
    <x v="3"/>
    <n v="21"/>
    <x v="0"/>
    <s v="Yes"/>
    <s v="30 days"/>
    <s v="Business Acumen, R"/>
    <s v="Gen AI, Tableau"/>
    <x v="31"/>
    <s v="Sunday"/>
    <s v="May"/>
    <n v="25"/>
    <x v="1"/>
  </r>
  <r>
    <d v="2025-05-01T00:00:00"/>
    <s v="PwC"/>
    <s v="Excel Data Analyst"/>
    <s v="Full-time"/>
    <s v="Naukri"/>
    <s v="Applied"/>
    <x v="5"/>
    <m/>
    <x v="1"/>
    <s v="No"/>
    <s v="30 days"/>
    <s v="Gen AI, R"/>
    <s v="Business Acumen, Power BI, Statistics"/>
    <x v="32"/>
    <s v="Thursday"/>
    <s v="May"/>
    <n v="1"/>
    <x v="0"/>
  </r>
  <r>
    <d v="2025-04-10T00:00:00"/>
    <s v="TCS"/>
    <s v="Reporting Analyst"/>
    <s v="Full-time"/>
    <s v="LinkedIn"/>
    <s v="Applied"/>
    <x v="1"/>
    <m/>
    <x v="1"/>
    <s v="No"/>
    <s v="90 days"/>
    <s v="Business Acumen, Gen AI, R"/>
    <s v="SQL, Business Acumen, Power BI"/>
    <x v="33"/>
    <s v="Thursday"/>
    <s v="April"/>
    <n v="10"/>
    <x v="0"/>
  </r>
  <r>
    <d v="2025-05-10T00:00:00"/>
    <s v="Infosys"/>
    <s v="AI/ML Intern"/>
    <s v="Full-time"/>
    <s v="Naukri"/>
    <s v="Interview"/>
    <x v="6"/>
    <n v="21"/>
    <x v="1"/>
    <s v="No"/>
    <s v="60 days"/>
    <s v="Python, Excel, R, Business Acumen"/>
    <s v="SQL, Statistics, Excel"/>
    <x v="23"/>
    <s v="Saturday"/>
    <s v="May"/>
    <n v="10"/>
    <x v="1"/>
  </r>
  <r>
    <d v="2025-06-24T00:00:00"/>
    <s v="Zoho"/>
    <s v="Business Analyst"/>
    <s v="Full-time"/>
    <s v="Naukri"/>
    <s v="Interview"/>
    <x v="0"/>
    <n v="14"/>
    <x v="0"/>
    <s v="No"/>
    <s v="15 days"/>
    <s v="Power BI, Tableau, SQL"/>
    <s v="Communication, Gen AI"/>
    <x v="21"/>
    <s v="Tuesday"/>
    <s v="June"/>
    <n v="24"/>
    <x v="1"/>
  </r>
  <r>
    <d v="2025-04-09T00:00:00"/>
    <s v="Zomato"/>
    <s v="Reporting Analyst"/>
    <s v="Full-time"/>
    <s v="Referral"/>
    <s v="Applied"/>
    <x v="2"/>
    <m/>
    <x v="1"/>
    <s v="No"/>
    <s v="90 days"/>
    <s v="Communication, Power BI"/>
    <s v="SQL, R, Python"/>
    <x v="9"/>
    <s v="Wednesday"/>
    <s v="April"/>
    <n v="9"/>
    <x v="0"/>
  </r>
  <r>
    <d v="2025-04-01T00:00:00"/>
    <s v="Wipro"/>
    <s v="Data Analyst"/>
    <s v="Full-time"/>
    <s v="LinkedIn"/>
    <s v="Applied"/>
    <x v="6"/>
    <m/>
    <x v="1"/>
    <s v="Yes"/>
    <s v="Immediate"/>
    <s v="Gen AI, Python, Communication, SQL"/>
    <s v="Communication, Tableau, SQL"/>
    <x v="34"/>
    <s v="Tuesday"/>
    <s v="April"/>
    <n v="1"/>
    <x v="0"/>
  </r>
  <r>
    <d v="2025-04-16T00:00:00"/>
    <s v="KPMG"/>
    <s v="Data Analyst"/>
    <s v="Full-time"/>
    <s v="Naukri"/>
    <s v="Rejected"/>
    <x v="1"/>
    <n v="14"/>
    <x v="1"/>
    <s v="No"/>
    <s v="30 days"/>
    <s v="Communication, SQL, Statistics"/>
    <s v="Communication, Python"/>
    <x v="35"/>
    <s v="Wednesday"/>
    <s v="April"/>
    <n v="16"/>
    <x v="0"/>
  </r>
  <r>
    <d v="2025-05-09T00:00:00"/>
    <s v="Axis Bank"/>
    <s v="Gen AI Intern"/>
    <s v="Remote"/>
    <s v="Company Website"/>
    <s v="Interview"/>
    <x v="4"/>
    <n v="3"/>
    <x v="1"/>
    <s v="Yes"/>
    <s v="Immediate"/>
    <s v="Excel, Python, Communication"/>
    <s v="Communication, Excel"/>
    <x v="36"/>
    <s v="Friday"/>
    <s v="May"/>
    <n v="9"/>
    <x v="1"/>
  </r>
  <r>
    <d v="2025-05-19T00:00:00"/>
    <s v="Flipkart"/>
    <s v="Business Analyst"/>
    <s v="Full-time"/>
    <s v="Instahyre"/>
    <s v="Offer"/>
    <x v="6"/>
    <n v="14"/>
    <x v="1"/>
    <s v="Yes"/>
    <s v="30 days"/>
    <s v="Excel, Python"/>
    <s v="Communication, Statistics, SQL"/>
    <x v="27"/>
    <s v="Monday"/>
    <s v="May"/>
    <n v="19"/>
    <x v="1"/>
  </r>
  <r>
    <d v="2025-06-04T00:00:00"/>
    <s v="Accenture"/>
    <s v="Excel Data Analyst"/>
    <s v="Full-time"/>
    <s v="Instahyre"/>
    <s v="Interview"/>
    <x v="6"/>
    <n v="3"/>
    <x v="1"/>
    <s v="No"/>
    <s v="30 days"/>
    <s v="Gen AI, Communication, Business Acumen"/>
    <s v="Tableau, Python, SQL"/>
    <x v="37"/>
    <s v="Wednesday"/>
    <s v="June"/>
    <n v="4"/>
    <x v="1"/>
  </r>
  <r>
    <d v="2025-04-18T00:00:00"/>
    <s v="HDFC Bank"/>
    <s v="Business Analyst"/>
    <s v="Full-time"/>
    <s v="LinkedIn"/>
    <s v="Applied"/>
    <x v="4"/>
    <m/>
    <x v="0"/>
    <s v="No"/>
    <s v="Immediate"/>
    <s v="Communication, Python, Statistics, Power BI"/>
    <s v="Tableau, SQL, Business Acumen"/>
    <x v="38"/>
    <s v="Friday"/>
    <s v="April"/>
    <n v="18"/>
    <x v="0"/>
  </r>
  <r>
    <d v="2025-06-27T00:00:00"/>
    <s v="Flipkart"/>
    <s v="Reporting Analyst"/>
    <s v="Full-time"/>
    <s v="Naukri"/>
    <s v="Rejected"/>
    <x v="2"/>
    <n v="3"/>
    <x v="1"/>
    <s v="Yes"/>
    <s v="30 days"/>
    <s v="Business Acumen, Excel, Tableau"/>
    <s v="Power BI, Excel, Gen AI"/>
    <x v="39"/>
    <s v="Friday"/>
    <s v="June"/>
    <n v="27"/>
    <x v="0"/>
  </r>
  <r>
    <d v="2025-06-11T00:00:00"/>
    <s v="NielsenIQ"/>
    <s v="Gen AI Intern"/>
    <s v="Full-time"/>
    <s v="Referral"/>
    <s v="Applied"/>
    <x v="0"/>
    <m/>
    <x v="1"/>
    <s v="Yes"/>
    <s v="Immediate"/>
    <s v="Power BI, Python"/>
    <s v="Communication, SQL, Tableau"/>
    <x v="1"/>
    <s v="Wednesday"/>
    <s v="June"/>
    <n v="11"/>
    <x v="0"/>
  </r>
  <r>
    <d v="2025-04-10T00:00:00"/>
    <s v="TCS"/>
    <s v="Business Analyst"/>
    <s v="Full-time"/>
    <s v="Referral"/>
    <s v="Rejected"/>
    <x v="5"/>
    <n v="7"/>
    <x v="1"/>
    <s v="Yes"/>
    <s v="60 days"/>
    <s v="Power BI, Gen AI"/>
    <s v="Statistics, Excel, Gen AI"/>
    <x v="40"/>
    <s v="Thursday"/>
    <s v="April"/>
    <n v="10"/>
    <x v="0"/>
  </r>
  <r>
    <d v="2025-04-23T00:00:00"/>
    <s v="Google"/>
    <s v="Gen AI Intern"/>
    <s v="Full-time"/>
    <s v="Company Website"/>
    <s v="Applied"/>
    <x v="0"/>
    <m/>
    <x v="1"/>
    <s v="Yes"/>
    <s v="30 days"/>
    <s v="Gen AI, Business Acumen, Statistics"/>
    <s v="SQL, Tableau"/>
    <x v="0"/>
    <s v="Wednesday"/>
    <s v="April"/>
    <n v="23"/>
    <x v="0"/>
  </r>
  <r>
    <d v="2025-05-24T00:00:00"/>
    <s v="Razorpay"/>
    <s v="AI/ML Intern"/>
    <s v="Full-time"/>
    <s v="Instahyre"/>
    <s v="Rejected"/>
    <x v="6"/>
    <n v="7"/>
    <x v="0"/>
    <s v="No"/>
    <s v="30 days"/>
    <s v="Business Acumen, Communication, Gen AI, Power BI"/>
    <s v="Excel, Communication"/>
    <x v="41"/>
    <s v="Saturday"/>
    <s v="May"/>
    <n v="24"/>
    <x v="0"/>
  </r>
  <r>
    <d v="2025-04-04T00:00:00"/>
    <s v="Zomato"/>
    <s v="Data Analyst"/>
    <s v="Remote"/>
    <s v="Instahyre"/>
    <s v="Applied"/>
    <x v="3"/>
    <m/>
    <x v="1"/>
    <s v="Yes"/>
    <s v="15 days"/>
    <s v="Python, Tableau, Excel, Gen AI"/>
    <s v="R, Gen AI"/>
    <x v="30"/>
    <s v="Friday"/>
    <s v="April"/>
    <n v="4"/>
    <x v="0"/>
  </r>
  <r>
    <d v="2025-04-23T00:00:00"/>
    <s v="Zoho"/>
    <s v="Gen AI Intern"/>
    <s v="Remote"/>
    <s v="Company Website"/>
    <s v="Rejected"/>
    <x v="1"/>
    <n v="7"/>
    <x v="1"/>
    <s v="Yes"/>
    <s v="60 days"/>
    <s v="Tableau, Power BI, Statistics, Excel"/>
    <s v="Excel, Python"/>
    <x v="41"/>
    <s v="Wednesday"/>
    <s v="April"/>
    <n v="23"/>
    <x v="0"/>
  </r>
  <r>
    <d v="2025-04-03T00:00:00"/>
    <s v="KPMG"/>
    <s v="BI Analyst"/>
    <s v="Full-time"/>
    <s v="Company Website"/>
    <s v="Rejected"/>
    <x v="3"/>
    <n v="3"/>
    <x v="0"/>
    <s v="Yes"/>
    <s v="30 days"/>
    <s v="Excel, Power BI"/>
    <s v="SQL, Business Acumen"/>
    <x v="39"/>
    <s v="Thursday"/>
    <s v="April"/>
    <n v="3"/>
    <x v="0"/>
  </r>
  <r>
    <d v="2025-04-10T00:00:00"/>
    <s v="Google"/>
    <s v="Excel Data Analyst"/>
    <s v="Full-time"/>
    <s v="Company Website"/>
    <s v="Applied"/>
    <x v="0"/>
    <m/>
    <x v="1"/>
    <s v="No"/>
    <s v="60 days"/>
    <s v="Communication, Power BI, R, SQL"/>
    <s v="Gen AI, Tableau"/>
    <x v="42"/>
    <s v="Thursday"/>
    <s v="April"/>
    <n v="10"/>
    <x v="0"/>
  </r>
  <r>
    <d v="2025-05-08T00:00:00"/>
    <s v="Accenture"/>
    <s v="Power BI Developer"/>
    <s v="Full-time"/>
    <s v="Instahyre"/>
    <s v="Applied"/>
    <x v="1"/>
    <m/>
    <x v="1"/>
    <s v="No"/>
    <s v="90 days"/>
    <s v="R, SQL"/>
    <s v="Power BI, Communication, SQL"/>
    <x v="22"/>
    <s v="Thursday"/>
    <s v="May"/>
    <n v="8"/>
    <x v="0"/>
  </r>
  <r>
    <d v="2025-05-11T00:00:00"/>
    <s v="Zoho"/>
    <s v="Business Analyst"/>
    <s v="Remote"/>
    <s v="Referral"/>
    <s v="Applied"/>
    <x v="3"/>
    <m/>
    <x v="1"/>
    <s v="Yes"/>
    <s v="30 days"/>
    <s v="SQL, Excel, Business Acumen"/>
    <s v="Statistics, Gen AI, Power BI"/>
    <x v="43"/>
    <s v="Sunday"/>
    <s v="May"/>
    <n v="11"/>
    <x v="0"/>
  </r>
  <r>
    <d v="2025-06-03T00:00:00"/>
    <s v="Microsoft"/>
    <s v="SQL Analyst"/>
    <s v="Remote"/>
    <s v="LinkedIn"/>
    <s v="Rejected"/>
    <x v="3"/>
    <n v="3"/>
    <x v="0"/>
    <s v="Yes"/>
    <s v="Immediate"/>
    <s v="Excel, Communication, Tableau"/>
    <s v="SQL, Communication"/>
    <x v="44"/>
    <s v="Tuesday"/>
    <s v="June"/>
    <n v="3"/>
    <x v="0"/>
  </r>
  <r>
    <d v="2025-05-19T00:00:00"/>
    <s v="Zoho"/>
    <s v="Business Analyst"/>
    <s v="Full-time"/>
    <s v="Company Website"/>
    <s v="Interview"/>
    <x v="4"/>
    <n v="0"/>
    <x v="0"/>
    <s v="Yes"/>
    <s v="90 days"/>
    <s v="Power BI, Excel, SQL"/>
    <s v="Python, R, Gen AI"/>
    <x v="45"/>
    <s v="Monday"/>
    <s v="May"/>
    <n v="19"/>
    <x v="1"/>
  </r>
  <r>
    <d v="2025-06-09T00:00:00"/>
    <s v="Zomato"/>
    <s v="Data Science Trainee"/>
    <s v="Remote"/>
    <s v="Naukri"/>
    <s v="Applied"/>
    <x v="6"/>
    <m/>
    <x v="0"/>
    <s v="Yes"/>
    <s v="Immediate"/>
    <s v="Excel, Gen AI, SQL"/>
    <s v="R, Statistics, Python"/>
    <x v="28"/>
    <s v="Monday"/>
    <s v="June"/>
    <n v="9"/>
    <x v="0"/>
  </r>
  <r>
    <d v="2025-04-27T00:00:00"/>
    <s v="Zoho"/>
    <s v="Data Science Trainee"/>
    <s v="Full-time"/>
    <s v="Referral"/>
    <s v="Rejected"/>
    <x v="7"/>
    <n v="14"/>
    <x v="0"/>
    <s v="No"/>
    <s v="30 days"/>
    <s v="Business Acumen, Gen AI"/>
    <s v="Communication, Gen AI"/>
    <x v="15"/>
    <s v="Sunday"/>
    <s v="April"/>
    <n v="27"/>
    <x v="0"/>
  </r>
  <r>
    <d v="2025-05-28T00:00:00"/>
    <s v="Wipro"/>
    <s v="Data Science Trainee"/>
    <s v="Remote"/>
    <s v="Referral"/>
    <s v="Applied"/>
    <x v="7"/>
    <m/>
    <x v="1"/>
    <s v="Yes"/>
    <s v="Immediate"/>
    <s v="Communication, Business Acumen"/>
    <s v="R, Python, Excel"/>
    <x v="46"/>
    <s v="Wednesday"/>
    <s v="May"/>
    <n v="28"/>
    <x v="0"/>
  </r>
  <r>
    <d v="2025-06-06T00:00:00"/>
    <s v="Capgemini"/>
    <s v="AI/ML Intern"/>
    <s v="Remote"/>
    <s v="Instahyre"/>
    <s v="Rejected"/>
    <x v="4"/>
    <n v="7"/>
    <x v="1"/>
    <s v="No"/>
    <s v="Immediate"/>
    <s v="R, Business Acumen, Power BI, Excel"/>
    <s v="Power BI, R, Python"/>
    <x v="19"/>
    <s v="Friday"/>
    <s v="June"/>
    <n v="6"/>
    <x v="0"/>
  </r>
  <r>
    <d v="2025-04-17T00:00:00"/>
    <s v="Wipro"/>
    <s v="Excel Data Analyst"/>
    <s v="Full-time"/>
    <s v="Referral"/>
    <s v="Applied"/>
    <x v="0"/>
    <m/>
    <x v="0"/>
    <s v="No"/>
    <s v="Immediate"/>
    <s v="Gen AI, Business Acumen"/>
    <s v="Business Acumen, Communication, Tableau"/>
    <x v="4"/>
    <s v="Thursday"/>
    <s v="April"/>
    <n v="17"/>
    <x v="0"/>
  </r>
  <r>
    <d v="2025-04-02T00:00:00"/>
    <s v="Axis Bank"/>
    <s v="Reporting Analyst"/>
    <s v="Remote"/>
    <s v="LinkedIn"/>
    <s v="Applied"/>
    <x v="0"/>
    <m/>
    <x v="1"/>
    <s v="Yes"/>
    <s v="90 days"/>
    <s v="Tableau, Business Acumen"/>
    <s v="Gen AI, Tableau, R"/>
    <x v="47"/>
    <s v="Wednesday"/>
    <s v="April"/>
    <n v="2"/>
    <x v="0"/>
  </r>
  <r>
    <d v="2025-06-13T00:00:00"/>
    <s v="Axis Bank"/>
    <s v="BI Analyst"/>
    <s v="Full-time"/>
    <s v="Naukri"/>
    <s v="Applied"/>
    <x v="0"/>
    <m/>
    <x v="0"/>
    <s v="Yes"/>
    <s v="60 days"/>
    <s v="Python, Excel, Statistics"/>
    <s v="Communication, Excel, R"/>
    <x v="48"/>
    <s v="Friday"/>
    <s v="June"/>
    <n v="13"/>
    <x v="0"/>
  </r>
  <r>
    <d v="2025-05-09T00:00:00"/>
    <s v="Flipkart"/>
    <s v="Data Science Trainee"/>
    <s v="Remote"/>
    <s v="LinkedIn"/>
    <s v="Offer"/>
    <x v="3"/>
    <n v="3"/>
    <x v="0"/>
    <s v="No"/>
    <s v="30 days"/>
    <s v="Gen AI, SQL, Python"/>
    <s v="Python, Gen AI, Statistics"/>
    <x v="36"/>
    <s v="Friday"/>
    <s v="May"/>
    <n v="9"/>
    <x v="1"/>
  </r>
  <r>
    <d v="2025-05-18T00:00:00"/>
    <s v="Wipro"/>
    <s v="AI/ML Intern"/>
    <s v="Full-time"/>
    <s v="LinkedIn"/>
    <s v="Applied"/>
    <x v="6"/>
    <m/>
    <x v="1"/>
    <s v="Yes"/>
    <s v="15 days"/>
    <s v="Python, Excel"/>
    <s v="Excel, Statistics"/>
    <x v="7"/>
    <s v="Sunday"/>
    <s v="May"/>
    <n v="18"/>
    <x v="0"/>
  </r>
  <r>
    <d v="2025-05-17T00:00:00"/>
    <s v="Razorpay"/>
    <s v="Data Science Trainee"/>
    <s v="Remote"/>
    <s v="Referral"/>
    <s v="Interview"/>
    <x v="5"/>
    <n v="0"/>
    <x v="1"/>
    <s v="No"/>
    <s v="60 days"/>
    <s v="Statistics, Power BI, R, Tableau"/>
    <s v="Communication, Power BI, Tableau"/>
    <x v="9"/>
    <s v="Saturday"/>
    <s v="May"/>
    <n v="17"/>
    <x v="1"/>
  </r>
  <r>
    <d v="2025-06-28T00:00:00"/>
    <s v="Infosys"/>
    <s v="Data Science Trainee"/>
    <s v="Full-time"/>
    <s v="Referral"/>
    <s v="Applied"/>
    <x v="3"/>
    <m/>
    <x v="1"/>
    <s v="Yes"/>
    <s v="15 days"/>
    <s v="Gen AI, Business Acumen, Excel"/>
    <s v="Statistics, Power BI"/>
    <x v="31"/>
    <s v="Saturday"/>
    <s v="June"/>
    <n v="28"/>
    <x v="0"/>
  </r>
  <r>
    <d v="2025-06-16T00:00:00"/>
    <s v="TCS"/>
    <s v="Gen AI Intern"/>
    <s v="Remote"/>
    <s v="Instahyre"/>
    <s v="Rejected"/>
    <x v="7"/>
    <n v="7"/>
    <x v="0"/>
    <s v="No"/>
    <s v="30 days"/>
    <s v="Tableau, Python, Statistics"/>
    <s v="Business Acumen, Gen AI, SQL"/>
    <x v="49"/>
    <s v="Monday"/>
    <s v="June"/>
    <n v="16"/>
    <x v="0"/>
  </r>
  <r>
    <d v="2025-06-24T00:00:00"/>
    <s v="Google"/>
    <s v="AI/ML Intern"/>
    <s v="Remote"/>
    <s v="Company Website"/>
    <s v="Interview"/>
    <x v="4"/>
    <n v="0"/>
    <x v="0"/>
    <s v="No"/>
    <s v="30 days"/>
    <s v="Tableau, R, Python"/>
    <s v="Business Acumen, Python"/>
    <x v="8"/>
    <s v="Tuesday"/>
    <s v="June"/>
    <n v="24"/>
    <x v="1"/>
  </r>
  <r>
    <d v="2025-06-16T00:00:00"/>
    <s v="Microsoft"/>
    <s v="SQL Analyst"/>
    <s v="Full-time"/>
    <s v="LinkedIn"/>
    <s v="Interview"/>
    <x v="7"/>
    <n v="7"/>
    <x v="0"/>
    <s v="No"/>
    <s v="60 days"/>
    <s v="Excel, Python, Communication, Statistics"/>
    <s v="Business Acumen, Statistics"/>
    <x v="50"/>
    <s v="Monday"/>
    <s v="June"/>
    <n v="16"/>
    <x v="1"/>
  </r>
  <r>
    <d v="2025-06-25T00:00:00"/>
    <s v="Google"/>
    <s v="AI/ML Intern"/>
    <s v="Remote"/>
    <s v="Naukri"/>
    <s v="Rejected"/>
    <x v="0"/>
    <n v="7"/>
    <x v="1"/>
    <s v="No"/>
    <s v="15 days"/>
    <s v="Tableau, Business Acumen, Power BI, Communication"/>
    <s v="SQL, Python, Communication"/>
    <x v="51"/>
    <s v="Wednesday"/>
    <s v="June"/>
    <n v="25"/>
    <x v="0"/>
  </r>
  <r>
    <d v="2025-05-10T00:00:00"/>
    <s v="Capgemini"/>
    <s v="SQL Analyst"/>
    <s v="Remote"/>
    <s v="Company Website"/>
    <s v="Interview"/>
    <x v="4"/>
    <n v="0"/>
    <x v="0"/>
    <s v="Yes"/>
    <s v="90 days"/>
    <s v="R, SQL, Statistics, Business Acumen"/>
    <s v="Gen AI, Business Acumen"/>
    <x v="18"/>
    <s v="Saturday"/>
    <s v="May"/>
    <n v="10"/>
    <x v="1"/>
  </r>
  <r>
    <d v="2025-04-07T00:00:00"/>
    <s v="Accenture"/>
    <s v="Power BI Developer"/>
    <s v="Full-time"/>
    <s v="Company Website"/>
    <s v="Applied"/>
    <x v="4"/>
    <m/>
    <x v="1"/>
    <s v="No"/>
    <s v="15 days"/>
    <s v="Statistics, Communication"/>
    <s v="Communication, Excel"/>
    <x v="52"/>
    <s v="Monday"/>
    <s v="April"/>
    <n v="7"/>
    <x v="0"/>
  </r>
  <r>
    <d v="2025-05-06T00:00:00"/>
    <s v="Razorpay"/>
    <s v="Power BI Developer"/>
    <s v="Full-time"/>
    <s v="Referral"/>
    <s v="Rejected"/>
    <x v="5"/>
    <n v="3"/>
    <x v="0"/>
    <s v="No"/>
    <s v="60 days"/>
    <s v="Statistics, Gen AI, Excel"/>
    <s v="Business Acumen, Python"/>
    <x v="42"/>
    <s v="Tuesday"/>
    <s v="May"/>
    <n v="6"/>
    <x v="0"/>
  </r>
  <r>
    <d v="2025-04-02T00:00:00"/>
    <s v="Amazon"/>
    <s v="AI/ML Intern"/>
    <s v="Full-time"/>
    <s v="LinkedIn"/>
    <s v="Interview"/>
    <x v="3"/>
    <n v="3"/>
    <x v="0"/>
    <s v="No"/>
    <s v="15 days"/>
    <s v="Gen AI, Business Acumen"/>
    <s v="Power BI, SQL, Excel"/>
    <x v="18"/>
    <s v="Wednesday"/>
    <s v="April"/>
    <n v="2"/>
    <x v="1"/>
  </r>
  <r>
    <d v="2025-05-08T00:00:00"/>
    <s v="EY"/>
    <s v="AI/ML Intern"/>
    <s v="Remote"/>
    <s v="Referral"/>
    <s v="Rejected"/>
    <x v="0"/>
    <n v="7"/>
    <x v="0"/>
    <s v="No"/>
    <s v="15 days"/>
    <s v="Gen AI, Excel"/>
    <s v="Python, Power BI"/>
    <x v="53"/>
    <s v="Thursday"/>
    <s v="May"/>
    <n v="8"/>
    <x v="0"/>
  </r>
  <r>
    <d v="2025-04-03T00:00:00"/>
    <s v="HDFC Bank"/>
    <s v="AI/ML Intern"/>
    <s v="Full-time"/>
    <s v="LinkedIn"/>
    <s v="Applied"/>
    <x v="1"/>
    <m/>
    <x v="0"/>
    <s v="No"/>
    <s v="90 days"/>
    <s v="Excel, R, SQL, Communication"/>
    <s v="Excel, SQL"/>
    <x v="54"/>
    <s v="Thursday"/>
    <s v="April"/>
    <n v="3"/>
    <x v="0"/>
  </r>
  <r>
    <d v="2025-05-19T00:00:00"/>
    <s v="Deloitte"/>
    <s v="AI/ML Intern"/>
    <s v="Remote"/>
    <s v="Referral"/>
    <s v="Interview"/>
    <x v="3"/>
    <n v="0"/>
    <x v="0"/>
    <s v="No"/>
    <s v="Immediate"/>
    <s v="Business Acumen, Tableau, Power BI, Python"/>
    <s v="Business Acumen, SQL"/>
    <x v="33"/>
    <s v="Monday"/>
    <s v="May"/>
    <n v="19"/>
    <x v="1"/>
  </r>
  <r>
    <d v="2025-04-14T00:00:00"/>
    <s v="PwC"/>
    <s v="Gen AI Intern"/>
    <s v="Full-time"/>
    <s v="Company Website"/>
    <s v="Rejected"/>
    <x v="3"/>
    <n v="7"/>
    <x v="0"/>
    <s v="No"/>
    <s v="15 days"/>
    <s v="Business Acumen, Statistics"/>
    <s v="Statistics, Communication"/>
    <x v="22"/>
    <s v="Monday"/>
    <s v="April"/>
    <n v="14"/>
    <x v="0"/>
  </r>
  <r>
    <d v="2025-04-02T00:00:00"/>
    <s v="Infosys"/>
    <s v="Business Analyst"/>
    <s v="Remote"/>
    <s v="Naukri"/>
    <s v="Rejected"/>
    <x v="5"/>
    <n v="0"/>
    <x v="0"/>
    <s v="Yes"/>
    <s v="60 days"/>
    <s v="Tableau, Statistics, Excel"/>
    <s v="Power BI, Excel"/>
    <x v="39"/>
    <s v="Wednesday"/>
    <s v="April"/>
    <n v="2"/>
    <x v="0"/>
  </r>
  <r>
    <d v="2025-05-17T00:00:00"/>
    <s v="Amazon"/>
    <s v="Excel Data Analyst"/>
    <s v="Full-time"/>
    <s v="LinkedIn"/>
    <s v="Rejected"/>
    <x v="1"/>
    <n v="0"/>
    <x v="1"/>
    <s v="Yes"/>
    <s v="30 days"/>
    <s v="Statistics, Tableau, SQL"/>
    <s v="Communication, Power BI, SQL"/>
    <x v="20"/>
    <s v="Saturday"/>
    <s v="May"/>
    <n v="17"/>
    <x v="0"/>
  </r>
  <r>
    <d v="2025-05-29T00:00:00"/>
    <s v="Zomato"/>
    <s v="Excel Data Analyst"/>
    <s v="Remote"/>
    <s v="Referral"/>
    <s v="Interview"/>
    <x v="0"/>
    <n v="0"/>
    <x v="1"/>
    <s v="Yes"/>
    <s v="15 days"/>
    <s v="Gen AI, Statistics"/>
    <s v="Power BI, Gen AI, Communication"/>
    <x v="55"/>
    <s v="Thursday"/>
    <s v="May"/>
    <n v="29"/>
    <x v="1"/>
  </r>
  <r>
    <d v="2025-06-27T00:00:00"/>
    <s v="Accenture"/>
    <s v="BI Analyst"/>
    <s v="Remote"/>
    <s v="LinkedIn"/>
    <s v="Rejected"/>
    <x v="4"/>
    <n v="0"/>
    <x v="1"/>
    <s v="No"/>
    <s v="30 days"/>
    <s v="Business Acumen, Python"/>
    <s v="Business Acumen, R, SQL"/>
    <x v="14"/>
    <s v="Friday"/>
    <s v="June"/>
    <n v="27"/>
    <x v="0"/>
  </r>
  <r>
    <d v="2025-05-02T00:00:00"/>
    <s v="PwC"/>
    <s v="SQL Analyst"/>
    <s v="Remote"/>
    <s v="Naukri"/>
    <s v="Rejected"/>
    <x v="1"/>
    <n v="0"/>
    <x v="1"/>
    <s v="No"/>
    <s v="60 days"/>
    <s v="SQL, Statistics"/>
    <s v="Python, Communication, Tableau"/>
    <x v="7"/>
    <s v="Friday"/>
    <s v="May"/>
    <n v="2"/>
    <x v="0"/>
  </r>
  <r>
    <d v="2025-04-29T00:00:00"/>
    <s v="NielsenIQ"/>
    <s v="Excel Data Analyst"/>
    <s v="Remote"/>
    <s v="Naukri"/>
    <s v="Applied"/>
    <x v="4"/>
    <m/>
    <x v="0"/>
    <s v="Yes"/>
    <s v="60 days"/>
    <s v="Communication, SQL, Statistics"/>
    <s v="SQL, Gen AI"/>
    <x v="56"/>
    <s v="Tuesday"/>
    <s v="April"/>
    <n v="29"/>
    <x v="0"/>
  </r>
  <r>
    <d v="2025-06-11T00:00:00"/>
    <s v="NielsenIQ"/>
    <s v="Data Analyst"/>
    <s v="Full-time"/>
    <s v="Instahyre"/>
    <s v="Offer"/>
    <x v="7"/>
    <n v="21"/>
    <x v="1"/>
    <s v="No"/>
    <s v="30 days"/>
    <s v="Excel, Python, Statistics"/>
    <s v="Business Acumen, Statistics, Communication"/>
    <x v="16"/>
    <s v="Wednesday"/>
    <s v="June"/>
    <n v="11"/>
    <x v="1"/>
  </r>
  <r>
    <d v="2025-04-15T00:00:00"/>
    <s v="Deloitte"/>
    <s v="Gen AI Intern"/>
    <s v="Full-time"/>
    <s v="Company Website"/>
    <s v="Applied"/>
    <x v="7"/>
    <m/>
    <x v="0"/>
    <s v="Yes"/>
    <s v="Immediate"/>
    <s v="Statistics, Power BI"/>
    <s v="SQL, Tableau, Python"/>
    <x v="10"/>
    <s v="Tuesday"/>
    <s v="April"/>
    <n v="15"/>
    <x v="0"/>
  </r>
  <r>
    <d v="2025-05-21T00:00:00"/>
    <s v="Razorpay"/>
    <s v="BI Analyst"/>
    <s v="Full-time"/>
    <s v="Company Website"/>
    <s v="Applied"/>
    <x v="6"/>
    <m/>
    <x v="1"/>
    <s v="Yes"/>
    <s v="60 days"/>
    <s v="R, Business Acumen, Power BI"/>
    <s v="Excel, Business Acumen, R"/>
    <x v="57"/>
    <s v="Wednesday"/>
    <s v="May"/>
    <n v="21"/>
    <x v="0"/>
  </r>
  <r>
    <d v="2025-05-26T00:00:00"/>
    <s v="HDFC Bank"/>
    <s v="BI Analyst"/>
    <s v="Full-time"/>
    <s v="Instahyre"/>
    <s v="Applied"/>
    <x v="0"/>
    <m/>
    <x v="1"/>
    <s v="No"/>
    <s v="90 days"/>
    <s v="Communication, Business Acumen, Gen AI, Python"/>
    <s v="Tableau, Gen AI"/>
    <x v="17"/>
    <s v="Monday"/>
    <s v="May"/>
    <n v="26"/>
    <x v="0"/>
  </r>
  <r>
    <d v="2025-05-08T00:00:00"/>
    <s v="EY"/>
    <s v="Power BI Developer"/>
    <s v="Full-time"/>
    <s v="Referral"/>
    <s v="Interview"/>
    <x v="7"/>
    <n v="21"/>
    <x v="0"/>
    <s v="Yes"/>
    <s v="15 days"/>
    <s v="R, Tableau"/>
    <s v="Power BI, R, Communication"/>
    <x v="16"/>
    <s v="Thursday"/>
    <s v="May"/>
    <n v="8"/>
    <x v="1"/>
  </r>
  <r>
    <d v="2025-05-16T00:00:00"/>
    <s v="NielsenIQ"/>
    <s v="BI Analyst"/>
    <s v="Remote"/>
    <s v="Instahyre"/>
    <s v="Applied"/>
    <x v="6"/>
    <m/>
    <x v="1"/>
    <s v="Yes"/>
    <s v="Immediate"/>
    <s v="Power BI, Excel, Business Acumen"/>
    <s v="Tableau, Power BI"/>
    <x v="58"/>
    <s v="Friday"/>
    <s v="May"/>
    <n v="16"/>
    <x v="0"/>
  </r>
  <r>
    <d v="2025-06-27T00:00:00"/>
    <s v="Zomato"/>
    <s v="Power BI Developer"/>
    <s v="Full-time"/>
    <s v="Company Website"/>
    <s v="Applied"/>
    <x v="1"/>
    <m/>
    <x v="0"/>
    <s v="No"/>
    <s v="Immediate"/>
    <s v="Business Acumen, Python, Gen AI, SQL"/>
    <s v="Excel, Gen AI, Business Acumen"/>
    <x v="56"/>
    <s v="Friday"/>
    <s v="June"/>
    <n v="27"/>
    <x v="0"/>
  </r>
  <r>
    <d v="2025-06-27T00:00:00"/>
    <s v="Amazon"/>
    <s v="AI/ML Intern"/>
    <s v="Full-time"/>
    <s v="LinkedIn"/>
    <s v="Interview"/>
    <x v="3"/>
    <n v="21"/>
    <x v="0"/>
    <s v="Yes"/>
    <s v="30 days"/>
    <s v="Business Acumen, Python, R, Power BI"/>
    <s v="Power BI, SQL, R"/>
    <x v="17"/>
    <s v="Friday"/>
    <s v="June"/>
    <n v="27"/>
    <x v="1"/>
  </r>
  <r>
    <d v="2025-06-05T00:00:00"/>
    <s v="Deloitte"/>
    <s v="Excel Data Analyst"/>
    <s v="Full-time"/>
    <s v="Referral"/>
    <s v="Applied"/>
    <x v="7"/>
    <m/>
    <x v="1"/>
    <s v="Yes"/>
    <s v="90 days"/>
    <s v="Excel, Communication, Statistics"/>
    <s v="Excel, Power BI"/>
    <x v="2"/>
    <s v="Thursday"/>
    <s v="June"/>
    <n v="5"/>
    <x v="0"/>
  </r>
  <r>
    <d v="2025-06-16T00:00:00"/>
    <s v="Wipro"/>
    <s v="Reporting Analyst"/>
    <s v="Remote"/>
    <s v="Referral"/>
    <s v="Rejected"/>
    <x v="2"/>
    <n v="0"/>
    <x v="0"/>
    <s v="Yes"/>
    <s v="15 days"/>
    <s v="SQL, Business Acumen, Power BI, Python"/>
    <s v="SQL, Communication, Python"/>
    <x v="43"/>
    <s v="Monday"/>
    <s v="June"/>
    <n v="16"/>
    <x v="0"/>
  </r>
  <r>
    <d v="2025-06-24T00:00:00"/>
    <s v="Amazon"/>
    <s v="SQL Analyst"/>
    <s v="Remote"/>
    <s v="Company Website"/>
    <s v="Applied"/>
    <x v="4"/>
    <m/>
    <x v="1"/>
    <s v="Yes"/>
    <s v="30 days"/>
    <s v="Python, R, Excel"/>
    <s v="Gen AI, SQL, R"/>
    <x v="6"/>
    <s v="Tuesday"/>
    <s v="June"/>
    <n v="24"/>
    <x v="0"/>
  </r>
  <r>
    <d v="2025-05-07T00:00:00"/>
    <s v="TCS"/>
    <s v="AI/ML Intern"/>
    <s v="Remote"/>
    <s v="Instahyre"/>
    <s v="Rejected"/>
    <x v="4"/>
    <n v="14"/>
    <x v="1"/>
    <s v="No"/>
    <s v="15 days"/>
    <s v="Business Acumen, SQL, R"/>
    <s v="Business Acumen, R"/>
    <x v="49"/>
    <s v="Wednesday"/>
    <s v="May"/>
    <n v="7"/>
    <x v="0"/>
  </r>
  <r>
    <d v="2025-04-09T00:00:00"/>
    <s v="Razorpay"/>
    <s v="Gen AI Intern"/>
    <s v="Remote"/>
    <s v="LinkedIn"/>
    <s v="Applied"/>
    <x v="6"/>
    <m/>
    <x v="1"/>
    <s v="Yes"/>
    <s v="Immediate"/>
    <s v="Communication, Excel, SQL"/>
    <s v="Excel, Power BI"/>
    <x v="59"/>
    <s v="Wednesday"/>
    <s v="April"/>
    <n v="9"/>
    <x v="0"/>
  </r>
  <r>
    <d v="2025-06-11T00:00:00"/>
    <s v="Infosys"/>
    <s v="Reporting Analyst"/>
    <s v="Full-time"/>
    <s v="Company Website"/>
    <s v="Applied"/>
    <x v="4"/>
    <m/>
    <x v="0"/>
    <s v="No"/>
    <s v="30 days"/>
    <s v="Gen AI, SQL"/>
    <s v="R, SQL"/>
    <x v="36"/>
    <s v="Wednesday"/>
    <s v="June"/>
    <n v="11"/>
    <x v="0"/>
  </r>
  <r>
    <d v="2025-06-14T00:00:00"/>
    <s v="Wipro"/>
    <s v="Business Analyst"/>
    <s v="Remote"/>
    <s v="Instahyre"/>
    <s v="Applied"/>
    <x v="7"/>
    <m/>
    <x v="1"/>
    <s v="No"/>
    <s v="60 days"/>
    <s v="Gen AI, Excel, Statistics"/>
    <s v="Business Acumen, Python"/>
    <x v="60"/>
    <s v="Saturday"/>
    <s v="June"/>
    <n v="14"/>
    <x v="0"/>
  </r>
  <r>
    <d v="2025-05-21T00:00:00"/>
    <s v="NielsenIQ"/>
    <s v="Data Science Trainee"/>
    <s v="Full-time"/>
    <s v="Company Website"/>
    <s v="Interview"/>
    <x v="2"/>
    <n v="0"/>
    <x v="1"/>
    <s v="Yes"/>
    <s v="Immediate"/>
    <s v="R, Gen AI"/>
    <s v="Tableau, Python"/>
    <x v="9"/>
    <s v="Wednesday"/>
    <s v="May"/>
    <n v="21"/>
    <x v="1"/>
  </r>
  <r>
    <d v="2025-05-15T00:00:00"/>
    <s v="Razorpay"/>
    <s v="Excel Data Analyst"/>
    <s v="Full-time"/>
    <s v="Naukri"/>
    <s v="Applied"/>
    <x v="7"/>
    <m/>
    <x v="1"/>
    <s v="Yes"/>
    <s v="15 days"/>
    <s v="R, Excel, Statistics, Communication"/>
    <s v="Tableau, SQL"/>
    <x v="6"/>
    <s v="Thursday"/>
    <s v="May"/>
    <n v="15"/>
    <x v="0"/>
  </r>
  <r>
    <d v="2025-04-26T00:00:00"/>
    <s v="HDFC Bank"/>
    <s v="BI Analyst"/>
    <s v="Remote"/>
    <s v="Company Website"/>
    <s v="Applied"/>
    <x v="3"/>
    <m/>
    <x v="1"/>
    <s v="No"/>
    <s v="90 days"/>
    <s v="Python, Communication"/>
    <s v="Statistics, Communication, Tableau"/>
    <x v="61"/>
    <s v="Saturday"/>
    <s v="April"/>
    <n v="26"/>
    <x v="0"/>
  </r>
  <r>
    <d v="2025-04-20T00:00:00"/>
    <s v="HDFC Bank"/>
    <s v="Reporting Analyst"/>
    <s v="Remote"/>
    <s v="Company Website"/>
    <s v="Offer"/>
    <x v="0"/>
    <n v="0"/>
    <x v="0"/>
    <s v="Yes"/>
    <s v="15 days"/>
    <s v="Gen AI, Tableau, Communication, SQL"/>
    <s v="Statistics, R, Business Acumen"/>
    <x v="30"/>
    <s v="Sunday"/>
    <s v="April"/>
    <n v="20"/>
    <x v="1"/>
  </r>
  <r>
    <d v="2025-05-10T00:00:00"/>
    <s v="PwC"/>
    <s v="AI/ML Intern"/>
    <s v="Full-time"/>
    <s v="Naukri"/>
    <s v="Interview"/>
    <x v="5"/>
    <n v="7"/>
    <x v="1"/>
    <s v="Yes"/>
    <s v="30 days"/>
    <s v="SQL, R, Excel, Gen AI"/>
    <s v="R, Gen AI"/>
    <x v="3"/>
    <s v="Saturday"/>
    <s v="May"/>
    <n v="10"/>
    <x v="1"/>
  </r>
  <r>
    <d v="2025-04-28T00:00:00"/>
    <s v="Wipro"/>
    <s v="AI/ML Intern"/>
    <s v="Remote"/>
    <s v="Instahyre"/>
    <s v="Rejected"/>
    <x v="4"/>
    <n v="3"/>
    <x v="0"/>
    <s v="No"/>
    <s v="15 days"/>
    <s v="Tableau, Power BI, Statistics, R"/>
    <s v="Gen AI, Communication"/>
    <x v="62"/>
    <s v="Monday"/>
    <s v="April"/>
    <n v="28"/>
    <x v="0"/>
  </r>
  <r>
    <d v="2025-06-24T00:00:00"/>
    <s v="Swiggy"/>
    <s v="Reporting Analyst"/>
    <s v="Full-time"/>
    <s v="Instahyre"/>
    <s v="Applied"/>
    <x v="0"/>
    <m/>
    <x v="1"/>
    <s v="Yes"/>
    <s v="60 days"/>
    <s v="Excel, Python, Statistics"/>
    <s v="SQL, Tableau"/>
    <x v="15"/>
    <s v="Tuesday"/>
    <s v="June"/>
    <n v="24"/>
    <x v="0"/>
  </r>
  <r>
    <d v="2025-04-06T00:00:00"/>
    <s v="Razorpay"/>
    <s v="AI/ML Intern"/>
    <s v="Remote"/>
    <s v="Referral"/>
    <s v="Applied"/>
    <x v="4"/>
    <m/>
    <x v="1"/>
    <s v="Yes"/>
    <s v="30 days"/>
    <s v="Business Acumen, Tableau"/>
    <s v="R, Business Acumen, Power BI"/>
    <x v="0"/>
    <s v="Sunday"/>
    <s v="April"/>
    <n v="6"/>
    <x v="0"/>
  </r>
  <r>
    <d v="2025-05-19T00:00:00"/>
    <s v="Google"/>
    <s v="Reporting Analyst"/>
    <s v="Full-time"/>
    <s v="Instahyre"/>
    <s v="Applied"/>
    <x v="3"/>
    <m/>
    <x v="0"/>
    <s v="No"/>
    <s v="30 days"/>
    <s v="Statistics, Excel, Power BI"/>
    <s v="Power BI, Python, SQL"/>
    <x v="63"/>
    <s v="Monday"/>
    <s v="May"/>
    <n v="19"/>
    <x v="0"/>
  </r>
  <r>
    <d v="2025-05-06T00:00:00"/>
    <s v="Razorpay"/>
    <s v="Power BI Developer"/>
    <s v="Full-time"/>
    <s v="Naukri"/>
    <s v="Applied"/>
    <x v="5"/>
    <m/>
    <x v="1"/>
    <s v="No"/>
    <s v="30 days"/>
    <s v="SQL, Statistics, Business Acumen, Python"/>
    <s v="R, Power BI"/>
    <x v="31"/>
    <s v="Tuesday"/>
    <s v="May"/>
    <n v="6"/>
    <x v="0"/>
  </r>
  <r>
    <d v="2025-05-23T00:00:00"/>
    <s v="TCS"/>
    <s v="Gen AI Intern"/>
    <s v="Full-time"/>
    <s v="Naukri"/>
    <s v="Interview"/>
    <x v="0"/>
    <n v="3"/>
    <x v="1"/>
    <s v="Yes"/>
    <s v="Immediate"/>
    <s v="Tableau, Power BI"/>
    <s v="R, Excel, Tableau"/>
    <x v="37"/>
    <s v="Friday"/>
    <s v="May"/>
    <n v="23"/>
    <x v="1"/>
  </r>
  <r>
    <d v="2025-04-28T00:00:00"/>
    <s v="EY"/>
    <s v="Reporting Analyst"/>
    <s v="Remote"/>
    <s v="Referral"/>
    <s v="Applied"/>
    <x v="6"/>
    <m/>
    <x v="1"/>
    <s v="Yes"/>
    <s v="90 days"/>
    <s v="Business Acumen, Tableau, Power BI, Communication"/>
    <s v="Statistics, SQL, Python"/>
    <x v="0"/>
    <s v="Monday"/>
    <s v="April"/>
    <n v="28"/>
    <x v="0"/>
  </r>
  <r>
    <d v="2025-04-17T00:00:00"/>
    <s v="Deloitte"/>
    <s v="Data Analyst"/>
    <s v="Full-time"/>
    <s v="Instahyre"/>
    <s v="Rejected"/>
    <x v="6"/>
    <n v="3"/>
    <x v="1"/>
    <s v="Yes"/>
    <s v="60 days"/>
    <s v="R, Excel, SQL, Business Acumen"/>
    <s v="Power BI, Business Acumen, Excel"/>
    <x v="8"/>
    <s v="Thursday"/>
    <s v="April"/>
    <n v="17"/>
    <x v="0"/>
  </r>
  <r>
    <d v="2025-06-26T00:00:00"/>
    <s v="Capgemini"/>
    <s v="AI/ML Intern"/>
    <s v="Remote"/>
    <s v="Company Website"/>
    <s v="Rejected"/>
    <x v="6"/>
    <n v="3"/>
    <x v="0"/>
    <s v="No"/>
    <s v="30 days"/>
    <s v="R, SQL, Gen AI, Business Acumen"/>
    <s v="Statistics, Python, SQL"/>
    <x v="33"/>
    <s v="Thursday"/>
    <s v="June"/>
    <n v="26"/>
    <x v="0"/>
  </r>
  <r>
    <d v="2025-06-09T00:00:00"/>
    <s v="Capgemini"/>
    <s v="Data Science Trainee"/>
    <s v="Full-time"/>
    <s v="LinkedIn"/>
    <s v="Interview"/>
    <x v="1"/>
    <n v="21"/>
    <x v="1"/>
    <s v="Yes"/>
    <s v="60 days"/>
    <s v="Python, Communication, Gen AI, Power BI"/>
    <s v="Power BI, Gen AI"/>
    <x v="47"/>
    <s v="Monday"/>
    <s v="June"/>
    <n v="9"/>
    <x v="1"/>
  </r>
  <r>
    <d v="2025-05-03T00:00:00"/>
    <s v="Zomato"/>
    <s v="AI/ML Intern"/>
    <s v="Remote"/>
    <s v="Instahyre"/>
    <s v="Applied"/>
    <x v="7"/>
    <m/>
    <x v="0"/>
    <s v="Yes"/>
    <s v="60 days"/>
    <s v="Business Acumen, Statistics, Power BI, R"/>
    <s v="Tableau, R, Communication"/>
    <x v="64"/>
    <s v="Saturday"/>
    <s v="May"/>
    <n v="3"/>
    <x v="0"/>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0">
  <r>
    <d v="2025-06-24T00:00:00"/>
    <s v="KPMG"/>
    <x v="0"/>
    <s v="Remote"/>
    <x v="0"/>
    <s v="Applied"/>
    <s v="Remote"/>
    <m/>
    <x v="0"/>
    <s v="No"/>
    <s v="Immediate"/>
    <s v="Gen AI, Business Acumen, Communication"/>
    <s v="Gen AI, Power BI, Tableau"/>
    <n v="6.4"/>
    <s v="Tuesday"/>
    <s v="June"/>
    <n v="24"/>
    <s v="Negative"/>
    <x v="0"/>
    <x v="0"/>
  </r>
  <r>
    <d v="2025-06-08T00:00:00"/>
    <s v="PwC"/>
    <x v="0"/>
    <s v="Full-time"/>
    <x v="0"/>
    <s v="Rejected"/>
    <s v="Remote"/>
    <n v="14"/>
    <x v="1"/>
    <s v="No"/>
    <s v="60 days"/>
    <s v="Business Acumen, Power BI, Gen AI, SQL"/>
    <s v="Python, Communication, SQL"/>
    <n v="11.3"/>
    <s v="Sunday"/>
    <s v="June"/>
    <n v="8"/>
    <s v="Negative"/>
    <x v="0"/>
    <x v="0"/>
  </r>
  <r>
    <d v="2025-05-18T00:00:00"/>
    <s v="Infosys"/>
    <x v="1"/>
    <s v="Full-time"/>
    <x v="1"/>
    <s v="Applied"/>
    <s v="Bengaluru"/>
    <m/>
    <x v="1"/>
    <s v="Yes"/>
    <s v="90 days"/>
    <s v="Business Acumen, Python, Statistics, SQL"/>
    <s v="Tableau, Excel, Python"/>
    <n v="11.4"/>
    <s v="Sunday"/>
    <s v="May"/>
    <n v="18"/>
    <s v="Negative"/>
    <x v="0"/>
    <x v="0"/>
  </r>
  <r>
    <d v="2025-04-16T00:00:00"/>
    <s v="PwC"/>
    <x v="0"/>
    <s v="Full-time"/>
    <x v="2"/>
    <s v="Rejected"/>
    <s v="Gurgaon"/>
    <n v="7"/>
    <x v="0"/>
    <s v="No"/>
    <s v="90 days"/>
    <s v="Communication, Tableau, Business Acumen, Power BI"/>
    <s v="Statistics, SQL, R"/>
    <n v="9.9"/>
    <s v="Wednesday"/>
    <s v="April"/>
    <n v="16"/>
    <s v="Negative"/>
    <x v="0"/>
    <x v="0"/>
  </r>
  <r>
    <d v="2025-05-11T00:00:00"/>
    <s v="Razorpay"/>
    <x v="2"/>
    <s v="Remote"/>
    <x v="2"/>
    <s v="Applied"/>
    <s v="Noida"/>
    <m/>
    <x v="1"/>
    <s v="Yes"/>
    <s v="30 days"/>
    <s v="R, Gen AI, Tableau, SQL"/>
    <s v="Communication, Python"/>
    <n v="6.4"/>
    <s v="Sunday"/>
    <s v="May"/>
    <n v="11"/>
    <s v="Negative"/>
    <x v="0"/>
    <x v="0"/>
  </r>
  <r>
    <d v="2025-05-02T00:00:00"/>
    <s v="PwC"/>
    <x v="1"/>
    <s v="Remote"/>
    <x v="0"/>
    <s v="Rejected"/>
    <s v="Chennai"/>
    <n v="14"/>
    <x v="0"/>
    <s v="Yes"/>
    <s v="30 days"/>
    <s v="Power BI, Business Acumen"/>
    <s v="Power BI, Business Acumen, Excel"/>
    <n v="7.7"/>
    <s v="Friday"/>
    <s v="May"/>
    <n v="2"/>
    <s v="Negative"/>
    <x v="0"/>
    <x v="0"/>
  </r>
  <r>
    <d v="2025-04-10T00:00:00"/>
    <s v="Wipro"/>
    <x v="3"/>
    <s v="Remote"/>
    <x v="3"/>
    <s v="Rejected"/>
    <s v="Noida"/>
    <n v="0"/>
    <x v="1"/>
    <s v="Yes"/>
    <s v="15 days"/>
    <s v="Statistics, Communication, Excel, Tableau"/>
    <s v="Statistics, Excel, Business Acumen"/>
    <n v="7.8"/>
    <s v="Thursday"/>
    <s v="April"/>
    <n v="10"/>
    <s v="Negative"/>
    <x v="0"/>
    <x v="0"/>
  </r>
  <r>
    <d v="2025-05-23T00:00:00"/>
    <s v="TCS"/>
    <x v="3"/>
    <s v="Remote"/>
    <x v="4"/>
    <s v="Offer"/>
    <s v="Bengaluru"/>
    <n v="21"/>
    <x v="0"/>
    <s v="Yes"/>
    <s v="Immediate"/>
    <s v="Business Acumen, Power BI"/>
    <s v="Python, Business Acumen"/>
    <n v="5.3"/>
    <s v="Friday"/>
    <s v="May"/>
    <n v="23"/>
    <s v="Positive"/>
    <x v="1"/>
    <x v="0"/>
  </r>
  <r>
    <d v="2025-05-16T00:00:00"/>
    <s v="Zomato"/>
    <x v="4"/>
    <s v="Full-time"/>
    <x v="0"/>
    <s v="Offer"/>
    <s v="Chennai"/>
    <n v="21"/>
    <x v="1"/>
    <s v="Yes"/>
    <s v="30 days"/>
    <s v="SQL, Excel, R, Python"/>
    <s v="Gen AI, Business Acumen, Statistics"/>
    <n v="3.5"/>
    <s v="Friday"/>
    <s v="May"/>
    <n v="16"/>
    <s v="Positive"/>
    <x v="1"/>
    <x v="0"/>
  </r>
  <r>
    <d v="2025-04-02T00:00:00"/>
    <s v="Zoho"/>
    <x v="5"/>
    <s v="Remote"/>
    <x v="2"/>
    <s v="Interview"/>
    <s v="Gurgaon"/>
    <n v="21"/>
    <x v="1"/>
    <s v="Yes"/>
    <s v="15 days"/>
    <s v="R, Statistics"/>
    <s v="Excel, SQL, Tableau"/>
    <n v="11.1"/>
    <s v="Wednesday"/>
    <s v="April"/>
    <n v="2"/>
    <s v="Positive"/>
    <x v="1"/>
    <x v="0"/>
  </r>
  <r>
    <d v="2025-06-12T00:00:00"/>
    <s v="Wipro"/>
    <x v="6"/>
    <s v="Remote"/>
    <x v="1"/>
    <s v="Offer"/>
    <s v="Remote"/>
    <n v="14"/>
    <x v="1"/>
    <s v="No"/>
    <s v="15 days"/>
    <s v="Python, Gen AI, Communication, R"/>
    <s v="SQL, Business Acumen"/>
    <n v="9.6999999999999993"/>
    <s v="Thursday"/>
    <s v="June"/>
    <n v="12"/>
    <s v="Positive"/>
    <x v="1"/>
    <x v="0"/>
  </r>
  <r>
    <d v="2025-05-15T00:00:00"/>
    <s v="Wipro"/>
    <x v="5"/>
    <s v="Remote"/>
    <x v="3"/>
    <s v="Rejected"/>
    <s v="Gurgaon"/>
    <n v="21"/>
    <x v="0"/>
    <s v="No"/>
    <s v="Immediate"/>
    <s v="Tableau, Statistics, Business Acumen, SQL"/>
    <s v="Business Acumen, Gen AI, R"/>
    <n v="4.7"/>
    <s v="Thursday"/>
    <s v="May"/>
    <n v="15"/>
    <s v="Negative"/>
    <x v="0"/>
    <x v="0"/>
  </r>
  <r>
    <d v="2025-06-14T00:00:00"/>
    <s v="Microsoft"/>
    <x v="5"/>
    <s v="Remote"/>
    <x v="3"/>
    <s v="Interview"/>
    <s v="Pune"/>
    <n v="7"/>
    <x v="1"/>
    <s v="No"/>
    <s v="15 days"/>
    <s v="Gen AI, Communication, Business Acumen, Excel"/>
    <s v="Excel, Tableau"/>
    <n v="7"/>
    <s v="Saturday"/>
    <s v="June"/>
    <n v="14"/>
    <s v="Positive"/>
    <x v="1"/>
    <x v="0"/>
  </r>
  <r>
    <d v="2025-05-05T00:00:00"/>
    <s v="Deloitte"/>
    <x v="6"/>
    <s v="Full-time"/>
    <x v="3"/>
    <s v="Applied"/>
    <s v="Mumbai"/>
    <m/>
    <x v="1"/>
    <s v="Yes"/>
    <s v="Immediate"/>
    <s v="Business Acumen, SQL, Communication"/>
    <s v="Excel, Tableau, Gen AI"/>
    <n v="6.5"/>
    <s v="Monday"/>
    <s v="May"/>
    <n v="5"/>
    <s v="Negative"/>
    <x v="0"/>
    <x v="0"/>
  </r>
  <r>
    <d v="2025-04-11T00:00:00"/>
    <s v="NielsenIQ"/>
    <x v="0"/>
    <s v="Full-time"/>
    <x v="2"/>
    <s v="Applied"/>
    <s v="Hyderabad"/>
    <m/>
    <x v="0"/>
    <s v="No"/>
    <s v="60 days"/>
    <s v="SQL, Power BI"/>
    <s v="Tableau, Gen AI, R"/>
    <n v="7.4"/>
    <s v="Friday"/>
    <s v="April"/>
    <n v="11"/>
    <s v="Negative"/>
    <x v="0"/>
    <x v="0"/>
  </r>
  <r>
    <d v="2025-04-10T00:00:00"/>
    <s v="Google"/>
    <x v="7"/>
    <s v="Full-time"/>
    <x v="2"/>
    <s v="Interview"/>
    <s v="Noida"/>
    <n v="14"/>
    <x v="1"/>
    <s v="Yes"/>
    <s v="30 days"/>
    <s v="Gen AI, Communication"/>
    <s v="Communication, Statistics, R"/>
    <n v="6.9"/>
    <s v="Thursday"/>
    <s v="April"/>
    <n v="10"/>
    <s v="Positive"/>
    <x v="1"/>
    <x v="0"/>
  </r>
  <r>
    <d v="2025-06-23T00:00:00"/>
    <s v="Axis Bank"/>
    <x v="6"/>
    <s v="Remote"/>
    <x v="0"/>
    <s v="Interview"/>
    <s v="Noida"/>
    <n v="14"/>
    <x v="0"/>
    <s v="Yes"/>
    <s v="60 days"/>
    <s v="Tableau, Statistics, Python"/>
    <s v="Gen AI, Tableau, R"/>
    <n v="6.3"/>
    <s v="Monday"/>
    <s v="June"/>
    <n v="23"/>
    <s v="Positive"/>
    <x v="1"/>
    <x v="0"/>
  </r>
  <r>
    <d v="2025-06-12T00:00:00"/>
    <s v="Razorpay"/>
    <x v="8"/>
    <s v="Full-time"/>
    <x v="4"/>
    <s v="Applied"/>
    <s v="Chennai"/>
    <m/>
    <x v="1"/>
    <s v="No"/>
    <s v="30 days"/>
    <s v="SQL, Gen AI, Statistics, R"/>
    <s v="Python, Tableau, Power BI"/>
    <n v="9.4"/>
    <s v="Thursday"/>
    <s v="June"/>
    <n v="12"/>
    <s v="Negative"/>
    <x v="0"/>
    <x v="0"/>
  </r>
  <r>
    <d v="2025-05-19T00:00:00"/>
    <s v="Infosys"/>
    <x v="9"/>
    <s v="Remote"/>
    <x v="4"/>
    <s v="Applied"/>
    <s v="Mumbai"/>
    <m/>
    <x v="1"/>
    <s v="No"/>
    <s v="90 days"/>
    <s v="SQL, R, Python, Communication"/>
    <s v="Power BI, Excel, Gen AI"/>
    <n v="11.7"/>
    <s v="Monday"/>
    <s v="May"/>
    <n v="19"/>
    <s v="Negative"/>
    <x v="0"/>
    <x v="0"/>
  </r>
  <r>
    <d v="2025-05-13T00:00:00"/>
    <s v="Capgemini"/>
    <x v="5"/>
    <s v="Full-time"/>
    <x v="1"/>
    <s v="Applied"/>
    <s v="Noida"/>
    <m/>
    <x v="0"/>
    <s v="No"/>
    <s v="60 days"/>
    <s v="R, Business Acumen, Power BI"/>
    <s v="Excel, Statistics, SQL"/>
    <n v="5.7"/>
    <s v="Tuesday"/>
    <s v="May"/>
    <n v="13"/>
    <s v="Negative"/>
    <x v="0"/>
    <x v="0"/>
  </r>
  <r>
    <d v="2025-04-11T00:00:00"/>
    <s v="Deloitte"/>
    <x v="6"/>
    <s v="Remote"/>
    <x v="0"/>
    <s v="Applied"/>
    <s v="Noida"/>
    <m/>
    <x v="0"/>
    <s v="No"/>
    <s v="60 days"/>
    <s v="Statistics, R"/>
    <s v="SQL, Tableau, Excel"/>
    <n v="10.3"/>
    <s v="Friday"/>
    <s v="April"/>
    <n v="11"/>
    <s v="Negative"/>
    <x v="0"/>
    <x v="0"/>
  </r>
  <r>
    <d v="2025-04-15T00:00:00"/>
    <s v="TCS"/>
    <x v="2"/>
    <s v="Full-time"/>
    <x v="3"/>
    <s v="Rejected"/>
    <s v="Noida"/>
    <n v="21"/>
    <x v="1"/>
    <s v="Yes"/>
    <s v="30 days"/>
    <s v="Gen AI, Statistics, Python, R"/>
    <s v="Power BI, R, Gen AI"/>
    <n v="6.6"/>
    <s v="Tuesday"/>
    <s v="April"/>
    <n v="15"/>
    <s v="Negative"/>
    <x v="0"/>
    <x v="0"/>
  </r>
  <r>
    <d v="2025-06-18T00:00:00"/>
    <s v="Razorpay"/>
    <x v="9"/>
    <s v="Remote"/>
    <x v="2"/>
    <s v="Applied"/>
    <s v="Noida"/>
    <m/>
    <x v="1"/>
    <s v="No"/>
    <s v="Immediate"/>
    <s v="SQL, Business Acumen, Power BI, Statistics"/>
    <s v="Python, Statistics, SQL"/>
    <n v="5.4"/>
    <s v="Wednesday"/>
    <s v="June"/>
    <n v="18"/>
    <s v="Negative"/>
    <x v="0"/>
    <x v="0"/>
  </r>
  <r>
    <d v="2025-06-02T00:00:00"/>
    <s v="KPMG"/>
    <x v="2"/>
    <s v="Remote"/>
    <x v="4"/>
    <s v="Applied"/>
    <s v="Pune"/>
    <m/>
    <x v="0"/>
    <s v="No"/>
    <s v="60 days"/>
    <s v="Power BI, Tableau, SQL, Communication"/>
    <s v="Communication, SQL"/>
    <n v="5.0999999999999996"/>
    <s v="Monday"/>
    <s v="June"/>
    <n v="2"/>
    <s v="Negative"/>
    <x v="0"/>
    <x v="0"/>
  </r>
  <r>
    <d v="2025-04-15T00:00:00"/>
    <s v="Zoho"/>
    <x v="2"/>
    <s v="Full-time"/>
    <x v="4"/>
    <s v="Applied"/>
    <s v="Remote"/>
    <m/>
    <x v="0"/>
    <s v="No"/>
    <s v="15 days"/>
    <s v="Business Acumen, Power BI, R"/>
    <s v="Tableau, Power BI, Business Acumen"/>
    <n v="5.8"/>
    <s v="Tuesday"/>
    <s v="April"/>
    <n v="15"/>
    <s v="Negative"/>
    <x v="0"/>
    <x v="0"/>
  </r>
  <r>
    <d v="2025-05-28T00:00:00"/>
    <s v="Axis Bank"/>
    <x v="3"/>
    <s v="Remote"/>
    <x v="1"/>
    <s v="Applied"/>
    <s v="Noida"/>
    <m/>
    <x v="0"/>
    <s v="No"/>
    <s v="60 days"/>
    <s v="Statistics, Gen AI, R, Python"/>
    <s v="SQL, Excel"/>
    <n v="10.199999999999999"/>
    <s v="Wednesday"/>
    <s v="May"/>
    <n v="28"/>
    <s v="Negative"/>
    <x v="0"/>
    <x v="0"/>
  </r>
  <r>
    <d v="2025-04-29T00:00:00"/>
    <s v="Flipkart"/>
    <x v="3"/>
    <s v="Remote"/>
    <x v="3"/>
    <s v="Interview"/>
    <s v="Remote"/>
    <n v="14"/>
    <x v="0"/>
    <s v="Yes"/>
    <s v="90 days"/>
    <s v="Tableau, Business Acumen"/>
    <s v="Business Acumen, Excel, Statistics"/>
    <n v="7.9"/>
    <s v="Tuesday"/>
    <s v="April"/>
    <n v="29"/>
    <s v="Positive"/>
    <x v="1"/>
    <x v="0"/>
  </r>
  <r>
    <d v="2025-05-25T00:00:00"/>
    <s v="Deloitte"/>
    <x v="0"/>
    <s v="Remote"/>
    <x v="1"/>
    <s v="Applied"/>
    <s v="Gurgaon"/>
    <m/>
    <x v="1"/>
    <s v="No"/>
    <s v="Immediate"/>
    <s v="Python, Communication"/>
    <s v="Power BI, R, Python"/>
    <n v="10.3"/>
    <s v="Sunday"/>
    <s v="May"/>
    <n v="25"/>
    <s v="Negative"/>
    <x v="0"/>
    <x v="0"/>
  </r>
  <r>
    <d v="2025-04-08T00:00:00"/>
    <s v="HDFC Bank"/>
    <x v="2"/>
    <s v="Remote"/>
    <x v="4"/>
    <s v="Interview"/>
    <s v="Gurgaon"/>
    <n v="7"/>
    <x v="0"/>
    <s v="No"/>
    <s v="90 days"/>
    <s v="SQL, Power BI, Gen AI, Excel"/>
    <s v="Power BI, R, Python"/>
    <n v="4.3"/>
    <s v="Tuesday"/>
    <s v="April"/>
    <n v="8"/>
    <s v="Positive"/>
    <x v="1"/>
    <x v="0"/>
  </r>
  <r>
    <d v="2025-05-12T00:00:00"/>
    <s v="Swiggy"/>
    <x v="4"/>
    <s v="Remote"/>
    <x v="3"/>
    <s v="Interview"/>
    <s v="Hyderabad"/>
    <n v="14"/>
    <x v="0"/>
    <s v="No"/>
    <s v="Immediate"/>
    <s v="SQL, Gen AI, Tableau, Communication"/>
    <s v="Statistics, R, Communication"/>
    <n v="8.1999999999999993"/>
    <s v="Monday"/>
    <s v="May"/>
    <n v="12"/>
    <s v="Positive"/>
    <x v="1"/>
    <x v="0"/>
  </r>
  <r>
    <d v="2025-04-12T00:00:00"/>
    <s v="EY"/>
    <x v="2"/>
    <s v="Full-time"/>
    <x v="4"/>
    <s v="Applied"/>
    <s v="Mumbai"/>
    <m/>
    <x v="1"/>
    <s v="No"/>
    <s v="30 days"/>
    <s v="Tableau, Communication, Power BI"/>
    <s v="Communication, Excel, Business Acumen"/>
    <n v="3.9"/>
    <s v="Saturday"/>
    <s v="April"/>
    <n v="12"/>
    <s v="Negative"/>
    <x v="0"/>
    <x v="0"/>
  </r>
  <r>
    <d v="2025-05-29T00:00:00"/>
    <s v="TCS"/>
    <x v="5"/>
    <s v="Full-time"/>
    <x v="2"/>
    <s v="Applied"/>
    <s v="Mumbai"/>
    <m/>
    <x v="1"/>
    <s v="Yes"/>
    <s v="30 days"/>
    <s v="Tableau, SQL"/>
    <s v="Tableau, SQL, Communication"/>
    <n v="9"/>
    <s v="Thursday"/>
    <s v="May"/>
    <n v="29"/>
    <s v="Negative"/>
    <x v="0"/>
    <x v="0"/>
  </r>
  <r>
    <d v="2025-06-23T00:00:00"/>
    <s v="Zoho"/>
    <x v="3"/>
    <s v="Remote"/>
    <x v="0"/>
    <s v="Interview"/>
    <s v="Noida"/>
    <n v="14"/>
    <x v="1"/>
    <s v="Yes"/>
    <s v="Immediate"/>
    <s v="Statistics, SQL"/>
    <s v="R, Python"/>
    <n v="7.7"/>
    <s v="Monday"/>
    <s v="June"/>
    <n v="23"/>
    <s v="Positive"/>
    <x v="1"/>
    <x v="0"/>
  </r>
  <r>
    <d v="2025-05-27T00:00:00"/>
    <s v="TCS"/>
    <x v="3"/>
    <s v="Remote"/>
    <x v="1"/>
    <s v="Offer"/>
    <s v="Mumbai"/>
    <n v="3"/>
    <x v="0"/>
    <s v="Yes"/>
    <s v="15 days"/>
    <s v="SQL, R, Business Acumen"/>
    <s v="Communication, Tableau, Power BI"/>
    <n v="6.4"/>
    <s v="Tuesday"/>
    <s v="May"/>
    <n v="27"/>
    <s v="Positive"/>
    <x v="1"/>
    <x v="0"/>
  </r>
  <r>
    <d v="2025-04-18T00:00:00"/>
    <s v="Accenture"/>
    <x v="5"/>
    <s v="Full-time"/>
    <x v="4"/>
    <s v="Interview"/>
    <s v="Chennai"/>
    <n v="7"/>
    <x v="1"/>
    <s v="Yes"/>
    <s v="60 days"/>
    <s v="Statistics, Python, SQL, Excel"/>
    <s v="SQL, Gen AI"/>
    <n v="6.2"/>
    <s v="Friday"/>
    <s v="April"/>
    <n v="18"/>
    <s v="Positive"/>
    <x v="1"/>
    <x v="0"/>
  </r>
  <r>
    <d v="2025-05-25T00:00:00"/>
    <s v="Amazon"/>
    <x v="6"/>
    <s v="Full-time"/>
    <x v="0"/>
    <s v="Interview"/>
    <s v="Noida"/>
    <n v="21"/>
    <x v="0"/>
    <s v="Yes"/>
    <s v="30 days"/>
    <s v="Business Acumen, R"/>
    <s v="Gen AI, Tableau"/>
    <n v="8.8000000000000007"/>
    <s v="Sunday"/>
    <s v="May"/>
    <n v="25"/>
    <s v="Positive"/>
    <x v="1"/>
    <x v="0"/>
  </r>
  <r>
    <d v="2025-05-01T00:00:00"/>
    <s v="PwC"/>
    <x v="4"/>
    <s v="Full-time"/>
    <x v="3"/>
    <s v="Applied"/>
    <s v="Pune"/>
    <m/>
    <x v="1"/>
    <s v="No"/>
    <s v="30 days"/>
    <s v="Gen AI, R"/>
    <s v="Business Acumen, Power BI, Statistics"/>
    <n v="11.6"/>
    <s v="Thursday"/>
    <s v="May"/>
    <n v="1"/>
    <s v="Negative"/>
    <x v="0"/>
    <x v="0"/>
  </r>
  <r>
    <d v="2025-04-10T00:00:00"/>
    <s v="TCS"/>
    <x v="8"/>
    <s v="Full-time"/>
    <x v="1"/>
    <s v="Applied"/>
    <s v="Bengaluru"/>
    <m/>
    <x v="1"/>
    <s v="No"/>
    <s v="90 days"/>
    <s v="Business Acumen, Gen AI, R"/>
    <s v="SQL, Business Acumen, Power BI"/>
    <n v="5.5"/>
    <s v="Thursday"/>
    <s v="April"/>
    <n v="10"/>
    <s v="Negative"/>
    <x v="0"/>
    <x v="0"/>
  </r>
  <r>
    <d v="2025-05-10T00:00:00"/>
    <s v="Infosys"/>
    <x v="1"/>
    <s v="Full-time"/>
    <x v="3"/>
    <s v="Interview"/>
    <s v="Mumbai"/>
    <n v="21"/>
    <x v="1"/>
    <s v="No"/>
    <s v="60 days"/>
    <s v="Python, Excel, R, Business Acumen"/>
    <s v="SQL, Statistics, Excel"/>
    <n v="5.8"/>
    <s v="Saturday"/>
    <s v="May"/>
    <n v="10"/>
    <s v="Positive"/>
    <x v="1"/>
    <x v="0"/>
  </r>
  <r>
    <d v="2025-06-24T00:00:00"/>
    <s v="Zoho"/>
    <x v="5"/>
    <s v="Full-time"/>
    <x v="3"/>
    <s v="Interview"/>
    <s v="Remote"/>
    <n v="14"/>
    <x v="0"/>
    <s v="No"/>
    <s v="15 days"/>
    <s v="Power BI, Tableau, SQL"/>
    <s v="Communication, Gen AI"/>
    <n v="5.4"/>
    <s v="Tuesday"/>
    <s v="June"/>
    <n v="24"/>
    <s v="Positive"/>
    <x v="1"/>
    <x v="0"/>
  </r>
  <r>
    <d v="2025-04-09T00:00:00"/>
    <s v="Zomato"/>
    <x v="8"/>
    <s v="Full-time"/>
    <x v="2"/>
    <s v="Applied"/>
    <s v="Gurgaon"/>
    <m/>
    <x v="1"/>
    <s v="No"/>
    <s v="90 days"/>
    <s v="Communication, Power BI"/>
    <s v="SQL, R, Python"/>
    <n v="9.6999999999999993"/>
    <s v="Wednesday"/>
    <s v="April"/>
    <n v="9"/>
    <s v="Negative"/>
    <x v="0"/>
    <x v="0"/>
  </r>
  <r>
    <d v="2025-04-01T00:00:00"/>
    <s v="Wipro"/>
    <x v="3"/>
    <s v="Full-time"/>
    <x v="1"/>
    <s v="Applied"/>
    <s v="Mumbai"/>
    <m/>
    <x v="1"/>
    <s v="Yes"/>
    <s v="Immediate"/>
    <s v="Gen AI, Python, Communication, SQL"/>
    <s v="Communication, Tableau, SQL"/>
    <n v="8.1"/>
    <s v="Tuesday"/>
    <s v="April"/>
    <n v="1"/>
    <s v="Negative"/>
    <x v="0"/>
    <x v="0"/>
  </r>
  <r>
    <d v="2025-04-16T00:00:00"/>
    <s v="KPMG"/>
    <x v="3"/>
    <s v="Full-time"/>
    <x v="3"/>
    <s v="Rejected"/>
    <s v="Bengaluru"/>
    <n v="14"/>
    <x v="1"/>
    <s v="No"/>
    <s v="30 days"/>
    <s v="Communication, SQL, Statistics"/>
    <s v="Communication, Python"/>
    <n v="5.6"/>
    <s v="Wednesday"/>
    <s v="April"/>
    <n v="16"/>
    <s v="Negative"/>
    <x v="0"/>
    <x v="0"/>
  </r>
  <r>
    <d v="2025-05-09T00:00:00"/>
    <s v="Axis Bank"/>
    <x v="0"/>
    <s v="Remote"/>
    <x v="0"/>
    <s v="Interview"/>
    <s v="Chennai"/>
    <n v="3"/>
    <x v="1"/>
    <s v="Yes"/>
    <s v="Immediate"/>
    <s v="Excel, Python, Communication"/>
    <s v="Communication, Excel"/>
    <n v="9.8000000000000007"/>
    <s v="Friday"/>
    <s v="May"/>
    <n v="9"/>
    <s v="Positive"/>
    <x v="1"/>
    <x v="0"/>
  </r>
  <r>
    <d v="2025-05-19T00:00:00"/>
    <s v="Flipkart"/>
    <x v="5"/>
    <s v="Full-time"/>
    <x v="4"/>
    <s v="Offer"/>
    <s v="Mumbai"/>
    <n v="14"/>
    <x v="1"/>
    <s v="Yes"/>
    <s v="30 days"/>
    <s v="Excel, Python"/>
    <s v="Communication, Statistics, SQL"/>
    <n v="8.1999999999999993"/>
    <s v="Monday"/>
    <s v="May"/>
    <n v="19"/>
    <s v="Positive"/>
    <x v="1"/>
    <x v="0"/>
  </r>
  <r>
    <d v="2025-06-04T00:00:00"/>
    <s v="Accenture"/>
    <x v="4"/>
    <s v="Full-time"/>
    <x v="4"/>
    <s v="Interview"/>
    <s v="Mumbai"/>
    <n v="3"/>
    <x v="1"/>
    <s v="No"/>
    <s v="30 days"/>
    <s v="Gen AI, Communication, Business Acumen"/>
    <s v="Tableau, Python, SQL"/>
    <n v="11.5"/>
    <s v="Wednesday"/>
    <s v="June"/>
    <n v="4"/>
    <s v="Positive"/>
    <x v="1"/>
    <x v="0"/>
  </r>
  <r>
    <d v="2025-04-18T00:00:00"/>
    <s v="HDFC Bank"/>
    <x v="5"/>
    <s v="Full-time"/>
    <x v="1"/>
    <s v="Applied"/>
    <s v="Chennai"/>
    <m/>
    <x v="0"/>
    <s v="No"/>
    <s v="Immediate"/>
    <s v="Communication, Python, Statistics, Power BI"/>
    <s v="Tableau, SQL, Business Acumen"/>
    <n v="4.4000000000000004"/>
    <s v="Friday"/>
    <s v="April"/>
    <n v="18"/>
    <s v="Negative"/>
    <x v="0"/>
    <x v="0"/>
  </r>
  <r>
    <d v="2025-06-27T00:00:00"/>
    <s v="Flipkart"/>
    <x v="8"/>
    <s v="Full-time"/>
    <x v="3"/>
    <s v="Rejected"/>
    <s v="Gurgaon"/>
    <n v="3"/>
    <x v="1"/>
    <s v="Yes"/>
    <s v="30 days"/>
    <s v="Business Acumen, Excel, Tableau"/>
    <s v="Power BI, Excel, Gen AI"/>
    <n v="10.7"/>
    <s v="Friday"/>
    <s v="June"/>
    <n v="27"/>
    <s v="Negative"/>
    <x v="0"/>
    <x v="0"/>
  </r>
  <r>
    <d v="2025-06-11T00:00:00"/>
    <s v="NielsenIQ"/>
    <x v="0"/>
    <s v="Full-time"/>
    <x v="2"/>
    <s v="Applied"/>
    <s v="Remote"/>
    <m/>
    <x v="1"/>
    <s v="Yes"/>
    <s v="Immediate"/>
    <s v="Power BI, Python"/>
    <s v="Communication, SQL, Tableau"/>
    <n v="11.3"/>
    <s v="Wednesday"/>
    <s v="June"/>
    <n v="11"/>
    <s v="Negative"/>
    <x v="0"/>
    <x v="0"/>
  </r>
  <r>
    <d v="2025-04-10T00:00:00"/>
    <s v="TCS"/>
    <x v="5"/>
    <s v="Full-time"/>
    <x v="2"/>
    <s v="Rejected"/>
    <s v="Pune"/>
    <n v="7"/>
    <x v="1"/>
    <s v="Yes"/>
    <s v="60 days"/>
    <s v="Power BI, Gen AI"/>
    <s v="Statistics, Excel, Gen AI"/>
    <n v="9.1"/>
    <s v="Thursday"/>
    <s v="April"/>
    <n v="10"/>
    <s v="Negative"/>
    <x v="0"/>
    <x v="0"/>
  </r>
  <r>
    <d v="2025-04-23T00:00:00"/>
    <s v="Google"/>
    <x v="0"/>
    <s v="Full-time"/>
    <x v="0"/>
    <s v="Applied"/>
    <s v="Remote"/>
    <m/>
    <x v="1"/>
    <s v="Yes"/>
    <s v="30 days"/>
    <s v="Gen AI, Business Acumen, Statistics"/>
    <s v="SQL, Tableau"/>
    <n v="6.4"/>
    <s v="Wednesday"/>
    <s v="April"/>
    <n v="23"/>
    <s v="Negative"/>
    <x v="0"/>
    <x v="0"/>
  </r>
  <r>
    <d v="2025-05-24T00:00:00"/>
    <s v="Razorpay"/>
    <x v="1"/>
    <s v="Full-time"/>
    <x v="4"/>
    <s v="Rejected"/>
    <s v="Mumbai"/>
    <n v="7"/>
    <x v="0"/>
    <s v="No"/>
    <s v="30 days"/>
    <s v="Business Acumen, Communication, Gen AI, Power BI"/>
    <s v="Excel, Communication"/>
    <n v="8.4"/>
    <s v="Saturday"/>
    <s v="May"/>
    <n v="24"/>
    <s v="Negative"/>
    <x v="0"/>
    <x v="0"/>
  </r>
  <r>
    <d v="2025-04-04T00:00:00"/>
    <s v="Zomato"/>
    <x v="3"/>
    <s v="Remote"/>
    <x v="4"/>
    <s v="Applied"/>
    <s v="Noida"/>
    <m/>
    <x v="1"/>
    <s v="Yes"/>
    <s v="15 days"/>
    <s v="Python, Tableau, Excel, Gen AI"/>
    <s v="R, Gen AI"/>
    <n v="6.2"/>
    <s v="Friday"/>
    <s v="April"/>
    <n v="4"/>
    <s v="Negative"/>
    <x v="0"/>
    <x v="0"/>
  </r>
  <r>
    <d v="2025-04-23T00:00:00"/>
    <s v="Zoho"/>
    <x v="0"/>
    <s v="Remote"/>
    <x v="0"/>
    <s v="Rejected"/>
    <s v="Bengaluru"/>
    <n v="7"/>
    <x v="1"/>
    <s v="Yes"/>
    <s v="60 days"/>
    <s v="Tableau, Power BI, Statistics, Excel"/>
    <s v="Excel, Python"/>
    <n v="8.4"/>
    <s v="Wednesday"/>
    <s v="April"/>
    <n v="23"/>
    <s v="Negative"/>
    <x v="0"/>
    <x v="0"/>
  </r>
  <r>
    <d v="2025-04-03T00:00:00"/>
    <s v="KPMG"/>
    <x v="9"/>
    <s v="Full-time"/>
    <x v="0"/>
    <s v="Rejected"/>
    <s v="Noida"/>
    <n v="3"/>
    <x v="0"/>
    <s v="Yes"/>
    <s v="30 days"/>
    <s v="Excel, Power BI"/>
    <s v="SQL, Business Acumen"/>
    <n v="10.7"/>
    <s v="Thursday"/>
    <s v="April"/>
    <n v="3"/>
    <s v="Negative"/>
    <x v="0"/>
    <x v="0"/>
  </r>
  <r>
    <d v="2025-04-10T00:00:00"/>
    <s v="Google"/>
    <x v="4"/>
    <s v="Full-time"/>
    <x v="0"/>
    <s v="Applied"/>
    <s v="Remote"/>
    <m/>
    <x v="1"/>
    <s v="No"/>
    <s v="60 days"/>
    <s v="Communication, Power BI, R, SQL"/>
    <s v="Gen AI, Tableau"/>
    <n v="9.6"/>
    <s v="Thursday"/>
    <s v="April"/>
    <n v="10"/>
    <s v="Negative"/>
    <x v="0"/>
    <x v="0"/>
  </r>
  <r>
    <d v="2025-05-08T00:00:00"/>
    <s v="Accenture"/>
    <x v="6"/>
    <s v="Full-time"/>
    <x v="4"/>
    <s v="Applied"/>
    <s v="Bengaluru"/>
    <m/>
    <x v="1"/>
    <s v="No"/>
    <s v="90 days"/>
    <s v="R, SQL"/>
    <s v="Power BI, Communication, SQL"/>
    <n v="5.0999999999999996"/>
    <s v="Thursday"/>
    <s v="May"/>
    <n v="8"/>
    <s v="Negative"/>
    <x v="0"/>
    <x v="0"/>
  </r>
  <r>
    <d v="2025-05-11T00:00:00"/>
    <s v="Zoho"/>
    <x v="5"/>
    <s v="Remote"/>
    <x v="2"/>
    <s v="Applied"/>
    <s v="Noida"/>
    <m/>
    <x v="1"/>
    <s v="Yes"/>
    <s v="30 days"/>
    <s v="SQL, Excel, Business Acumen"/>
    <s v="Statistics, Gen AI, Power BI"/>
    <n v="11"/>
    <s v="Sunday"/>
    <s v="May"/>
    <n v="11"/>
    <s v="Negative"/>
    <x v="0"/>
    <x v="0"/>
  </r>
  <r>
    <d v="2025-06-03T00:00:00"/>
    <s v="Microsoft"/>
    <x v="2"/>
    <s v="Remote"/>
    <x v="1"/>
    <s v="Rejected"/>
    <s v="Noida"/>
    <n v="3"/>
    <x v="0"/>
    <s v="Yes"/>
    <s v="Immediate"/>
    <s v="Excel, Communication, Tableau"/>
    <s v="SQL, Communication"/>
    <n v="4.5"/>
    <s v="Tuesday"/>
    <s v="June"/>
    <n v="3"/>
    <s v="Negative"/>
    <x v="0"/>
    <x v="0"/>
  </r>
  <r>
    <d v="2025-05-19T00:00:00"/>
    <s v="Zoho"/>
    <x v="5"/>
    <s v="Full-time"/>
    <x v="0"/>
    <s v="Interview"/>
    <s v="Chennai"/>
    <n v="0"/>
    <x v="0"/>
    <s v="Yes"/>
    <s v="90 days"/>
    <s v="Power BI, Excel, SQL"/>
    <s v="Python, R, Gen AI"/>
    <n v="9.3000000000000007"/>
    <s v="Monday"/>
    <s v="May"/>
    <n v="19"/>
    <s v="Positive"/>
    <x v="1"/>
    <x v="0"/>
  </r>
  <r>
    <d v="2025-06-09T00:00:00"/>
    <s v="Zomato"/>
    <x v="7"/>
    <s v="Remote"/>
    <x v="3"/>
    <s v="Applied"/>
    <s v="Mumbai"/>
    <m/>
    <x v="0"/>
    <s v="Yes"/>
    <s v="Immediate"/>
    <s v="Excel, Gen AI, SQL"/>
    <s v="R, Statistics, Python"/>
    <n v="3.9"/>
    <s v="Monday"/>
    <s v="June"/>
    <n v="9"/>
    <s v="Negative"/>
    <x v="0"/>
    <x v="0"/>
  </r>
  <r>
    <d v="2025-04-27T00:00:00"/>
    <s v="Zoho"/>
    <x v="7"/>
    <s v="Full-time"/>
    <x v="2"/>
    <s v="Rejected"/>
    <s v="Hyderabad"/>
    <n v="14"/>
    <x v="0"/>
    <s v="No"/>
    <s v="30 days"/>
    <s v="Business Acumen, Gen AI"/>
    <s v="Communication, Gen AI"/>
    <n v="6.3"/>
    <s v="Sunday"/>
    <s v="April"/>
    <n v="27"/>
    <s v="Negative"/>
    <x v="0"/>
    <x v="0"/>
  </r>
  <r>
    <d v="2025-05-28T00:00:00"/>
    <s v="Wipro"/>
    <x v="7"/>
    <s v="Remote"/>
    <x v="2"/>
    <s v="Applied"/>
    <s v="Hyderabad"/>
    <m/>
    <x v="1"/>
    <s v="Yes"/>
    <s v="Immediate"/>
    <s v="Communication, Business Acumen"/>
    <s v="R, Python, Excel"/>
    <n v="10.6"/>
    <s v="Wednesday"/>
    <s v="May"/>
    <n v="28"/>
    <s v="Negative"/>
    <x v="0"/>
    <x v="0"/>
  </r>
  <r>
    <d v="2025-06-06T00:00:00"/>
    <s v="Capgemini"/>
    <x v="1"/>
    <s v="Remote"/>
    <x v="4"/>
    <s v="Rejected"/>
    <s v="Chennai"/>
    <n v="7"/>
    <x v="1"/>
    <s v="No"/>
    <s v="Immediate"/>
    <s v="R, Business Acumen, Power BI, Excel"/>
    <s v="Power BI, R, Python"/>
    <n v="10.3"/>
    <s v="Friday"/>
    <s v="June"/>
    <n v="6"/>
    <s v="Negative"/>
    <x v="0"/>
    <x v="0"/>
  </r>
  <r>
    <d v="2025-04-17T00:00:00"/>
    <s v="Wipro"/>
    <x v="4"/>
    <s v="Full-time"/>
    <x v="2"/>
    <s v="Applied"/>
    <s v="Remote"/>
    <m/>
    <x v="0"/>
    <s v="No"/>
    <s v="Immediate"/>
    <s v="Gen AI, Business Acumen"/>
    <s v="Business Acumen, Communication, Tableau"/>
    <n v="7.7"/>
    <s v="Thursday"/>
    <s v="April"/>
    <n v="17"/>
    <s v="Negative"/>
    <x v="0"/>
    <x v="0"/>
  </r>
  <r>
    <d v="2025-04-02T00:00:00"/>
    <s v="Axis Bank"/>
    <x v="8"/>
    <s v="Remote"/>
    <x v="1"/>
    <s v="Applied"/>
    <s v="Remote"/>
    <m/>
    <x v="1"/>
    <s v="Yes"/>
    <s v="90 days"/>
    <s v="Tableau, Business Acumen"/>
    <s v="Gen AI, Tableau, R"/>
    <n v="8.9"/>
    <s v="Wednesday"/>
    <s v="April"/>
    <n v="2"/>
    <s v="Negative"/>
    <x v="0"/>
    <x v="0"/>
  </r>
  <r>
    <d v="2025-06-13T00:00:00"/>
    <s v="Axis Bank"/>
    <x v="9"/>
    <s v="Full-time"/>
    <x v="3"/>
    <s v="Applied"/>
    <s v="Remote"/>
    <m/>
    <x v="0"/>
    <s v="Yes"/>
    <s v="60 days"/>
    <s v="Python, Excel, Statistics"/>
    <s v="Communication, Excel, R"/>
    <n v="10.4"/>
    <s v="Friday"/>
    <s v="June"/>
    <n v="13"/>
    <s v="Negative"/>
    <x v="0"/>
    <x v="0"/>
  </r>
  <r>
    <d v="2025-05-09T00:00:00"/>
    <s v="Flipkart"/>
    <x v="7"/>
    <s v="Remote"/>
    <x v="1"/>
    <s v="Offer"/>
    <s v="Noida"/>
    <n v="3"/>
    <x v="0"/>
    <s v="No"/>
    <s v="30 days"/>
    <s v="Gen AI, SQL, Python"/>
    <s v="Python, Gen AI, Statistics"/>
    <n v="9.8000000000000007"/>
    <s v="Friday"/>
    <s v="May"/>
    <n v="9"/>
    <s v="Positive"/>
    <x v="1"/>
    <x v="0"/>
  </r>
  <r>
    <d v="2025-05-18T00:00:00"/>
    <s v="Wipro"/>
    <x v="1"/>
    <s v="Full-time"/>
    <x v="1"/>
    <s v="Applied"/>
    <s v="Mumbai"/>
    <m/>
    <x v="1"/>
    <s v="Yes"/>
    <s v="15 days"/>
    <s v="Python, Excel"/>
    <s v="Excel, Statistics"/>
    <n v="3.5"/>
    <s v="Sunday"/>
    <s v="May"/>
    <n v="18"/>
    <s v="Negative"/>
    <x v="0"/>
    <x v="0"/>
  </r>
  <r>
    <d v="2025-05-17T00:00:00"/>
    <s v="Razorpay"/>
    <x v="7"/>
    <s v="Remote"/>
    <x v="2"/>
    <s v="Interview"/>
    <s v="Pune"/>
    <n v="0"/>
    <x v="1"/>
    <s v="No"/>
    <s v="60 days"/>
    <s v="Statistics, Power BI, R, Tableau"/>
    <s v="Communication, Power BI, Tableau"/>
    <n v="9.6999999999999993"/>
    <s v="Saturday"/>
    <s v="May"/>
    <n v="17"/>
    <s v="Positive"/>
    <x v="1"/>
    <x v="0"/>
  </r>
  <r>
    <d v="2025-06-28T00:00:00"/>
    <s v="Infosys"/>
    <x v="7"/>
    <s v="Full-time"/>
    <x v="2"/>
    <s v="Applied"/>
    <s v="Noida"/>
    <m/>
    <x v="1"/>
    <s v="Yes"/>
    <s v="15 days"/>
    <s v="Gen AI, Business Acumen, Excel"/>
    <s v="Statistics, Power BI"/>
    <n v="8.8000000000000007"/>
    <s v="Saturday"/>
    <s v="June"/>
    <n v="28"/>
    <s v="Negative"/>
    <x v="0"/>
    <x v="0"/>
  </r>
  <r>
    <d v="2025-06-16T00:00:00"/>
    <s v="TCS"/>
    <x v="0"/>
    <s v="Remote"/>
    <x v="4"/>
    <s v="Rejected"/>
    <s v="Hyderabad"/>
    <n v="7"/>
    <x v="0"/>
    <s v="No"/>
    <s v="30 days"/>
    <s v="Tableau, Python, Statistics"/>
    <s v="Business Acumen, Gen AI, SQL"/>
    <n v="3.1"/>
    <s v="Monday"/>
    <s v="June"/>
    <n v="16"/>
    <s v="Negative"/>
    <x v="0"/>
    <x v="0"/>
  </r>
  <r>
    <d v="2025-06-24T00:00:00"/>
    <s v="Google"/>
    <x v="1"/>
    <s v="Remote"/>
    <x v="0"/>
    <s v="Interview"/>
    <s v="Chennai"/>
    <n v="0"/>
    <x v="0"/>
    <s v="No"/>
    <s v="30 days"/>
    <s v="Tableau, R, Python"/>
    <s v="Business Acumen, Python"/>
    <n v="11.1"/>
    <s v="Tuesday"/>
    <s v="June"/>
    <n v="24"/>
    <s v="Positive"/>
    <x v="1"/>
    <x v="0"/>
  </r>
  <r>
    <d v="2025-06-16T00:00:00"/>
    <s v="Microsoft"/>
    <x v="2"/>
    <s v="Full-time"/>
    <x v="1"/>
    <s v="Interview"/>
    <s v="Hyderabad"/>
    <n v="7"/>
    <x v="0"/>
    <s v="No"/>
    <s v="60 days"/>
    <s v="Excel, Python, Communication, Statistics"/>
    <s v="Business Acumen, Statistics"/>
    <n v="11.2"/>
    <s v="Monday"/>
    <s v="June"/>
    <n v="16"/>
    <s v="Positive"/>
    <x v="1"/>
    <x v="0"/>
  </r>
  <r>
    <d v="2025-06-25T00:00:00"/>
    <s v="Google"/>
    <x v="1"/>
    <s v="Remote"/>
    <x v="3"/>
    <s v="Rejected"/>
    <s v="Remote"/>
    <n v="7"/>
    <x v="1"/>
    <s v="No"/>
    <s v="15 days"/>
    <s v="Tableau, Business Acumen, Power BI, Communication"/>
    <s v="SQL, Python, Communication"/>
    <n v="5"/>
    <s v="Wednesday"/>
    <s v="June"/>
    <n v="25"/>
    <s v="Negative"/>
    <x v="0"/>
    <x v="0"/>
  </r>
  <r>
    <d v="2025-05-10T00:00:00"/>
    <s v="Capgemini"/>
    <x v="2"/>
    <s v="Remote"/>
    <x v="0"/>
    <s v="Interview"/>
    <s v="Chennai"/>
    <n v="0"/>
    <x v="0"/>
    <s v="Yes"/>
    <s v="90 days"/>
    <s v="R, SQL, Statistics, Business Acumen"/>
    <s v="Gen AI, Business Acumen"/>
    <n v="5.7"/>
    <s v="Saturday"/>
    <s v="May"/>
    <n v="10"/>
    <s v="Positive"/>
    <x v="1"/>
    <x v="0"/>
  </r>
  <r>
    <d v="2025-04-07T00:00:00"/>
    <s v="Accenture"/>
    <x v="6"/>
    <s v="Full-time"/>
    <x v="0"/>
    <s v="Applied"/>
    <s v="Chennai"/>
    <m/>
    <x v="1"/>
    <s v="No"/>
    <s v="15 days"/>
    <s v="Statistics, Communication"/>
    <s v="Communication, Excel"/>
    <n v="3"/>
    <s v="Monday"/>
    <s v="April"/>
    <n v="7"/>
    <s v="Negative"/>
    <x v="0"/>
    <x v="0"/>
  </r>
  <r>
    <d v="2025-05-06T00:00:00"/>
    <s v="Razorpay"/>
    <x v="6"/>
    <s v="Full-time"/>
    <x v="2"/>
    <s v="Rejected"/>
    <s v="Pune"/>
    <n v="3"/>
    <x v="0"/>
    <s v="No"/>
    <s v="60 days"/>
    <s v="Statistics, Gen AI, Excel"/>
    <s v="Business Acumen, Python"/>
    <n v="9.6"/>
    <s v="Tuesday"/>
    <s v="May"/>
    <n v="6"/>
    <s v="Negative"/>
    <x v="0"/>
    <x v="0"/>
  </r>
  <r>
    <d v="2025-04-02T00:00:00"/>
    <s v="Amazon"/>
    <x v="1"/>
    <s v="Full-time"/>
    <x v="1"/>
    <s v="Interview"/>
    <s v="Noida"/>
    <n v="3"/>
    <x v="0"/>
    <s v="No"/>
    <s v="15 days"/>
    <s v="Gen AI, Business Acumen"/>
    <s v="Power BI, SQL, Excel"/>
    <n v="5.7"/>
    <s v="Wednesday"/>
    <s v="April"/>
    <n v="2"/>
    <s v="Positive"/>
    <x v="1"/>
    <x v="0"/>
  </r>
  <r>
    <d v="2025-05-08T00:00:00"/>
    <s v="EY"/>
    <x v="1"/>
    <s v="Remote"/>
    <x v="2"/>
    <s v="Rejected"/>
    <s v="Remote"/>
    <n v="7"/>
    <x v="0"/>
    <s v="No"/>
    <s v="15 days"/>
    <s v="Gen AI, Excel"/>
    <s v="Python, Power BI"/>
    <n v="4.9000000000000004"/>
    <s v="Thursday"/>
    <s v="May"/>
    <n v="8"/>
    <s v="Negative"/>
    <x v="0"/>
    <x v="0"/>
  </r>
  <r>
    <d v="2025-04-03T00:00:00"/>
    <s v="HDFC Bank"/>
    <x v="1"/>
    <s v="Full-time"/>
    <x v="1"/>
    <s v="Applied"/>
    <s v="Bengaluru"/>
    <m/>
    <x v="0"/>
    <s v="No"/>
    <s v="90 days"/>
    <s v="Excel, R, SQL, Communication"/>
    <s v="Excel, SQL"/>
    <n v="6.8"/>
    <s v="Thursday"/>
    <s v="April"/>
    <n v="3"/>
    <s v="Negative"/>
    <x v="0"/>
    <x v="0"/>
  </r>
  <r>
    <d v="2025-05-19T00:00:00"/>
    <s v="Deloitte"/>
    <x v="1"/>
    <s v="Remote"/>
    <x v="2"/>
    <s v="Interview"/>
    <s v="Noida"/>
    <n v="0"/>
    <x v="0"/>
    <s v="No"/>
    <s v="Immediate"/>
    <s v="Business Acumen, Tableau, Power BI, Python"/>
    <s v="Business Acumen, SQL"/>
    <n v="5.5"/>
    <s v="Monday"/>
    <s v="May"/>
    <n v="19"/>
    <s v="Positive"/>
    <x v="1"/>
    <x v="0"/>
  </r>
  <r>
    <d v="2025-04-14T00:00:00"/>
    <s v="PwC"/>
    <x v="0"/>
    <s v="Full-time"/>
    <x v="0"/>
    <s v="Rejected"/>
    <s v="Noida"/>
    <n v="7"/>
    <x v="0"/>
    <s v="No"/>
    <s v="15 days"/>
    <s v="Business Acumen, Statistics"/>
    <s v="Statistics, Communication"/>
    <n v="5.0999999999999996"/>
    <s v="Monday"/>
    <s v="April"/>
    <n v="14"/>
    <s v="Negative"/>
    <x v="0"/>
    <x v="0"/>
  </r>
  <r>
    <d v="2025-04-02T00:00:00"/>
    <s v="Infosys"/>
    <x v="5"/>
    <s v="Remote"/>
    <x v="3"/>
    <s v="Rejected"/>
    <s v="Pune"/>
    <n v="0"/>
    <x v="0"/>
    <s v="Yes"/>
    <s v="60 days"/>
    <s v="Tableau, Statistics, Excel"/>
    <s v="Power BI, Excel"/>
    <n v="10.7"/>
    <s v="Wednesday"/>
    <s v="April"/>
    <n v="2"/>
    <s v="Negative"/>
    <x v="0"/>
    <x v="0"/>
  </r>
  <r>
    <d v="2025-05-17T00:00:00"/>
    <s v="Amazon"/>
    <x v="4"/>
    <s v="Full-time"/>
    <x v="1"/>
    <s v="Rejected"/>
    <s v="Bengaluru"/>
    <n v="0"/>
    <x v="1"/>
    <s v="Yes"/>
    <s v="30 days"/>
    <s v="Statistics, Tableau, SQL"/>
    <s v="Communication, Power BI, SQL"/>
    <n v="6.6"/>
    <s v="Saturday"/>
    <s v="May"/>
    <n v="17"/>
    <s v="Negative"/>
    <x v="0"/>
    <x v="0"/>
  </r>
  <r>
    <d v="2025-05-29T00:00:00"/>
    <s v="Zomato"/>
    <x v="4"/>
    <s v="Remote"/>
    <x v="2"/>
    <s v="Interview"/>
    <s v="Remote"/>
    <n v="0"/>
    <x v="1"/>
    <s v="Yes"/>
    <s v="15 days"/>
    <s v="Gen AI, Statistics"/>
    <s v="Power BI, Gen AI, Communication"/>
    <n v="8.5"/>
    <s v="Thursday"/>
    <s v="May"/>
    <n v="29"/>
    <s v="Positive"/>
    <x v="1"/>
    <x v="0"/>
  </r>
  <r>
    <d v="2025-06-27T00:00:00"/>
    <s v="Accenture"/>
    <x v="9"/>
    <s v="Remote"/>
    <x v="1"/>
    <s v="Rejected"/>
    <s v="Chennai"/>
    <n v="0"/>
    <x v="1"/>
    <s v="No"/>
    <s v="30 days"/>
    <s v="Business Acumen, Python"/>
    <s v="Business Acumen, R, SQL"/>
    <n v="6.9"/>
    <s v="Friday"/>
    <s v="June"/>
    <n v="27"/>
    <s v="Negative"/>
    <x v="0"/>
    <x v="0"/>
  </r>
  <r>
    <d v="2025-05-02T00:00:00"/>
    <s v="PwC"/>
    <x v="2"/>
    <s v="Remote"/>
    <x v="3"/>
    <s v="Rejected"/>
    <s v="Bengaluru"/>
    <n v="0"/>
    <x v="1"/>
    <s v="No"/>
    <s v="60 days"/>
    <s v="SQL, Statistics"/>
    <s v="Python, Communication, Tableau"/>
    <n v="3.5"/>
    <s v="Friday"/>
    <s v="May"/>
    <n v="2"/>
    <s v="Negative"/>
    <x v="0"/>
    <x v="0"/>
  </r>
  <r>
    <d v="2025-04-29T00:00:00"/>
    <s v="NielsenIQ"/>
    <x v="4"/>
    <s v="Remote"/>
    <x v="3"/>
    <s v="Applied"/>
    <s v="Chennai"/>
    <m/>
    <x v="0"/>
    <s v="Yes"/>
    <s v="60 days"/>
    <s v="Communication, SQL, Statistics"/>
    <s v="SQL, Gen AI"/>
    <n v="6.7"/>
    <s v="Tuesday"/>
    <s v="April"/>
    <n v="29"/>
    <s v="Negative"/>
    <x v="0"/>
    <x v="0"/>
  </r>
  <r>
    <d v="2025-06-11T00:00:00"/>
    <s v="NielsenIQ"/>
    <x v="3"/>
    <s v="Full-time"/>
    <x v="4"/>
    <s v="Offer"/>
    <s v="Hyderabad"/>
    <n v="21"/>
    <x v="1"/>
    <s v="No"/>
    <s v="30 days"/>
    <s v="Excel, Python, Statistics"/>
    <s v="Business Acumen, Statistics, Communication"/>
    <n v="9.4"/>
    <s v="Wednesday"/>
    <s v="June"/>
    <n v="11"/>
    <s v="Positive"/>
    <x v="1"/>
    <x v="0"/>
  </r>
  <r>
    <d v="2025-04-15T00:00:00"/>
    <s v="Deloitte"/>
    <x v="0"/>
    <s v="Full-time"/>
    <x v="0"/>
    <s v="Applied"/>
    <s v="Hyderabad"/>
    <m/>
    <x v="0"/>
    <s v="Yes"/>
    <s v="Immediate"/>
    <s v="Statistics, Power BI"/>
    <s v="SQL, Tableau, Python"/>
    <n v="4.7"/>
    <s v="Tuesday"/>
    <s v="April"/>
    <n v="15"/>
    <s v="Negative"/>
    <x v="0"/>
    <x v="0"/>
  </r>
  <r>
    <d v="2025-05-21T00:00:00"/>
    <s v="Razorpay"/>
    <x v="9"/>
    <s v="Full-time"/>
    <x v="0"/>
    <s v="Applied"/>
    <s v="Mumbai"/>
    <m/>
    <x v="1"/>
    <s v="Yes"/>
    <s v="60 days"/>
    <s v="R, Business Acumen, Power BI"/>
    <s v="Excel, Business Acumen, R"/>
    <n v="8"/>
    <s v="Wednesday"/>
    <s v="May"/>
    <n v="21"/>
    <s v="Negative"/>
    <x v="0"/>
    <x v="0"/>
  </r>
  <r>
    <d v="2025-05-26T00:00:00"/>
    <s v="HDFC Bank"/>
    <x v="9"/>
    <s v="Full-time"/>
    <x v="4"/>
    <s v="Applied"/>
    <s v="Remote"/>
    <m/>
    <x v="1"/>
    <s v="No"/>
    <s v="90 days"/>
    <s v="Communication, Business Acumen, Gen AI, Python"/>
    <s v="Tableau, Gen AI"/>
    <n v="11.7"/>
    <s v="Monday"/>
    <s v="May"/>
    <n v="26"/>
    <s v="Negative"/>
    <x v="0"/>
    <x v="0"/>
  </r>
  <r>
    <d v="2025-05-08T00:00:00"/>
    <s v="EY"/>
    <x v="6"/>
    <s v="Full-time"/>
    <x v="2"/>
    <s v="Interview"/>
    <s v="Hyderabad"/>
    <n v="21"/>
    <x v="0"/>
    <s v="Yes"/>
    <s v="15 days"/>
    <s v="R, Tableau"/>
    <s v="Power BI, R, Communication"/>
    <n v="9.4"/>
    <s v="Thursday"/>
    <s v="May"/>
    <n v="8"/>
    <s v="Positive"/>
    <x v="1"/>
    <x v="0"/>
  </r>
  <r>
    <d v="2025-05-16T00:00:00"/>
    <s v="NielsenIQ"/>
    <x v="9"/>
    <s v="Remote"/>
    <x v="4"/>
    <s v="Applied"/>
    <s v="Mumbai"/>
    <m/>
    <x v="1"/>
    <s v="Yes"/>
    <s v="Immediate"/>
    <s v="Power BI, Excel, Business Acumen"/>
    <s v="Tableau, Power BI"/>
    <n v="11.9"/>
    <s v="Friday"/>
    <s v="May"/>
    <n v="16"/>
    <s v="Negative"/>
    <x v="0"/>
    <x v="0"/>
  </r>
  <r>
    <d v="2025-06-27T00:00:00"/>
    <s v="Zomato"/>
    <x v="6"/>
    <s v="Full-time"/>
    <x v="0"/>
    <s v="Applied"/>
    <s v="Bengaluru"/>
    <m/>
    <x v="0"/>
    <s v="No"/>
    <s v="Immediate"/>
    <s v="Business Acumen, Python, Gen AI, SQL"/>
    <s v="Excel, Gen AI, Business Acumen"/>
    <n v="6.7"/>
    <s v="Friday"/>
    <s v="June"/>
    <n v="27"/>
    <s v="Negative"/>
    <x v="0"/>
    <x v="0"/>
  </r>
  <r>
    <d v="2025-06-27T00:00:00"/>
    <s v="Amazon"/>
    <x v="1"/>
    <s v="Full-time"/>
    <x v="1"/>
    <s v="Interview"/>
    <s v="Noida"/>
    <n v="21"/>
    <x v="0"/>
    <s v="Yes"/>
    <s v="30 days"/>
    <s v="Business Acumen, Python, R, Power BI"/>
    <s v="Power BI, SQL, R"/>
    <n v="11.7"/>
    <s v="Friday"/>
    <s v="June"/>
    <n v="27"/>
    <s v="Positive"/>
    <x v="1"/>
    <x v="0"/>
  </r>
  <r>
    <d v="2025-06-05T00:00:00"/>
    <s v="Deloitte"/>
    <x v="4"/>
    <s v="Full-time"/>
    <x v="2"/>
    <s v="Applied"/>
    <s v="Hyderabad"/>
    <m/>
    <x v="1"/>
    <s v="Yes"/>
    <s v="90 days"/>
    <s v="Excel, Communication, Statistics"/>
    <s v="Excel, Power BI"/>
    <n v="11.4"/>
    <s v="Thursday"/>
    <s v="June"/>
    <n v="5"/>
    <s v="Negative"/>
    <x v="0"/>
    <x v="0"/>
  </r>
  <r>
    <d v="2025-06-16T00:00:00"/>
    <s v="Wipro"/>
    <x v="8"/>
    <s v="Remote"/>
    <x v="2"/>
    <s v="Rejected"/>
    <s v="Gurgaon"/>
    <n v="0"/>
    <x v="0"/>
    <s v="Yes"/>
    <s v="15 days"/>
    <s v="SQL, Business Acumen, Power BI, Python"/>
    <s v="SQL, Communication, Python"/>
    <n v="11"/>
    <s v="Monday"/>
    <s v="June"/>
    <n v="16"/>
    <s v="Negative"/>
    <x v="0"/>
    <x v="0"/>
  </r>
  <r>
    <d v="2025-06-24T00:00:00"/>
    <s v="Amazon"/>
    <x v="2"/>
    <s v="Remote"/>
    <x v="0"/>
    <s v="Applied"/>
    <s v="Chennai"/>
    <m/>
    <x v="1"/>
    <s v="Yes"/>
    <s v="30 days"/>
    <s v="Python, R, Excel"/>
    <s v="Gen AI, SQL, R"/>
    <n v="5.3"/>
    <s v="Tuesday"/>
    <s v="June"/>
    <n v="24"/>
    <s v="Negative"/>
    <x v="0"/>
    <x v="0"/>
  </r>
  <r>
    <d v="2025-05-07T00:00:00"/>
    <s v="TCS"/>
    <x v="1"/>
    <s v="Remote"/>
    <x v="4"/>
    <s v="Rejected"/>
    <s v="Chennai"/>
    <n v="14"/>
    <x v="1"/>
    <s v="No"/>
    <s v="15 days"/>
    <s v="Business Acumen, SQL, R"/>
    <s v="Business Acumen, R"/>
    <n v="3.1"/>
    <s v="Wednesday"/>
    <s v="May"/>
    <n v="7"/>
    <s v="Negative"/>
    <x v="0"/>
    <x v="0"/>
  </r>
  <r>
    <d v="2025-04-09T00:00:00"/>
    <s v="Razorpay"/>
    <x v="0"/>
    <s v="Remote"/>
    <x v="1"/>
    <s v="Applied"/>
    <s v="Mumbai"/>
    <m/>
    <x v="1"/>
    <s v="Yes"/>
    <s v="Immediate"/>
    <s v="Communication, Excel, SQL"/>
    <s v="Excel, Power BI"/>
    <n v="10.1"/>
    <s v="Wednesday"/>
    <s v="April"/>
    <n v="9"/>
    <s v="Negative"/>
    <x v="0"/>
    <x v="0"/>
  </r>
  <r>
    <d v="2025-06-11T00:00:00"/>
    <s v="Infosys"/>
    <x v="8"/>
    <s v="Full-time"/>
    <x v="0"/>
    <s v="Applied"/>
    <s v="Chennai"/>
    <m/>
    <x v="0"/>
    <s v="No"/>
    <s v="30 days"/>
    <s v="Gen AI, SQL"/>
    <s v="R, SQL"/>
    <n v="9.8000000000000007"/>
    <s v="Wednesday"/>
    <s v="June"/>
    <n v="11"/>
    <s v="Negative"/>
    <x v="0"/>
    <x v="0"/>
  </r>
  <r>
    <d v="2025-06-14T00:00:00"/>
    <s v="Wipro"/>
    <x v="5"/>
    <s v="Remote"/>
    <x v="4"/>
    <s v="Applied"/>
    <s v="Hyderabad"/>
    <m/>
    <x v="1"/>
    <s v="No"/>
    <s v="60 days"/>
    <s v="Gen AI, Excel, Statistics"/>
    <s v="Business Acumen, Python"/>
    <n v="4.2"/>
    <s v="Saturday"/>
    <s v="June"/>
    <n v="14"/>
    <s v="Negative"/>
    <x v="0"/>
    <x v="0"/>
  </r>
  <r>
    <d v="2025-05-21T00:00:00"/>
    <s v="NielsenIQ"/>
    <x v="7"/>
    <s v="Full-time"/>
    <x v="0"/>
    <s v="Interview"/>
    <s v="Gurgaon"/>
    <n v="0"/>
    <x v="1"/>
    <s v="Yes"/>
    <s v="Immediate"/>
    <s v="R, Gen AI"/>
    <s v="Tableau, Python"/>
    <n v="9.6999999999999993"/>
    <s v="Wednesday"/>
    <s v="May"/>
    <n v="21"/>
    <s v="Positive"/>
    <x v="1"/>
    <x v="0"/>
  </r>
  <r>
    <d v="2025-05-15T00:00:00"/>
    <s v="Razorpay"/>
    <x v="4"/>
    <s v="Full-time"/>
    <x v="3"/>
    <s v="Applied"/>
    <s v="Hyderabad"/>
    <m/>
    <x v="1"/>
    <s v="Yes"/>
    <s v="15 days"/>
    <s v="R, Excel, Statistics, Communication"/>
    <s v="Tableau, SQL"/>
    <n v="5.3"/>
    <s v="Thursday"/>
    <s v="May"/>
    <n v="15"/>
    <s v="Negative"/>
    <x v="0"/>
    <x v="0"/>
  </r>
  <r>
    <d v="2025-04-26T00:00:00"/>
    <s v="HDFC Bank"/>
    <x v="9"/>
    <s v="Remote"/>
    <x v="0"/>
    <s v="Applied"/>
    <s v="Noida"/>
    <m/>
    <x v="1"/>
    <s v="No"/>
    <s v="90 days"/>
    <s v="Python, Communication"/>
    <s v="Statistics, Communication, Tableau"/>
    <n v="9.1999999999999993"/>
    <s v="Saturday"/>
    <s v="April"/>
    <n v="26"/>
    <s v="Negative"/>
    <x v="0"/>
    <x v="0"/>
  </r>
  <r>
    <d v="2025-04-20T00:00:00"/>
    <s v="HDFC Bank"/>
    <x v="8"/>
    <s v="Remote"/>
    <x v="0"/>
    <s v="Offer"/>
    <s v="Remote"/>
    <n v="0"/>
    <x v="0"/>
    <s v="Yes"/>
    <s v="15 days"/>
    <s v="Gen AI, Tableau, Communication, SQL"/>
    <s v="Statistics, R, Business Acumen"/>
    <n v="6.2"/>
    <s v="Sunday"/>
    <s v="April"/>
    <n v="20"/>
    <s v="Positive"/>
    <x v="1"/>
    <x v="0"/>
  </r>
  <r>
    <d v="2025-05-10T00:00:00"/>
    <s v="PwC"/>
    <x v="1"/>
    <s v="Full-time"/>
    <x v="3"/>
    <s v="Interview"/>
    <s v="Pune"/>
    <n v="7"/>
    <x v="1"/>
    <s v="Yes"/>
    <s v="30 days"/>
    <s v="SQL, R, Excel, Gen AI"/>
    <s v="R, Gen AI"/>
    <n v="9.9"/>
    <s v="Saturday"/>
    <s v="May"/>
    <n v="10"/>
    <s v="Positive"/>
    <x v="1"/>
    <x v="0"/>
  </r>
  <r>
    <d v="2025-04-28T00:00:00"/>
    <s v="Wipro"/>
    <x v="1"/>
    <s v="Remote"/>
    <x v="4"/>
    <s v="Rejected"/>
    <s v="Chennai"/>
    <n v="3"/>
    <x v="0"/>
    <s v="No"/>
    <s v="15 days"/>
    <s v="Tableau, Power BI, Statistics, R"/>
    <s v="Gen AI, Communication"/>
    <n v="7.5"/>
    <s v="Monday"/>
    <s v="April"/>
    <n v="28"/>
    <s v="Negative"/>
    <x v="0"/>
    <x v="0"/>
  </r>
  <r>
    <d v="2025-06-24T00:00:00"/>
    <s v="Swiggy"/>
    <x v="8"/>
    <s v="Full-time"/>
    <x v="4"/>
    <s v="Applied"/>
    <s v="Remote"/>
    <m/>
    <x v="1"/>
    <s v="Yes"/>
    <s v="60 days"/>
    <s v="Excel, Python, Statistics"/>
    <s v="SQL, Tableau"/>
    <n v="6.3"/>
    <s v="Tuesday"/>
    <s v="June"/>
    <n v="24"/>
    <s v="Negative"/>
    <x v="0"/>
    <x v="0"/>
  </r>
  <r>
    <d v="2025-04-06T00:00:00"/>
    <s v="Razorpay"/>
    <x v="1"/>
    <s v="Remote"/>
    <x v="2"/>
    <s v="Applied"/>
    <s v="Chennai"/>
    <m/>
    <x v="1"/>
    <s v="Yes"/>
    <s v="30 days"/>
    <s v="Business Acumen, Tableau"/>
    <s v="R, Business Acumen, Power BI"/>
    <n v="6.4"/>
    <s v="Sunday"/>
    <s v="April"/>
    <n v="6"/>
    <s v="Negative"/>
    <x v="0"/>
    <x v="0"/>
  </r>
  <r>
    <d v="2025-05-19T00:00:00"/>
    <s v="Google"/>
    <x v="8"/>
    <s v="Full-time"/>
    <x v="4"/>
    <s v="Applied"/>
    <s v="Noida"/>
    <m/>
    <x v="0"/>
    <s v="No"/>
    <s v="30 days"/>
    <s v="Statistics, Excel, Power BI"/>
    <s v="Power BI, Python, SQL"/>
    <n v="7.6"/>
    <s v="Monday"/>
    <s v="May"/>
    <n v="19"/>
    <s v="Negative"/>
    <x v="0"/>
    <x v="0"/>
  </r>
  <r>
    <d v="2025-05-06T00:00:00"/>
    <s v="Razorpay"/>
    <x v="6"/>
    <s v="Full-time"/>
    <x v="3"/>
    <s v="Applied"/>
    <s v="Pune"/>
    <m/>
    <x v="1"/>
    <s v="No"/>
    <s v="30 days"/>
    <s v="SQL, Statistics, Business Acumen, Python"/>
    <s v="R, Power BI"/>
    <n v="8.8000000000000007"/>
    <s v="Tuesday"/>
    <s v="May"/>
    <n v="6"/>
    <s v="Negative"/>
    <x v="0"/>
    <x v="0"/>
  </r>
  <r>
    <d v="2025-05-23T00:00:00"/>
    <s v="TCS"/>
    <x v="0"/>
    <s v="Full-time"/>
    <x v="3"/>
    <s v="Interview"/>
    <s v="Remote"/>
    <n v="3"/>
    <x v="1"/>
    <s v="Yes"/>
    <s v="Immediate"/>
    <s v="Tableau, Power BI"/>
    <s v="R, Excel, Tableau"/>
    <n v="11.5"/>
    <s v="Friday"/>
    <s v="May"/>
    <n v="23"/>
    <s v="Positive"/>
    <x v="1"/>
    <x v="0"/>
  </r>
  <r>
    <d v="2025-04-28T00:00:00"/>
    <s v="EY"/>
    <x v="8"/>
    <s v="Remote"/>
    <x v="2"/>
    <s v="Applied"/>
    <s v="Mumbai"/>
    <m/>
    <x v="1"/>
    <s v="Yes"/>
    <s v="90 days"/>
    <s v="Business Acumen, Tableau, Power BI, Communication"/>
    <s v="Statistics, SQL, Python"/>
    <n v="6.4"/>
    <s v="Monday"/>
    <s v="April"/>
    <n v="28"/>
    <s v="Negative"/>
    <x v="0"/>
    <x v="0"/>
  </r>
  <r>
    <d v="2025-04-17T00:00:00"/>
    <s v="Deloitte"/>
    <x v="3"/>
    <s v="Full-time"/>
    <x v="4"/>
    <s v="Rejected"/>
    <s v="Mumbai"/>
    <n v="3"/>
    <x v="1"/>
    <s v="Yes"/>
    <s v="60 days"/>
    <s v="R, Excel, SQL, Business Acumen"/>
    <s v="Power BI, Business Acumen, Excel"/>
    <n v="11.1"/>
    <s v="Thursday"/>
    <s v="April"/>
    <n v="17"/>
    <s v="Negative"/>
    <x v="0"/>
    <x v="0"/>
  </r>
  <r>
    <d v="2025-06-26T00:00:00"/>
    <s v="Capgemini"/>
    <x v="1"/>
    <s v="Remote"/>
    <x v="0"/>
    <s v="Rejected"/>
    <s v="Mumbai"/>
    <n v="3"/>
    <x v="0"/>
    <s v="No"/>
    <s v="30 days"/>
    <s v="R, SQL, Gen AI, Business Acumen"/>
    <s v="Statistics, Python, SQL"/>
    <n v="5.5"/>
    <s v="Thursday"/>
    <s v="June"/>
    <n v="26"/>
    <s v="Negative"/>
    <x v="0"/>
    <x v="0"/>
  </r>
  <r>
    <d v="2025-06-09T00:00:00"/>
    <s v="Capgemini"/>
    <x v="7"/>
    <s v="Full-time"/>
    <x v="1"/>
    <s v="Interview"/>
    <s v="Bengaluru"/>
    <n v="21"/>
    <x v="1"/>
    <s v="Yes"/>
    <s v="60 days"/>
    <s v="Python, Communication, Gen AI, Power BI"/>
    <s v="Power BI, Gen AI"/>
    <n v="8.9"/>
    <s v="Monday"/>
    <s v="June"/>
    <n v="9"/>
    <s v="Positive"/>
    <x v="1"/>
    <x v="0"/>
  </r>
  <r>
    <d v="2025-05-03T00:00:00"/>
    <s v="Zomato"/>
    <x v="1"/>
    <s v="Remote"/>
    <x v="4"/>
    <s v="Applied"/>
    <s v="Hyderabad"/>
    <m/>
    <x v="0"/>
    <s v="Yes"/>
    <s v="60 days"/>
    <s v="Business Acumen, Statistics, Power BI, R"/>
    <s v="Tableau, R, Communication"/>
    <n v="10"/>
    <s v="Saturday"/>
    <s v="May"/>
    <n v="3"/>
    <s v="Negative"/>
    <x v="0"/>
    <x v="0"/>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0">
  <r>
    <d v="2025-06-24T00:00:00"/>
    <s v="KPMG"/>
    <x v="0"/>
    <s v="Remote"/>
    <s v="Company Website"/>
    <s v="Applied"/>
    <s v="Remote"/>
    <m/>
    <s v="No"/>
    <s v="No"/>
    <s v="Immediate"/>
    <s v="Gen AI, Business Acumen, Communication"/>
    <s v="Gen AI, Power BI, Tableau"/>
    <n v="6.4"/>
    <s v="Tuesday"/>
    <s v="June"/>
    <n v="24"/>
    <s v="Negative"/>
    <n v="0"/>
    <n v="1"/>
    <n v="1"/>
  </r>
  <r>
    <d v="2025-06-08T00:00:00"/>
    <s v="PwC"/>
    <x v="0"/>
    <s v="Full-time"/>
    <s v="Company Website"/>
    <s v="Rejected"/>
    <s v="Remote"/>
    <n v="14"/>
    <s v="Yes"/>
    <s v="No"/>
    <s v="60 days"/>
    <s v="Business Acumen, Power BI, Gen AI, SQL"/>
    <s v="Python, Communication, SQL"/>
    <n v="11.3"/>
    <s v="Sunday"/>
    <s v="June"/>
    <n v="8"/>
    <s v="Negative"/>
    <n v="0"/>
    <n v="0"/>
    <n v="0"/>
  </r>
  <r>
    <d v="2025-05-18T00:00:00"/>
    <s v="Infosys"/>
    <x v="1"/>
    <s v="Full-time"/>
    <s v="LinkedIn"/>
    <s v="Applied"/>
    <s v="Bengaluru"/>
    <m/>
    <s v="Yes"/>
    <s v="Yes"/>
    <s v="90 days"/>
    <s v="Business Acumen, Python, Statistics, SQL"/>
    <s v="Tableau, Excel, Python"/>
    <n v="11.4"/>
    <s v="Sunday"/>
    <s v="May"/>
    <n v="18"/>
    <s v="Negative"/>
    <n v="0"/>
    <n v="1"/>
    <n v="1"/>
  </r>
  <r>
    <d v="2025-04-16T00:00:00"/>
    <s v="PwC"/>
    <x v="0"/>
    <s v="Full-time"/>
    <s v="Referral"/>
    <s v="Rejected"/>
    <s v="Gurgaon"/>
    <n v="7"/>
    <s v="No"/>
    <s v="No"/>
    <s v="90 days"/>
    <s v="Communication, Tableau, Business Acumen, Power BI"/>
    <s v="Statistics, SQL, R"/>
    <n v="9.9"/>
    <s v="Wednesday"/>
    <s v="April"/>
    <n v="16"/>
    <s v="Negative"/>
    <n v="0"/>
    <n v="0"/>
    <n v="0"/>
  </r>
  <r>
    <d v="2025-05-11T00:00:00"/>
    <s v="Razorpay"/>
    <x v="2"/>
    <s v="Remote"/>
    <s v="Referral"/>
    <s v="Applied"/>
    <s v="Noida"/>
    <m/>
    <s v="Yes"/>
    <s v="Yes"/>
    <s v="30 days"/>
    <s v="R, Gen AI, Tableau, SQL"/>
    <s v="Communication, Python"/>
    <n v="6.4"/>
    <s v="Sunday"/>
    <s v="May"/>
    <n v="11"/>
    <s v="Negative"/>
    <n v="0"/>
    <n v="0"/>
    <n v="0"/>
  </r>
  <r>
    <d v="2025-05-02T00:00:00"/>
    <s v="PwC"/>
    <x v="1"/>
    <s v="Remote"/>
    <s v="Company Website"/>
    <s v="Rejected"/>
    <s v="Chennai"/>
    <n v="14"/>
    <s v="No"/>
    <s v="Yes"/>
    <s v="30 days"/>
    <s v="Power BI, Business Acumen"/>
    <s v="Power BI, Business Acumen, Excel"/>
    <n v="7.7"/>
    <s v="Friday"/>
    <s v="May"/>
    <n v="2"/>
    <s v="Negative"/>
    <n v="0"/>
    <n v="1"/>
    <n v="1"/>
  </r>
  <r>
    <d v="2025-04-10T00:00:00"/>
    <s v="Wipro"/>
    <x v="3"/>
    <s v="Remote"/>
    <s v="Naukri"/>
    <s v="Rejected"/>
    <s v="Noida"/>
    <n v="0"/>
    <s v="Yes"/>
    <s v="Yes"/>
    <s v="15 days"/>
    <s v="Statistics, Communication, Excel, Tableau"/>
    <s v="Statistics, Excel, Business Acumen"/>
    <n v="7.8"/>
    <s v="Thursday"/>
    <s v="April"/>
    <n v="10"/>
    <s v="Negative"/>
    <n v="0"/>
    <n v="2"/>
    <n v="2"/>
  </r>
  <r>
    <d v="2025-05-23T00:00:00"/>
    <s v="TCS"/>
    <x v="3"/>
    <s v="Remote"/>
    <s v="Instahyre"/>
    <s v="Offer"/>
    <s v="Bengaluru"/>
    <n v="21"/>
    <s v="No"/>
    <s v="Yes"/>
    <s v="Immediate"/>
    <s v="Business Acumen, Power BI"/>
    <s v="Python, Business Acumen"/>
    <n v="5.3"/>
    <s v="Friday"/>
    <s v="May"/>
    <n v="23"/>
    <s v="Positive"/>
    <n v="1"/>
    <n v="1"/>
    <n v="1"/>
  </r>
  <r>
    <d v="2025-05-16T00:00:00"/>
    <s v="Zomato"/>
    <x v="4"/>
    <s v="Full-time"/>
    <s v="Company Website"/>
    <s v="Offer"/>
    <s v="Chennai"/>
    <n v="21"/>
    <s v="Yes"/>
    <s v="Yes"/>
    <s v="30 days"/>
    <s v="SQL, Excel, R, Python"/>
    <s v="Gen AI, Business Acumen, Statistics"/>
    <n v="3.5"/>
    <s v="Friday"/>
    <s v="May"/>
    <n v="16"/>
    <s v="Positive"/>
    <n v="1"/>
    <n v="0"/>
    <n v="0"/>
  </r>
  <r>
    <d v="2025-04-02T00:00:00"/>
    <s v="Zoho"/>
    <x v="5"/>
    <s v="Remote"/>
    <s v="Referral"/>
    <s v="Interview"/>
    <s v="Gurgaon"/>
    <n v="21"/>
    <s v="Yes"/>
    <s v="Yes"/>
    <s v="15 days"/>
    <s v="R, Statistics"/>
    <s v="Excel, SQL, Tableau"/>
    <n v="11.1"/>
    <s v="Wednesday"/>
    <s v="April"/>
    <n v="2"/>
    <s v="Positive"/>
    <n v="1"/>
    <n v="0"/>
    <n v="0"/>
  </r>
  <r>
    <d v="2025-06-12T00:00:00"/>
    <s v="Wipro"/>
    <x v="6"/>
    <s v="Remote"/>
    <s v="LinkedIn"/>
    <s v="Offer"/>
    <s v="Remote"/>
    <n v="14"/>
    <s v="Yes"/>
    <s v="No"/>
    <s v="15 days"/>
    <s v="Python, Gen AI, Communication, R"/>
    <s v="SQL, Business Acumen"/>
    <n v="9.6999999999999993"/>
    <s v="Thursday"/>
    <s v="June"/>
    <n v="12"/>
    <s v="Positive"/>
    <n v="1"/>
    <n v="0"/>
    <n v="0"/>
  </r>
  <r>
    <d v="2025-05-15T00:00:00"/>
    <s v="Wipro"/>
    <x v="5"/>
    <s v="Remote"/>
    <s v="Naukri"/>
    <s v="Rejected"/>
    <s v="Gurgaon"/>
    <n v="21"/>
    <s v="No"/>
    <s v="No"/>
    <s v="Immediate"/>
    <s v="Tableau, Statistics, Business Acumen, SQL"/>
    <s v="Business Acumen, Gen AI, R"/>
    <n v="4.7"/>
    <s v="Thursday"/>
    <s v="May"/>
    <n v="15"/>
    <s v="Negative"/>
    <n v="0"/>
    <n v="1"/>
    <n v="1"/>
  </r>
  <r>
    <d v="2025-06-14T00:00:00"/>
    <s v="Microsoft"/>
    <x v="5"/>
    <s v="Remote"/>
    <s v="Naukri"/>
    <s v="Interview"/>
    <s v="Pune"/>
    <n v="7"/>
    <s v="Yes"/>
    <s v="No"/>
    <s v="15 days"/>
    <s v="Gen AI, Communication, Business Acumen, Excel"/>
    <s v="Excel, Tableau"/>
    <n v="7"/>
    <s v="Saturday"/>
    <s v="June"/>
    <n v="14"/>
    <s v="Positive"/>
    <n v="1"/>
    <n v="0"/>
    <n v="0"/>
  </r>
  <r>
    <d v="2025-05-05T00:00:00"/>
    <s v="Deloitte"/>
    <x v="6"/>
    <s v="Full-time"/>
    <s v="Naukri"/>
    <s v="Applied"/>
    <s v="Mumbai"/>
    <m/>
    <s v="Yes"/>
    <s v="Yes"/>
    <s v="Immediate"/>
    <s v="Business Acumen, SQL, Communication"/>
    <s v="Excel, Tableau, Gen AI"/>
    <n v="6.5"/>
    <s v="Monday"/>
    <s v="May"/>
    <n v="5"/>
    <s v="Negative"/>
    <n v="0"/>
    <n v="0"/>
    <n v="0"/>
  </r>
  <r>
    <d v="2025-04-11T00:00:00"/>
    <s v="NielsenIQ"/>
    <x v="0"/>
    <s v="Full-time"/>
    <s v="Referral"/>
    <s v="Applied"/>
    <s v="Hyderabad"/>
    <m/>
    <s v="No"/>
    <s v="No"/>
    <s v="60 days"/>
    <s v="SQL, Power BI"/>
    <s v="Tableau, Gen AI, R"/>
    <n v="7.4"/>
    <s v="Friday"/>
    <s v="April"/>
    <n v="11"/>
    <s v="Negative"/>
    <n v="0"/>
    <n v="0"/>
    <n v="0"/>
  </r>
  <r>
    <d v="2025-04-10T00:00:00"/>
    <s v="Google"/>
    <x v="7"/>
    <s v="Full-time"/>
    <s v="Referral"/>
    <s v="Interview"/>
    <s v="Noida"/>
    <n v="14"/>
    <s v="Yes"/>
    <s v="Yes"/>
    <s v="30 days"/>
    <s v="Gen AI, Communication"/>
    <s v="Communication, Statistics, R"/>
    <n v="6.9"/>
    <s v="Thursday"/>
    <s v="April"/>
    <n v="10"/>
    <s v="Positive"/>
    <n v="1"/>
    <n v="0"/>
    <n v="0"/>
  </r>
  <r>
    <d v="2025-06-23T00:00:00"/>
    <s v="Axis Bank"/>
    <x v="6"/>
    <s v="Remote"/>
    <s v="Company Website"/>
    <s v="Interview"/>
    <s v="Noida"/>
    <n v="14"/>
    <s v="No"/>
    <s v="Yes"/>
    <s v="60 days"/>
    <s v="Tableau, Statistics, Python"/>
    <s v="Gen AI, Tableau, R"/>
    <n v="6.3"/>
    <s v="Monday"/>
    <s v="June"/>
    <n v="23"/>
    <s v="Positive"/>
    <n v="1"/>
    <n v="1"/>
    <n v="1"/>
  </r>
  <r>
    <d v="2025-06-12T00:00:00"/>
    <s v="Razorpay"/>
    <x v="8"/>
    <s v="Full-time"/>
    <s v="Instahyre"/>
    <s v="Applied"/>
    <s v="Chennai"/>
    <m/>
    <s v="Yes"/>
    <s v="No"/>
    <s v="30 days"/>
    <s v="SQL, Gen AI, Statistics, R"/>
    <s v="Python, Tableau, Power BI"/>
    <n v="9.4"/>
    <s v="Thursday"/>
    <s v="June"/>
    <n v="12"/>
    <s v="Negative"/>
    <n v="0"/>
    <n v="0"/>
    <n v="0"/>
  </r>
  <r>
    <d v="2025-05-19T00:00:00"/>
    <s v="Infosys"/>
    <x v="9"/>
    <s v="Remote"/>
    <s v="Instahyre"/>
    <s v="Applied"/>
    <s v="Mumbai"/>
    <m/>
    <s v="Yes"/>
    <s v="No"/>
    <s v="90 days"/>
    <s v="SQL, R, Python, Communication"/>
    <s v="Power BI, Excel, Gen AI"/>
    <n v="11.7"/>
    <s v="Monday"/>
    <s v="May"/>
    <n v="19"/>
    <s v="Negative"/>
    <n v="0"/>
    <n v="1"/>
    <n v="1"/>
  </r>
  <r>
    <d v="2025-05-13T00:00:00"/>
    <s v="Capgemini"/>
    <x v="5"/>
    <s v="Full-time"/>
    <s v="LinkedIn"/>
    <s v="Applied"/>
    <s v="Noida"/>
    <m/>
    <s v="No"/>
    <s v="No"/>
    <s v="60 days"/>
    <s v="R, Business Acumen, Power BI"/>
    <s v="Excel, Statistics, SQL"/>
    <n v="5.7"/>
    <s v="Tuesday"/>
    <s v="May"/>
    <n v="13"/>
    <s v="Negative"/>
    <n v="0"/>
    <n v="0"/>
    <n v="0"/>
  </r>
  <r>
    <d v="2025-04-11T00:00:00"/>
    <s v="Deloitte"/>
    <x v="6"/>
    <s v="Remote"/>
    <s v="Company Website"/>
    <s v="Applied"/>
    <s v="Noida"/>
    <m/>
    <s v="No"/>
    <s v="No"/>
    <s v="60 days"/>
    <s v="Statistics, R"/>
    <s v="SQL, Tableau, Excel"/>
    <n v="10.3"/>
    <s v="Friday"/>
    <s v="April"/>
    <n v="11"/>
    <s v="Negative"/>
    <n v="0"/>
    <n v="0"/>
    <n v="0"/>
  </r>
  <r>
    <d v="2025-04-15T00:00:00"/>
    <s v="TCS"/>
    <x v="2"/>
    <s v="Full-time"/>
    <s v="Naukri"/>
    <s v="Rejected"/>
    <s v="Noida"/>
    <n v="21"/>
    <s v="Yes"/>
    <s v="Yes"/>
    <s v="30 days"/>
    <s v="Gen AI, Statistics, Python, R"/>
    <s v="Power BI, R, Gen AI"/>
    <n v="6.6"/>
    <s v="Tuesday"/>
    <s v="April"/>
    <n v="15"/>
    <s v="Negative"/>
    <n v="0"/>
    <n v="1"/>
    <n v="1"/>
  </r>
  <r>
    <d v="2025-06-18T00:00:00"/>
    <s v="Razorpay"/>
    <x v="9"/>
    <s v="Remote"/>
    <s v="Referral"/>
    <s v="Applied"/>
    <s v="Noida"/>
    <m/>
    <s v="Yes"/>
    <s v="No"/>
    <s v="Immediate"/>
    <s v="SQL, Business Acumen, Power BI, Statistics"/>
    <s v="Python, Statistics, SQL"/>
    <n v="5.4"/>
    <s v="Wednesday"/>
    <s v="June"/>
    <n v="18"/>
    <s v="Negative"/>
    <n v="0"/>
    <n v="1"/>
    <n v="1"/>
  </r>
  <r>
    <d v="2025-06-02T00:00:00"/>
    <s v="KPMG"/>
    <x v="2"/>
    <s v="Remote"/>
    <s v="Instahyre"/>
    <s v="Applied"/>
    <s v="Pune"/>
    <m/>
    <s v="No"/>
    <s v="No"/>
    <s v="60 days"/>
    <s v="Power BI, Tableau, SQL, Communication"/>
    <s v="Communication, SQL"/>
    <n v="5.0999999999999996"/>
    <s v="Monday"/>
    <s v="June"/>
    <n v="2"/>
    <s v="Negative"/>
    <n v="0"/>
    <n v="1"/>
    <n v="1"/>
  </r>
  <r>
    <d v="2025-04-15T00:00:00"/>
    <s v="Zoho"/>
    <x v="2"/>
    <s v="Full-time"/>
    <s v="Instahyre"/>
    <s v="Applied"/>
    <s v="Remote"/>
    <m/>
    <s v="No"/>
    <s v="No"/>
    <s v="15 days"/>
    <s v="Business Acumen, Power BI, R"/>
    <s v="Tableau, Power BI, Business Acumen"/>
    <n v="5.8"/>
    <s v="Tuesday"/>
    <s v="April"/>
    <n v="15"/>
    <s v="Negative"/>
    <n v="0"/>
    <n v="2"/>
    <n v="2"/>
  </r>
  <r>
    <d v="2025-05-28T00:00:00"/>
    <s v="Axis Bank"/>
    <x v="3"/>
    <s v="Remote"/>
    <s v="LinkedIn"/>
    <s v="Applied"/>
    <s v="Noida"/>
    <m/>
    <s v="No"/>
    <s v="No"/>
    <s v="60 days"/>
    <s v="Statistics, Gen AI, R, Python"/>
    <s v="SQL, Excel"/>
    <n v="10.199999999999999"/>
    <s v="Wednesday"/>
    <s v="May"/>
    <n v="28"/>
    <s v="Negative"/>
    <n v="0"/>
    <n v="0"/>
    <n v="0"/>
  </r>
  <r>
    <d v="2025-04-29T00:00:00"/>
    <s v="Flipkart"/>
    <x v="3"/>
    <s v="Remote"/>
    <s v="Naukri"/>
    <s v="Interview"/>
    <s v="Remote"/>
    <n v="14"/>
    <s v="No"/>
    <s v="Yes"/>
    <s v="90 days"/>
    <s v="Tableau, Business Acumen"/>
    <s v="Business Acumen, Excel, Statistics"/>
    <n v="7.9"/>
    <s v="Tuesday"/>
    <s v="April"/>
    <n v="29"/>
    <s v="Positive"/>
    <n v="1"/>
    <n v="0"/>
    <n v="0"/>
  </r>
  <r>
    <d v="2025-05-25T00:00:00"/>
    <s v="Deloitte"/>
    <x v="0"/>
    <s v="Remote"/>
    <s v="LinkedIn"/>
    <s v="Applied"/>
    <s v="Gurgaon"/>
    <m/>
    <s v="Yes"/>
    <s v="No"/>
    <s v="Immediate"/>
    <s v="Python, Communication"/>
    <s v="Power BI, R, Python"/>
    <n v="10.3"/>
    <s v="Sunday"/>
    <s v="May"/>
    <n v="25"/>
    <s v="Negative"/>
    <n v="0"/>
    <n v="1"/>
    <n v="1"/>
  </r>
  <r>
    <d v="2025-04-08T00:00:00"/>
    <s v="HDFC Bank"/>
    <x v="2"/>
    <s v="Remote"/>
    <s v="Instahyre"/>
    <s v="Interview"/>
    <s v="Gurgaon"/>
    <n v="7"/>
    <s v="No"/>
    <s v="No"/>
    <s v="90 days"/>
    <s v="SQL, Power BI, Gen AI, Excel"/>
    <s v="Power BI, R, Python"/>
    <n v="4.3"/>
    <s v="Tuesday"/>
    <s v="April"/>
    <n v="8"/>
    <s v="Positive"/>
    <n v="1"/>
    <n v="1"/>
    <n v="1"/>
  </r>
  <r>
    <d v="2025-05-12T00:00:00"/>
    <s v="Swiggy"/>
    <x v="4"/>
    <s v="Remote"/>
    <s v="Naukri"/>
    <s v="Interview"/>
    <s v="Hyderabad"/>
    <n v="14"/>
    <s v="No"/>
    <s v="No"/>
    <s v="Immediate"/>
    <s v="SQL, Gen AI, Tableau, Communication"/>
    <s v="Statistics, R, Communication"/>
    <n v="8.1999999999999993"/>
    <s v="Monday"/>
    <s v="May"/>
    <n v="12"/>
    <s v="Positive"/>
    <n v="1"/>
    <n v="0"/>
    <n v="0"/>
  </r>
  <r>
    <d v="2025-04-12T00:00:00"/>
    <s v="EY"/>
    <x v="2"/>
    <s v="Full-time"/>
    <s v="Instahyre"/>
    <s v="Applied"/>
    <s v="Mumbai"/>
    <m/>
    <s v="Yes"/>
    <s v="No"/>
    <s v="30 days"/>
    <s v="Tableau, Communication, Power BI"/>
    <s v="Communication, Excel, Business Acumen"/>
    <n v="3.9"/>
    <s v="Saturday"/>
    <s v="April"/>
    <n v="12"/>
    <s v="Negative"/>
    <n v="0"/>
    <n v="1"/>
    <n v="1"/>
  </r>
  <r>
    <d v="2025-05-29T00:00:00"/>
    <s v="TCS"/>
    <x v="5"/>
    <s v="Full-time"/>
    <s v="Referral"/>
    <s v="Applied"/>
    <s v="Mumbai"/>
    <m/>
    <s v="Yes"/>
    <s v="Yes"/>
    <s v="30 days"/>
    <s v="Tableau, SQL"/>
    <s v="Tableau, SQL, Communication"/>
    <n v="9"/>
    <s v="Thursday"/>
    <s v="May"/>
    <n v="29"/>
    <s v="Negative"/>
    <n v="0"/>
    <n v="1"/>
    <n v="1"/>
  </r>
  <r>
    <d v="2025-06-23T00:00:00"/>
    <s v="Zoho"/>
    <x v="3"/>
    <s v="Remote"/>
    <s v="Company Website"/>
    <s v="Interview"/>
    <s v="Noida"/>
    <n v="14"/>
    <s v="Yes"/>
    <s v="Yes"/>
    <s v="Immediate"/>
    <s v="Statistics, SQL"/>
    <s v="R, Python"/>
    <n v="7.7"/>
    <s v="Monday"/>
    <s v="June"/>
    <n v="23"/>
    <s v="Positive"/>
    <n v="1"/>
    <n v="0"/>
    <n v="0"/>
  </r>
  <r>
    <d v="2025-05-27T00:00:00"/>
    <s v="TCS"/>
    <x v="3"/>
    <s v="Remote"/>
    <s v="LinkedIn"/>
    <s v="Offer"/>
    <s v="Mumbai"/>
    <n v="3"/>
    <s v="No"/>
    <s v="Yes"/>
    <s v="15 days"/>
    <s v="SQL, R, Business Acumen"/>
    <s v="Communication, Tableau, Power BI"/>
    <n v="6.4"/>
    <s v="Tuesday"/>
    <s v="May"/>
    <n v="27"/>
    <s v="Positive"/>
    <n v="1"/>
    <n v="1"/>
    <n v="1"/>
  </r>
  <r>
    <d v="2025-04-18T00:00:00"/>
    <s v="Accenture"/>
    <x v="5"/>
    <s v="Full-time"/>
    <s v="Instahyre"/>
    <s v="Interview"/>
    <s v="Chennai"/>
    <n v="7"/>
    <s v="Yes"/>
    <s v="Yes"/>
    <s v="60 days"/>
    <s v="Statistics, Python, SQL, Excel"/>
    <s v="SQL, Gen AI"/>
    <n v="6.2"/>
    <s v="Friday"/>
    <s v="April"/>
    <n v="18"/>
    <s v="Positive"/>
    <n v="1"/>
    <n v="1"/>
    <n v="1"/>
  </r>
  <r>
    <d v="2025-05-25T00:00:00"/>
    <s v="Amazon"/>
    <x v="6"/>
    <s v="Full-time"/>
    <s v="Company Website"/>
    <s v="Interview"/>
    <s v="Noida"/>
    <n v="21"/>
    <s v="No"/>
    <s v="Yes"/>
    <s v="30 days"/>
    <s v="Business Acumen, R"/>
    <s v="Gen AI, Tableau"/>
    <n v="8.8000000000000007"/>
    <s v="Sunday"/>
    <s v="May"/>
    <n v="25"/>
    <s v="Positive"/>
    <n v="1"/>
    <n v="0"/>
    <n v="0"/>
  </r>
  <r>
    <d v="2025-05-01T00:00:00"/>
    <s v="PwC"/>
    <x v="4"/>
    <s v="Full-time"/>
    <s v="Naukri"/>
    <s v="Applied"/>
    <s v="Pune"/>
    <m/>
    <s v="Yes"/>
    <s v="No"/>
    <s v="30 days"/>
    <s v="Gen AI, R"/>
    <s v="Business Acumen, Power BI, Statistics"/>
    <n v="11.6"/>
    <s v="Thursday"/>
    <s v="May"/>
    <n v="1"/>
    <s v="Negative"/>
    <n v="0"/>
    <n v="0"/>
    <n v="0"/>
  </r>
  <r>
    <d v="2025-04-10T00:00:00"/>
    <s v="TCS"/>
    <x v="8"/>
    <s v="Full-time"/>
    <s v="LinkedIn"/>
    <s v="Applied"/>
    <s v="Bengaluru"/>
    <m/>
    <s v="Yes"/>
    <s v="No"/>
    <s v="90 days"/>
    <s v="Business Acumen, Gen AI, R"/>
    <s v="SQL, Business Acumen, Power BI"/>
    <n v="5.5"/>
    <s v="Thursday"/>
    <s v="April"/>
    <n v="10"/>
    <s v="Negative"/>
    <n v="0"/>
    <n v="1"/>
    <n v="1"/>
  </r>
  <r>
    <d v="2025-05-10T00:00:00"/>
    <s v="Infosys"/>
    <x v="1"/>
    <s v="Full-time"/>
    <s v="Naukri"/>
    <s v="Interview"/>
    <s v="Mumbai"/>
    <n v="21"/>
    <s v="Yes"/>
    <s v="No"/>
    <s v="60 days"/>
    <s v="Python, Excel, R, Business Acumen"/>
    <s v="SQL, Statistics, Excel"/>
    <n v="5.8"/>
    <s v="Saturday"/>
    <s v="May"/>
    <n v="10"/>
    <s v="Positive"/>
    <n v="1"/>
    <n v="1"/>
    <n v="1"/>
  </r>
  <r>
    <d v="2025-06-24T00:00:00"/>
    <s v="Zoho"/>
    <x v="5"/>
    <s v="Full-time"/>
    <s v="Naukri"/>
    <s v="Interview"/>
    <s v="Remote"/>
    <n v="14"/>
    <s v="No"/>
    <s v="No"/>
    <s v="15 days"/>
    <s v="Power BI, Tableau, SQL"/>
    <s v="Communication, Gen AI"/>
    <n v="5.4"/>
    <s v="Tuesday"/>
    <s v="June"/>
    <n v="24"/>
    <s v="Positive"/>
    <n v="1"/>
    <n v="0"/>
    <n v="0"/>
  </r>
  <r>
    <d v="2025-04-09T00:00:00"/>
    <s v="Zomato"/>
    <x v="8"/>
    <s v="Full-time"/>
    <s v="Referral"/>
    <s v="Applied"/>
    <s v="Gurgaon"/>
    <m/>
    <s v="Yes"/>
    <s v="No"/>
    <s v="90 days"/>
    <s v="Communication, Power BI"/>
    <s v="SQL, R, Python"/>
    <n v="9.6999999999999993"/>
    <s v="Wednesday"/>
    <s v="April"/>
    <n v="9"/>
    <s v="Negative"/>
    <n v="0"/>
    <n v="0"/>
    <n v="0"/>
  </r>
  <r>
    <d v="2025-04-01T00:00:00"/>
    <s v="Wipro"/>
    <x v="3"/>
    <s v="Full-time"/>
    <s v="LinkedIn"/>
    <s v="Applied"/>
    <s v="Mumbai"/>
    <m/>
    <s v="Yes"/>
    <s v="Yes"/>
    <s v="Immediate"/>
    <s v="Gen AI, Python, Communication, SQL"/>
    <s v="Communication, Tableau, SQL"/>
    <n v="8.1"/>
    <s v="Tuesday"/>
    <s v="April"/>
    <n v="1"/>
    <s v="Negative"/>
    <n v="0"/>
    <n v="1"/>
    <n v="1"/>
  </r>
  <r>
    <d v="2025-04-16T00:00:00"/>
    <s v="KPMG"/>
    <x v="3"/>
    <s v="Full-time"/>
    <s v="Naukri"/>
    <s v="Rejected"/>
    <s v="Bengaluru"/>
    <n v="14"/>
    <s v="Yes"/>
    <s v="No"/>
    <s v="30 days"/>
    <s v="Communication, SQL, Statistics"/>
    <s v="Communication, Python"/>
    <n v="5.6"/>
    <s v="Wednesday"/>
    <s v="April"/>
    <n v="16"/>
    <s v="Negative"/>
    <n v="0"/>
    <n v="1"/>
    <n v="1"/>
  </r>
  <r>
    <d v="2025-05-09T00:00:00"/>
    <s v="Axis Bank"/>
    <x v="0"/>
    <s v="Remote"/>
    <s v="Company Website"/>
    <s v="Interview"/>
    <s v="Chennai"/>
    <n v="3"/>
    <s v="Yes"/>
    <s v="Yes"/>
    <s v="Immediate"/>
    <s v="Excel, Python, Communication"/>
    <s v="Communication, Excel"/>
    <n v="9.8000000000000007"/>
    <s v="Friday"/>
    <s v="May"/>
    <n v="9"/>
    <s v="Positive"/>
    <n v="1"/>
    <n v="1"/>
    <n v="1"/>
  </r>
  <r>
    <d v="2025-05-19T00:00:00"/>
    <s v="Flipkart"/>
    <x v="5"/>
    <s v="Full-time"/>
    <s v="Instahyre"/>
    <s v="Offer"/>
    <s v="Mumbai"/>
    <n v="14"/>
    <s v="Yes"/>
    <s v="Yes"/>
    <s v="30 days"/>
    <s v="Excel, Python"/>
    <s v="Communication, Statistics, SQL"/>
    <n v="8.1999999999999993"/>
    <s v="Monday"/>
    <s v="May"/>
    <n v="19"/>
    <s v="Positive"/>
    <n v="1"/>
    <n v="0"/>
    <n v="0"/>
  </r>
  <r>
    <d v="2025-06-04T00:00:00"/>
    <s v="Accenture"/>
    <x v="4"/>
    <s v="Full-time"/>
    <s v="Instahyre"/>
    <s v="Interview"/>
    <s v="Mumbai"/>
    <n v="3"/>
    <s v="Yes"/>
    <s v="No"/>
    <s v="30 days"/>
    <s v="Gen AI, Communication, Business Acumen"/>
    <s v="Tableau, Python, SQL"/>
    <n v="11.5"/>
    <s v="Wednesday"/>
    <s v="June"/>
    <n v="4"/>
    <s v="Positive"/>
    <n v="1"/>
    <n v="0"/>
    <n v="0"/>
  </r>
  <r>
    <d v="2025-04-18T00:00:00"/>
    <s v="HDFC Bank"/>
    <x v="5"/>
    <s v="Full-time"/>
    <s v="LinkedIn"/>
    <s v="Applied"/>
    <s v="Chennai"/>
    <m/>
    <s v="No"/>
    <s v="No"/>
    <s v="Immediate"/>
    <s v="Communication, Python, Statistics, Power BI"/>
    <s v="Tableau, SQL, Business Acumen"/>
    <n v="4.4000000000000004"/>
    <s v="Friday"/>
    <s v="April"/>
    <n v="18"/>
    <s v="Negative"/>
    <n v="0"/>
    <n v="0"/>
    <n v="0"/>
  </r>
  <r>
    <d v="2025-06-27T00:00:00"/>
    <s v="Flipkart"/>
    <x v="8"/>
    <s v="Full-time"/>
    <s v="Naukri"/>
    <s v="Rejected"/>
    <s v="Gurgaon"/>
    <n v="3"/>
    <s v="Yes"/>
    <s v="Yes"/>
    <s v="30 days"/>
    <s v="Business Acumen, Excel, Tableau"/>
    <s v="Power BI, Excel, Gen AI"/>
    <n v="10.7"/>
    <s v="Friday"/>
    <s v="June"/>
    <n v="27"/>
    <s v="Negative"/>
    <n v="0"/>
    <n v="1"/>
    <n v="1"/>
  </r>
  <r>
    <d v="2025-06-11T00:00:00"/>
    <s v="NielsenIQ"/>
    <x v="0"/>
    <s v="Full-time"/>
    <s v="Referral"/>
    <s v="Applied"/>
    <s v="Remote"/>
    <m/>
    <s v="Yes"/>
    <s v="Yes"/>
    <s v="Immediate"/>
    <s v="Power BI, Python"/>
    <s v="Communication, SQL, Tableau"/>
    <n v="11.3"/>
    <s v="Wednesday"/>
    <s v="June"/>
    <n v="11"/>
    <s v="Negative"/>
    <n v="0"/>
    <n v="0"/>
    <n v="0"/>
  </r>
  <r>
    <d v="2025-04-10T00:00:00"/>
    <s v="TCS"/>
    <x v="5"/>
    <s v="Full-time"/>
    <s v="Referral"/>
    <s v="Rejected"/>
    <s v="Pune"/>
    <n v="7"/>
    <s v="Yes"/>
    <s v="Yes"/>
    <s v="60 days"/>
    <s v="Power BI, Gen AI"/>
    <s v="Statistics, Excel, Gen AI"/>
    <n v="9.1"/>
    <s v="Thursday"/>
    <s v="April"/>
    <n v="10"/>
    <s v="Negative"/>
    <n v="0"/>
    <n v="0"/>
    <n v="0"/>
  </r>
  <r>
    <d v="2025-04-23T00:00:00"/>
    <s v="Google"/>
    <x v="0"/>
    <s v="Full-time"/>
    <s v="Company Website"/>
    <s v="Applied"/>
    <s v="Remote"/>
    <m/>
    <s v="Yes"/>
    <s v="Yes"/>
    <s v="30 days"/>
    <s v="Gen AI, Business Acumen, Statistics"/>
    <s v="SQL, Tableau"/>
    <n v="6.4"/>
    <s v="Wednesday"/>
    <s v="April"/>
    <n v="23"/>
    <s v="Negative"/>
    <n v="0"/>
    <n v="0"/>
    <n v="0"/>
  </r>
  <r>
    <d v="2025-05-24T00:00:00"/>
    <s v="Razorpay"/>
    <x v="1"/>
    <s v="Full-time"/>
    <s v="Instahyre"/>
    <s v="Rejected"/>
    <s v="Mumbai"/>
    <n v="7"/>
    <s v="No"/>
    <s v="No"/>
    <s v="30 days"/>
    <s v="Business Acumen, Communication, Gen AI, Power BI"/>
    <s v="Excel, Communication"/>
    <n v="8.4"/>
    <s v="Saturday"/>
    <s v="May"/>
    <n v="24"/>
    <s v="Negative"/>
    <n v="0"/>
    <n v="1"/>
    <n v="1"/>
  </r>
  <r>
    <d v="2025-04-04T00:00:00"/>
    <s v="Zomato"/>
    <x v="3"/>
    <s v="Remote"/>
    <s v="Instahyre"/>
    <s v="Applied"/>
    <s v="Noida"/>
    <m/>
    <s v="Yes"/>
    <s v="Yes"/>
    <s v="15 days"/>
    <s v="Python, Tableau, Excel, Gen AI"/>
    <s v="R, Gen AI"/>
    <n v="6.2"/>
    <s v="Friday"/>
    <s v="April"/>
    <n v="4"/>
    <s v="Negative"/>
    <n v="0"/>
    <n v="0"/>
    <n v="0"/>
  </r>
  <r>
    <d v="2025-04-23T00:00:00"/>
    <s v="Zoho"/>
    <x v="0"/>
    <s v="Remote"/>
    <s v="Company Website"/>
    <s v="Rejected"/>
    <s v="Bengaluru"/>
    <n v="7"/>
    <s v="Yes"/>
    <s v="Yes"/>
    <s v="60 days"/>
    <s v="Tableau, Power BI, Statistics, Excel"/>
    <s v="Excel, Python"/>
    <n v="8.4"/>
    <s v="Wednesday"/>
    <s v="April"/>
    <n v="23"/>
    <s v="Negative"/>
    <n v="0"/>
    <n v="0"/>
    <n v="0"/>
  </r>
  <r>
    <d v="2025-04-03T00:00:00"/>
    <s v="KPMG"/>
    <x v="9"/>
    <s v="Full-time"/>
    <s v="Company Website"/>
    <s v="Rejected"/>
    <s v="Noida"/>
    <n v="3"/>
    <s v="No"/>
    <s v="Yes"/>
    <s v="30 days"/>
    <s v="Excel, Power BI"/>
    <s v="SQL, Business Acumen"/>
    <n v="10.7"/>
    <s v="Thursday"/>
    <s v="April"/>
    <n v="3"/>
    <s v="Negative"/>
    <n v="0"/>
    <n v="0"/>
    <n v="0"/>
  </r>
  <r>
    <d v="2025-04-10T00:00:00"/>
    <s v="Google"/>
    <x v="4"/>
    <s v="Full-time"/>
    <s v="Company Website"/>
    <s v="Applied"/>
    <s v="Remote"/>
    <m/>
    <s v="Yes"/>
    <s v="No"/>
    <s v="60 days"/>
    <s v="Communication, Power BI, R, SQL"/>
    <s v="Gen AI, Tableau"/>
    <n v="9.6"/>
    <s v="Thursday"/>
    <s v="April"/>
    <n v="10"/>
    <s v="Negative"/>
    <n v="0"/>
    <n v="0"/>
    <n v="0"/>
  </r>
  <r>
    <d v="2025-05-08T00:00:00"/>
    <s v="Accenture"/>
    <x v="6"/>
    <s v="Full-time"/>
    <s v="Instahyre"/>
    <s v="Applied"/>
    <s v="Bengaluru"/>
    <m/>
    <s v="Yes"/>
    <s v="No"/>
    <s v="90 days"/>
    <s v="R, SQL"/>
    <s v="Power BI, Communication, SQL"/>
    <n v="5.0999999999999996"/>
    <s v="Thursday"/>
    <s v="May"/>
    <n v="8"/>
    <s v="Negative"/>
    <n v="0"/>
    <n v="1"/>
    <n v="1"/>
  </r>
  <r>
    <d v="2025-05-11T00:00:00"/>
    <s v="Zoho"/>
    <x v="5"/>
    <s v="Remote"/>
    <s v="Referral"/>
    <s v="Applied"/>
    <s v="Noida"/>
    <m/>
    <s v="Yes"/>
    <s v="Yes"/>
    <s v="30 days"/>
    <s v="SQL, Excel, Business Acumen"/>
    <s v="Statistics, Gen AI, Power BI"/>
    <n v="11"/>
    <s v="Sunday"/>
    <s v="May"/>
    <n v="11"/>
    <s v="Negative"/>
    <n v="0"/>
    <n v="0"/>
    <n v="0"/>
  </r>
  <r>
    <d v="2025-06-03T00:00:00"/>
    <s v="Microsoft"/>
    <x v="2"/>
    <s v="Remote"/>
    <s v="LinkedIn"/>
    <s v="Rejected"/>
    <s v="Noida"/>
    <n v="3"/>
    <s v="No"/>
    <s v="Yes"/>
    <s v="Immediate"/>
    <s v="Excel, Communication, Tableau"/>
    <s v="SQL, Communication"/>
    <n v="4.5"/>
    <s v="Tuesday"/>
    <s v="June"/>
    <n v="3"/>
    <s v="Negative"/>
    <n v="0"/>
    <n v="1"/>
    <n v="1"/>
  </r>
  <r>
    <d v="2025-05-19T00:00:00"/>
    <s v="Zoho"/>
    <x v="5"/>
    <s v="Full-time"/>
    <s v="Company Website"/>
    <s v="Interview"/>
    <s v="Chennai"/>
    <n v="0"/>
    <s v="No"/>
    <s v="Yes"/>
    <s v="90 days"/>
    <s v="Power BI, Excel, SQL"/>
    <s v="Python, R, Gen AI"/>
    <n v="9.3000000000000007"/>
    <s v="Monday"/>
    <s v="May"/>
    <n v="19"/>
    <s v="Positive"/>
    <n v="1"/>
    <n v="0"/>
    <n v="0"/>
  </r>
  <r>
    <d v="2025-06-09T00:00:00"/>
    <s v="Zomato"/>
    <x v="7"/>
    <s v="Remote"/>
    <s v="Naukri"/>
    <s v="Applied"/>
    <s v="Mumbai"/>
    <m/>
    <s v="No"/>
    <s v="Yes"/>
    <s v="Immediate"/>
    <s v="Excel, Gen AI, SQL"/>
    <s v="R, Statistics, Python"/>
    <n v="3.9"/>
    <s v="Monday"/>
    <s v="June"/>
    <n v="9"/>
    <s v="Negative"/>
    <n v="0"/>
    <n v="0"/>
    <n v="0"/>
  </r>
  <r>
    <d v="2025-04-27T00:00:00"/>
    <s v="Zoho"/>
    <x v="7"/>
    <s v="Full-time"/>
    <s v="Referral"/>
    <s v="Rejected"/>
    <s v="Hyderabad"/>
    <n v="14"/>
    <s v="No"/>
    <s v="No"/>
    <s v="30 days"/>
    <s v="Business Acumen, Gen AI"/>
    <s v="Communication, Gen AI"/>
    <n v="6.3"/>
    <s v="Sunday"/>
    <s v="April"/>
    <n v="27"/>
    <s v="Negative"/>
    <n v="0"/>
    <n v="0"/>
    <n v="0"/>
  </r>
  <r>
    <d v="2025-05-28T00:00:00"/>
    <s v="Wipro"/>
    <x v="7"/>
    <s v="Remote"/>
    <s v="Referral"/>
    <s v="Applied"/>
    <s v="Hyderabad"/>
    <m/>
    <s v="Yes"/>
    <s v="Yes"/>
    <s v="Immediate"/>
    <s v="Communication, Business Acumen"/>
    <s v="R, Python, Excel"/>
    <n v="10.6"/>
    <s v="Wednesday"/>
    <s v="May"/>
    <n v="28"/>
    <s v="Negative"/>
    <n v="0"/>
    <n v="0"/>
    <n v="0"/>
  </r>
  <r>
    <d v="2025-06-06T00:00:00"/>
    <s v="Capgemini"/>
    <x v="1"/>
    <s v="Remote"/>
    <s v="Instahyre"/>
    <s v="Rejected"/>
    <s v="Chennai"/>
    <n v="7"/>
    <s v="Yes"/>
    <s v="No"/>
    <s v="Immediate"/>
    <s v="R, Business Acumen, Power BI, Excel"/>
    <s v="Power BI, R, Python"/>
    <n v="10.3"/>
    <s v="Friday"/>
    <s v="June"/>
    <n v="6"/>
    <s v="Negative"/>
    <n v="0"/>
    <n v="2"/>
    <n v="2"/>
  </r>
  <r>
    <d v="2025-04-17T00:00:00"/>
    <s v="Wipro"/>
    <x v="4"/>
    <s v="Full-time"/>
    <s v="Referral"/>
    <s v="Applied"/>
    <s v="Remote"/>
    <m/>
    <s v="No"/>
    <s v="No"/>
    <s v="Immediate"/>
    <s v="Gen AI, Business Acumen"/>
    <s v="Business Acumen, Communication, Tableau"/>
    <n v="7.7"/>
    <s v="Thursday"/>
    <s v="April"/>
    <n v="17"/>
    <s v="Negative"/>
    <n v="0"/>
    <n v="0"/>
    <n v="0"/>
  </r>
  <r>
    <d v="2025-04-02T00:00:00"/>
    <s v="Axis Bank"/>
    <x v="8"/>
    <s v="Remote"/>
    <s v="LinkedIn"/>
    <s v="Applied"/>
    <s v="Remote"/>
    <m/>
    <s v="Yes"/>
    <s v="Yes"/>
    <s v="90 days"/>
    <s v="Tableau, Business Acumen"/>
    <s v="Gen AI, Tableau, R"/>
    <n v="8.9"/>
    <s v="Wednesday"/>
    <s v="April"/>
    <n v="2"/>
    <s v="Negative"/>
    <n v="0"/>
    <n v="1"/>
    <n v="1"/>
  </r>
  <r>
    <d v="2025-06-13T00:00:00"/>
    <s v="Axis Bank"/>
    <x v="9"/>
    <s v="Full-time"/>
    <s v="Naukri"/>
    <s v="Applied"/>
    <s v="Remote"/>
    <m/>
    <s v="No"/>
    <s v="Yes"/>
    <s v="60 days"/>
    <s v="Python, Excel, Statistics"/>
    <s v="Communication, Excel, R"/>
    <n v="10.4"/>
    <s v="Friday"/>
    <s v="June"/>
    <n v="13"/>
    <s v="Negative"/>
    <n v="0"/>
    <n v="1"/>
    <n v="1"/>
  </r>
  <r>
    <d v="2025-05-09T00:00:00"/>
    <s v="Flipkart"/>
    <x v="7"/>
    <s v="Remote"/>
    <s v="LinkedIn"/>
    <s v="Offer"/>
    <s v="Noida"/>
    <n v="3"/>
    <s v="No"/>
    <s v="No"/>
    <s v="30 days"/>
    <s v="Gen AI, SQL, Python"/>
    <s v="Python, Gen AI, Statistics"/>
    <n v="9.8000000000000007"/>
    <s v="Friday"/>
    <s v="May"/>
    <n v="9"/>
    <s v="Positive"/>
    <n v="1"/>
    <n v="1"/>
    <n v="1"/>
  </r>
  <r>
    <d v="2025-05-18T00:00:00"/>
    <s v="Wipro"/>
    <x v="1"/>
    <s v="Full-time"/>
    <s v="LinkedIn"/>
    <s v="Applied"/>
    <s v="Mumbai"/>
    <m/>
    <s v="Yes"/>
    <s v="Yes"/>
    <s v="15 days"/>
    <s v="Python, Excel"/>
    <s v="Excel, Statistics"/>
    <n v="3.5"/>
    <s v="Sunday"/>
    <s v="May"/>
    <n v="18"/>
    <s v="Negative"/>
    <n v="0"/>
    <n v="0"/>
    <n v="0"/>
  </r>
  <r>
    <d v="2025-05-17T00:00:00"/>
    <s v="Razorpay"/>
    <x v="7"/>
    <s v="Remote"/>
    <s v="Referral"/>
    <s v="Interview"/>
    <s v="Pune"/>
    <n v="0"/>
    <s v="Yes"/>
    <s v="No"/>
    <s v="60 days"/>
    <s v="Statistics, Power BI, R, Tableau"/>
    <s v="Communication, Power BI, Tableau"/>
    <n v="9.6999999999999993"/>
    <s v="Saturday"/>
    <s v="May"/>
    <n v="17"/>
    <s v="Positive"/>
    <n v="1"/>
    <n v="2"/>
    <n v="2"/>
  </r>
  <r>
    <d v="2025-06-28T00:00:00"/>
    <s v="Infosys"/>
    <x v="7"/>
    <s v="Full-time"/>
    <s v="Referral"/>
    <s v="Applied"/>
    <s v="Noida"/>
    <m/>
    <s v="Yes"/>
    <s v="Yes"/>
    <s v="15 days"/>
    <s v="Gen AI, Business Acumen, Excel"/>
    <s v="Statistics, Power BI"/>
    <n v="8.8000000000000007"/>
    <s v="Saturday"/>
    <s v="June"/>
    <n v="28"/>
    <s v="Negative"/>
    <n v="0"/>
    <n v="0"/>
    <n v="0"/>
  </r>
  <r>
    <d v="2025-06-16T00:00:00"/>
    <s v="TCS"/>
    <x v="0"/>
    <s v="Remote"/>
    <s v="Instahyre"/>
    <s v="Rejected"/>
    <s v="Hyderabad"/>
    <n v="7"/>
    <s v="No"/>
    <s v="No"/>
    <s v="30 days"/>
    <s v="Tableau, Python, Statistics"/>
    <s v="Business Acumen, Gen AI, SQL"/>
    <n v="3.1"/>
    <s v="Monday"/>
    <s v="June"/>
    <n v="16"/>
    <s v="Negative"/>
    <n v="0"/>
    <n v="0"/>
    <n v="0"/>
  </r>
  <r>
    <d v="2025-06-24T00:00:00"/>
    <s v="Google"/>
    <x v="1"/>
    <s v="Remote"/>
    <s v="Company Website"/>
    <s v="Interview"/>
    <s v="Chennai"/>
    <n v="0"/>
    <s v="No"/>
    <s v="No"/>
    <s v="30 days"/>
    <s v="Tableau, R, Python"/>
    <s v="Business Acumen, Python"/>
    <n v="11.1"/>
    <s v="Tuesday"/>
    <s v="June"/>
    <n v="24"/>
    <s v="Positive"/>
    <n v="1"/>
    <n v="0"/>
    <n v="0"/>
  </r>
  <r>
    <d v="2025-06-16T00:00:00"/>
    <s v="Microsoft"/>
    <x v="2"/>
    <s v="Full-time"/>
    <s v="LinkedIn"/>
    <s v="Interview"/>
    <s v="Hyderabad"/>
    <n v="7"/>
    <s v="No"/>
    <s v="No"/>
    <s v="60 days"/>
    <s v="Excel, Python, Communication, Statistics"/>
    <s v="Business Acumen, Statistics"/>
    <n v="11.2"/>
    <s v="Monday"/>
    <s v="June"/>
    <n v="16"/>
    <s v="Positive"/>
    <n v="1"/>
    <n v="0"/>
    <n v="0"/>
  </r>
  <r>
    <d v="2025-06-25T00:00:00"/>
    <s v="Google"/>
    <x v="1"/>
    <s v="Remote"/>
    <s v="Naukri"/>
    <s v="Rejected"/>
    <s v="Remote"/>
    <n v="7"/>
    <s v="Yes"/>
    <s v="No"/>
    <s v="15 days"/>
    <s v="Tableau, Business Acumen, Power BI, Communication"/>
    <s v="SQL, Python, Communication"/>
    <n v="5"/>
    <s v="Wednesday"/>
    <s v="June"/>
    <n v="25"/>
    <s v="Negative"/>
    <n v="0"/>
    <n v="0"/>
    <n v="0"/>
  </r>
  <r>
    <d v="2025-05-10T00:00:00"/>
    <s v="Capgemini"/>
    <x v="2"/>
    <s v="Remote"/>
    <s v="Company Website"/>
    <s v="Interview"/>
    <s v="Chennai"/>
    <n v="0"/>
    <s v="No"/>
    <s v="Yes"/>
    <s v="90 days"/>
    <s v="R, SQL, Statistics, Business Acumen"/>
    <s v="Gen AI, Business Acumen"/>
    <n v="5.7"/>
    <s v="Saturday"/>
    <s v="May"/>
    <n v="10"/>
    <s v="Positive"/>
    <n v="1"/>
    <n v="0"/>
    <n v="0"/>
  </r>
  <r>
    <d v="2025-04-07T00:00:00"/>
    <s v="Accenture"/>
    <x v="6"/>
    <s v="Full-time"/>
    <s v="Company Website"/>
    <s v="Applied"/>
    <s v="Chennai"/>
    <m/>
    <s v="Yes"/>
    <s v="No"/>
    <s v="15 days"/>
    <s v="Statistics, Communication"/>
    <s v="Communication, Excel"/>
    <n v="3"/>
    <s v="Monday"/>
    <s v="April"/>
    <n v="7"/>
    <s v="Negative"/>
    <n v="0"/>
    <n v="0"/>
    <n v="0"/>
  </r>
  <r>
    <d v="2025-05-06T00:00:00"/>
    <s v="Razorpay"/>
    <x v="6"/>
    <s v="Full-time"/>
    <s v="Referral"/>
    <s v="Rejected"/>
    <s v="Pune"/>
    <n v="3"/>
    <s v="No"/>
    <s v="No"/>
    <s v="60 days"/>
    <s v="Statistics, Gen AI, Excel"/>
    <s v="Business Acumen, Python"/>
    <n v="9.6"/>
    <s v="Tuesday"/>
    <s v="May"/>
    <n v="6"/>
    <s v="Negative"/>
    <n v="0"/>
    <n v="0"/>
    <n v="0"/>
  </r>
  <r>
    <d v="2025-04-02T00:00:00"/>
    <s v="Amazon"/>
    <x v="1"/>
    <s v="Full-time"/>
    <s v="LinkedIn"/>
    <s v="Interview"/>
    <s v="Noida"/>
    <n v="3"/>
    <s v="No"/>
    <s v="No"/>
    <s v="15 days"/>
    <s v="Gen AI, Business Acumen"/>
    <s v="Power BI, SQL, Excel"/>
    <n v="5.7"/>
    <s v="Wednesday"/>
    <s v="April"/>
    <n v="2"/>
    <s v="Positive"/>
    <n v="1"/>
    <n v="0"/>
    <n v="0"/>
  </r>
  <r>
    <d v="2025-05-08T00:00:00"/>
    <s v="EY"/>
    <x v="1"/>
    <s v="Remote"/>
    <s v="Referral"/>
    <s v="Rejected"/>
    <s v="Remote"/>
    <n v="7"/>
    <s v="No"/>
    <s v="No"/>
    <s v="15 days"/>
    <s v="Gen AI, Excel"/>
    <s v="Python, Power BI"/>
    <n v="4.9000000000000004"/>
    <s v="Thursday"/>
    <s v="May"/>
    <n v="8"/>
    <s v="Negative"/>
    <n v="0"/>
    <n v="0"/>
    <n v="0"/>
  </r>
  <r>
    <d v="2025-04-03T00:00:00"/>
    <s v="HDFC Bank"/>
    <x v="1"/>
    <s v="Full-time"/>
    <s v="LinkedIn"/>
    <s v="Applied"/>
    <s v="Bengaluru"/>
    <m/>
    <s v="No"/>
    <s v="No"/>
    <s v="90 days"/>
    <s v="Excel, R, SQL, Communication"/>
    <s v="Excel, SQL"/>
    <n v="6.8"/>
    <s v="Thursday"/>
    <s v="April"/>
    <n v="3"/>
    <s v="Negative"/>
    <n v="0"/>
    <n v="2"/>
    <n v="2"/>
  </r>
  <r>
    <d v="2025-05-19T00:00:00"/>
    <s v="Deloitte"/>
    <x v="1"/>
    <s v="Remote"/>
    <s v="Referral"/>
    <s v="Interview"/>
    <s v="Noida"/>
    <n v="0"/>
    <s v="No"/>
    <s v="No"/>
    <s v="Immediate"/>
    <s v="Business Acumen, Tableau, Power BI, Python"/>
    <s v="Business Acumen, SQL"/>
    <n v="5.5"/>
    <s v="Monday"/>
    <s v="May"/>
    <n v="19"/>
    <s v="Positive"/>
    <n v="1"/>
    <n v="1"/>
    <n v="1"/>
  </r>
  <r>
    <d v="2025-04-14T00:00:00"/>
    <s v="PwC"/>
    <x v="0"/>
    <s v="Full-time"/>
    <s v="Company Website"/>
    <s v="Rejected"/>
    <s v="Noida"/>
    <n v="7"/>
    <s v="No"/>
    <s v="No"/>
    <s v="15 days"/>
    <s v="Business Acumen, Statistics"/>
    <s v="Statistics, Communication"/>
    <n v="5.0999999999999996"/>
    <s v="Monday"/>
    <s v="April"/>
    <n v="14"/>
    <s v="Negative"/>
    <n v="0"/>
    <n v="0"/>
    <n v="0"/>
  </r>
  <r>
    <d v="2025-04-02T00:00:00"/>
    <s v="Infosys"/>
    <x v="5"/>
    <s v="Remote"/>
    <s v="Naukri"/>
    <s v="Rejected"/>
    <s v="Pune"/>
    <n v="0"/>
    <s v="No"/>
    <s v="Yes"/>
    <s v="60 days"/>
    <s v="Tableau, Statistics, Excel"/>
    <s v="Power BI, Excel"/>
    <n v="10.7"/>
    <s v="Wednesday"/>
    <s v="April"/>
    <n v="2"/>
    <s v="Negative"/>
    <n v="0"/>
    <n v="0"/>
    <n v="0"/>
  </r>
  <r>
    <d v="2025-05-17T00:00:00"/>
    <s v="Amazon"/>
    <x v="4"/>
    <s v="Full-time"/>
    <s v="LinkedIn"/>
    <s v="Rejected"/>
    <s v="Bengaluru"/>
    <n v="0"/>
    <s v="Yes"/>
    <s v="Yes"/>
    <s v="30 days"/>
    <s v="Statistics, Tableau, SQL"/>
    <s v="Communication, Power BI, SQL"/>
    <n v="6.6"/>
    <s v="Saturday"/>
    <s v="May"/>
    <n v="17"/>
    <s v="Negative"/>
    <n v="0"/>
    <n v="0"/>
    <n v="0"/>
  </r>
  <r>
    <d v="2025-05-29T00:00:00"/>
    <s v="Zomato"/>
    <x v="4"/>
    <s v="Remote"/>
    <s v="Referral"/>
    <s v="Interview"/>
    <s v="Remote"/>
    <n v="0"/>
    <s v="Yes"/>
    <s v="Yes"/>
    <s v="15 days"/>
    <s v="Gen AI, Statistics"/>
    <s v="Power BI, Gen AI, Communication"/>
    <n v="8.5"/>
    <s v="Thursday"/>
    <s v="May"/>
    <n v="29"/>
    <s v="Positive"/>
    <n v="1"/>
    <n v="1"/>
    <n v="1"/>
  </r>
  <r>
    <d v="2025-06-27T00:00:00"/>
    <s v="Accenture"/>
    <x v="9"/>
    <s v="Remote"/>
    <s v="LinkedIn"/>
    <s v="Rejected"/>
    <s v="Chennai"/>
    <n v="0"/>
    <s v="Yes"/>
    <s v="No"/>
    <s v="30 days"/>
    <s v="Business Acumen, Python"/>
    <s v="Business Acumen, R, SQL"/>
    <n v="6.9"/>
    <s v="Friday"/>
    <s v="June"/>
    <n v="27"/>
    <s v="Negative"/>
    <n v="0"/>
    <n v="1"/>
    <n v="1"/>
  </r>
  <r>
    <d v="2025-05-02T00:00:00"/>
    <s v="PwC"/>
    <x v="2"/>
    <s v="Remote"/>
    <s v="Naukri"/>
    <s v="Rejected"/>
    <s v="Bengaluru"/>
    <n v="0"/>
    <s v="Yes"/>
    <s v="No"/>
    <s v="60 days"/>
    <s v="SQL, Statistics"/>
    <s v="Python, Communication, Tableau"/>
    <n v="3.5"/>
    <s v="Friday"/>
    <s v="May"/>
    <n v="2"/>
    <s v="Negative"/>
    <n v="0"/>
    <n v="0"/>
    <n v="0"/>
  </r>
  <r>
    <d v="2025-04-29T00:00:00"/>
    <s v="NielsenIQ"/>
    <x v="4"/>
    <s v="Remote"/>
    <s v="Naukri"/>
    <s v="Applied"/>
    <s v="Chennai"/>
    <m/>
    <s v="No"/>
    <s v="Yes"/>
    <s v="60 days"/>
    <s v="Communication, SQL, Statistics"/>
    <s v="SQL, Gen AI"/>
    <n v="6.7"/>
    <s v="Tuesday"/>
    <s v="April"/>
    <n v="29"/>
    <s v="Negative"/>
    <n v="0"/>
    <n v="1"/>
    <n v="1"/>
  </r>
  <r>
    <d v="2025-06-11T00:00:00"/>
    <s v="NielsenIQ"/>
    <x v="3"/>
    <s v="Full-time"/>
    <s v="Instahyre"/>
    <s v="Offer"/>
    <s v="Hyderabad"/>
    <n v="21"/>
    <s v="Yes"/>
    <s v="No"/>
    <s v="30 days"/>
    <s v="Excel, Python, Statistics"/>
    <s v="Business Acumen, Statistics, Communication"/>
    <n v="9.4"/>
    <s v="Wednesday"/>
    <s v="June"/>
    <n v="11"/>
    <s v="Positive"/>
    <n v="1"/>
    <n v="0"/>
    <n v="0"/>
  </r>
  <r>
    <d v="2025-04-15T00:00:00"/>
    <s v="Deloitte"/>
    <x v="0"/>
    <s v="Full-time"/>
    <s v="Company Website"/>
    <s v="Applied"/>
    <s v="Hyderabad"/>
    <m/>
    <s v="No"/>
    <s v="Yes"/>
    <s v="Immediate"/>
    <s v="Statistics, Power BI"/>
    <s v="SQL, Tableau, Python"/>
    <n v="4.7"/>
    <s v="Tuesday"/>
    <s v="April"/>
    <n v="15"/>
    <s v="Negative"/>
    <n v="0"/>
    <n v="0"/>
    <n v="0"/>
  </r>
  <r>
    <d v="2025-05-21T00:00:00"/>
    <s v="Razorpay"/>
    <x v="9"/>
    <s v="Full-time"/>
    <s v="Company Website"/>
    <s v="Applied"/>
    <s v="Mumbai"/>
    <m/>
    <s v="Yes"/>
    <s v="Yes"/>
    <s v="60 days"/>
    <s v="R, Business Acumen, Power BI"/>
    <s v="Excel, Business Acumen, R"/>
    <n v="8"/>
    <s v="Wednesday"/>
    <s v="May"/>
    <n v="21"/>
    <s v="Negative"/>
    <n v="0"/>
    <n v="2"/>
    <n v="2"/>
  </r>
  <r>
    <d v="2025-05-26T00:00:00"/>
    <s v="HDFC Bank"/>
    <x v="9"/>
    <s v="Full-time"/>
    <s v="Instahyre"/>
    <s v="Applied"/>
    <s v="Remote"/>
    <m/>
    <s v="Yes"/>
    <s v="No"/>
    <s v="90 days"/>
    <s v="Communication, Business Acumen, Gen AI, Python"/>
    <s v="Tableau, Gen AI"/>
    <n v="11.7"/>
    <s v="Monday"/>
    <s v="May"/>
    <n v="26"/>
    <s v="Negative"/>
    <n v="0"/>
    <n v="1"/>
    <n v="1"/>
  </r>
  <r>
    <d v="2025-05-08T00:00:00"/>
    <s v="EY"/>
    <x v="6"/>
    <s v="Full-time"/>
    <s v="Referral"/>
    <s v="Interview"/>
    <s v="Hyderabad"/>
    <n v="21"/>
    <s v="No"/>
    <s v="Yes"/>
    <s v="15 days"/>
    <s v="R, Tableau"/>
    <s v="Power BI, R, Communication"/>
    <n v="9.4"/>
    <s v="Thursday"/>
    <s v="May"/>
    <n v="8"/>
    <s v="Positive"/>
    <n v="1"/>
    <n v="1"/>
    <n v="1"/>
  </r>
  <r>
    <d v="2025-05-16T00:00:00"/>
    <s v="NielsenIQ"/>
    <x v="9"/>
    <s v="Remote"/>
    <s v="Instahyre"/>
    <s v="Applied"/>
    <s v="Mumbai"/>
    <m/>
    <s v="Yes"/>
    <s v="Yes"/>
    <s v="Immediate"/>
    <s v="Power BI, Excel, Business Acumen"/>
    <s v="Tableau, Power BI"/>
    <n v="11.9"/>
    <s v="Friday"/>
    <s v="May"/>
    <n v="16"/>
    <s v="Negative"/>
    <n v="0"/>
    <n v="1"/>
    <n v="1"/>
  </r>
  <r>
    <d v="2025-06-27T00:00:00"/>
    <s v="Zomato"/>
    <x v="6"/>
    <s v="Full-time"/>
    <s v="Company Website"/>
    <s v="Applied"/>
    <s v="Bengaluru"/>
    <m/>
    <s v="No"/>
    <s v="No"/>
    <s v="Immediate"/>
    <s v="Business Acumen, Python, Gen AI, SQL"/>
    <s v="Excel, Gen AI, Business Acumen"/>
    <n v="6.7"/>
    <s v="Friday"/>
    <s v="June"/>
    <n v="27"/>
    <s v="Negative"/>
    <n v="0"/>
    <n v="2"/>
    <n v="2"/>
  </r>
  <r>
    <d v="2025-06-27T00:00:00"/>
    <s v="Amazon"/>
    <x v="1"/>
    <s v="Full-time"/>
    <s v="LinkedIn"/>
    <s v="Interview"/>
    <s v="Noida"/>
    <n v="21"/>
    <s v="No"/>
    <s v="Yes"/>
    <s v="30 days"/>
    <s v="Business Acumen, Python, R, Power BI"/>
    <s v="Power BI, SQL, R"/>
    <n v="11.7"/>
    <s v="Friday"/>
    <s v="June"/>
    <n v="27"/>
    <s v="Positive"/>
    <n v="1"/>
    <n v="1"/>
    <n v="1"/>
  </r>
  <r>
    <d v="2025-06-05T00:00:00"/>
    <s v="Deloitte"/>
    <x v="4"/>
    <s v="Full-time"/>
    <s v="Referral"/>
    <s v="Applied"/>
    <s v="Hyderabad"/>
    <m/>
    <s v="Yes"/>
    <s v="Yes"/>
    <s v="90 days"/>
    <s v="Excel, Communication, Statistics"/>
    <s v="Excel, Power BI"/>
    <n v="11.4"/>
    <s v="Thursday"/>
    <s v="June"/>
    <n v="5"/>
    <s v="Negative"/>
    <n v="0"/>
    <n v="1"/>
    <n v="1"/>
  </r>
  <r>
    <d v="2025-06-16T00:00:00"/>
    <s v="Wipro"/>
    <x v="8"/>
    <s v="Remote"/>
    <s v="Referral"/>
    <s v="Rejected"/>
    <s v="Gurgaon"/>
    <n v="0"/>
    <s v="No"/>
    <s v="Yes"/>
    <s v="15 days"/>
    <s v="SQL, Business Acumen, Power BI, Python"/>
    <s v="SQL, Communication, Python"/>
    <n v="11"/>
    <s v="Monday"/>
    <s v="June"/>
    <n v="16"/>
    <s v="Negative"/>
    <n v="0"/>
    <n v="1"/>
    <n v="1"/>
  </r>
  <r>
    <d v="2025-06-24T00:00:00"/>
    <s v="Amazon"/>
    <x v="2"/>
    <s v="Remote"/>
    <s v="Company Website"/>
    <s v="Applied"/>
    <s v="Chennai"/>
    <m/>
    <s v="Yes"/>
    <s v="Yes"/>
    <s v="30 days"/>
    <s v="Python, R, Excel"/>
    <s v="Gen AI, SQL, R"/>
    <n v="5.3"/>
    <s v="Tuesday"/>
    <s v="June"/>
    <n v="24"/>
    <s v="Negative"/>
    <n v="0"/>
    <n v="1"/>
    <n v="1"/>
  </r>
  <r>
    <d v="2025-05-07T00:00:00"/>
    <s v="TCS"/>
    <x v="1"/>
    <s v="Remote"/>
    <s v="Instahyre"/>
    <s v="Rejected"/>
    <s v="Chennai"/>
    <n v="14"/>
    <s v="Yes"/>
    <s v="No"/>
    <s v="15 days"/>
    <s v="Business Acumen, SQL, R"/>
    <s v="Business Acumen, R"/>
    <n v="3.1"/>
    <s v="Wednesday"/>
    <s v="May"/>
    <n v="7"/>
    <s v="Negative"/>
    <n v="0"/>
    <n v="1"/>
    <n v="1"/>
  </r>
  <r>
    <d v="2025-04-09T00:00:00"/>
    <s v="Razorpay"/>
    <x v="0"/>
    <s v="Remote"/>
    <s v="LinkedIn"/>
    <s v="Applied"/>
    <s v="Mumbai"/>
    <m/>
    <s v="Yes"/>
    <s v="Yes"/>
    <s v="Immediate"/>
    <s v="Communication, Excel, SQL"/>
    <s v="Excel, Power BI"/>
    <n v="10.1"/>
    <s v="Wednesday"/>
    <s v="April"/>
    <n v="9"/>
    <s v="Negative"/>
    <n v="0"/>
    <n v="1"/>
    <n v="1"/>
  </r>
  <r>
    <d v="2025-06-11T00:00:00"/>
    <s v="Infosys"/>
    <x v="8"/>
    <s v="Full-time"/>
    <s v="Company Website"/>
    <s v="Applied"/>
    <s v="Chennai"/>
    <m/>
    <s v="No"/>
    <s v="No"/>
    <s v="30 days"/>
    <s v="Gen AI, SQL"/>
    <s v="R, SQL"/>
    <n v="9.8000000000000007"/>
    <s v="Wednesday"/>
    <s v="June"/>
    <n v="11"/>
    <s v="Negative"/>
    <n v="0"/>
    <n v="0"/>
    <n v="0"/>
  </r>
  <r>
    <d v="2025-06-14T00:00:00"/>
    <s v="Wipro"/>
    <x v="5"/>
    <s v="Remote"/>
    <s v="Instahyre"/>
    <s v="Applied"/>
    <s v="Hyderabad"/>
    <m/>
    <s v="Yes"/>
    <s v="No"/>
    <s v="60 days"/>
    <s v="Gen AI, Excel, Statistics"/>
    <s v="Business Acumen, Python"/>
    <n v="4.2"/>
    <s v="Saturday"/>
    <s v="June"/>
    <n v="14"/>
    <s v="Negative"/>
    <n v="0"/>
    <n v="0"/>
    <n v="0"/>
  </r>
  <r>
    <d v="2025-05-21T00:00:00"/>
    <s v="NielsenIQ"/>
    <x v="7"/>
    <s v="Full-time"/>
    <s v="Company Website"/>
    <s v="Interview"/>
    <s v="Gurgaon"/>
    <n v="0"/>
    <s v="Yes"/>
    <s v="Yes"/>
    <s v="Immediate"/>
    <s v="R, Gen AI"/>
    <s v="Tableau, Python"/>
    <n v="9.6999999999999993"/>
    <s v="Wednesday"/>
    <s v="May"/>
    <n v="21"/>
    <s v="Positive"/>
    <n v="1"/>
    <n v="0"/>
    <n v="0"/>
  </r>
  <r>
    <d v="2025-05-15T00:00:00"/>
    <s v="Razorpay"/>
    <x v="4"/>
    <s v="Full-time"/>
    <s v="Naukri"/>
    <s v="Applied"/>
    <s v="Hyderabad"/>
    <m/>
    <s v="Yes"/>
    <s v="Yes"/>
    <s v="15 days"/>
    <s v="R, Excel, Statistics, Communication"/>
    <s v="Tableau, SQL"/>
    <n v="5.3"/>
    <s v="Thursday"/>
    <s v="May"/>
    <n v="15"/>
    <s v="Negative"/>
    <n v="0"/>
    <n v="0"/>
    <n v="0"/>
  </r>
  <r>
    <d v="2025-04-26T00:00:00"/>
    <s v="HDFC Bank"/>
    <x v="9"/>
    <s v="Remote"/>
    <s v="Company Website"/>
    <s v="Applied"/>
    <s v="Noida"/>
    <m/>
    <s v="Yes"/>
    <s v="No"/>
    <s v="90 days"/>
    <s v="Python, Communication"/>
    <s v="Statistics, Communication, Tableau"/>
    <n v="9.1999999999999993"/>
    <s v="Saturday"/>
    <s v="April"/>
    <n v="26"/>
    <s v="Negative"/>
    <n v="0"/>
    <n v="0"/>
    <n v="0"/>
  </r>
  <r>
    <d v="2025-04-20T00:00:00"/>
    <s v="HDFC Bank"/>
    <x v="8"/>
    <s v="Remote"/>
    <s v="Company Website"/>
    <s v="Offer"/>
    <s v="Remote"/>
    <n v="0"/>
    <s v="No"/>
    <s v="Yes"/>
    <s v="15 days"/>
    <s v="Gen AI, Tableau, Communication, SQL"/>
    <s v="Statistics, R, Business Acumen"/>
    <n v="6.2"/>
    <s v="Sunday"/>
    <s v="April"/>
    <n v="20"/>
    <s v="Positive"/>
    <n v="1"/>
    <n v="0"/>
    <n v="0"/>
  </r>
  <r>
    <d v="2025-05-10T00:00:00"/>
    <s v="PwC"/>
    <x v="1"/>
    <s v="Full-time"/>
    <s v="Naukri"/>
    <s v="Interview"/>
    <s v="Pune"/>
    <n v="7"/>
    <s v="Yes"/>
    <s v="Yes"/>
    <s v="30 days"/>
    <s v="SQL, R, Excel, Gen AI"/>
    <s v="R, Gen AI"/>
    <n v="9.9"/>
    <s v="Saturday"/>
    <s v="May"/>
    <n v="10"/>
    <s v="Positive"/>
    <n v="1"/>
    <n v="1"/>
    <n v="1"/>
  </r>
  <r>
    <d v="2025-04-28T00:00:00"/>
    <s v="Wipro"/>
    <x v="1"/>
    <s v="Remote"/>
    <s v="Instahyre"/>
    <s v="Rejected"/>
    <s v="Chennai"/>
    <n v="3"/>
    <s v="No"/>
    <s v="No"/>
    <s v="15 days"/>
    <s v="Tableau, Power BI, Statistics, R"/>
    <s v="Gen AI, Communication"/>
    <n v="7.5"/>
    <s v="Monday"/>
    <s v="April"/>
    <n v="28"/>
    <s v="Negative"/>
    <n v="0"/>
    <n v="0"/>
    <n v="0"/>
  </r>
  <r>
    <d v="2025-06-24T00:00:00"/>
    <s v="Swiggy"/>
    <x v="8"/>
    <s v="Full-time"/>
    <s v="Instahyre"/>
    <s v="Applied"/>
    <s v="Remote"/>
    <m/>
    <s v="Yes"/>
    <s v="Yes"/>
    <s v="60 days"/>
    <s v="Excel, Python, Statistics"/>
    <s v="SQL, Tableau"/>
    <n v="6.3"/>
    <s v="Tuesday"/>
    <s v="June"/>
    <n v="24"/>
    <s v="Negative"/>
    <n v="0"/>
    <n v="0"/>
    <n v="0"/>
  </r>
  <r>
    <d v="2025-04-06T00:00:00"/>
    <s v="Razorpay"/>
    <x v="1"/>
    <s v="Remote"/>
    <s v="Referral"/>
    <s v="Applied"/>
    <s v="Chennai"/>
    <m/>
    <s v="Yes"/>
    <s v="Yes"/>
    <s v="30 days"/>
    <s v="Business Acumen, Tableau"/>
    <s v="R, Business Acumen, Power BI"/>
    <n v="6.4"/>
    <s v="Sunday"/>
    <s v="April"/>
    <n v="6"/>
    <s v="Negative"/>
    <n v="0"/>
    <n v="1"/>
    <n v="1"/>
  </r>
  <r>
    <d v="2025-05-19T00:00:00"/>
    <s v="Google"/>
    <x v="8"/>
    <s v="Full-time"/>
    <s v="Instahyre"/>
    <s v="Applied"/>
    <s v="Noida"/>
    <m/>
    <s v="No"/>
    <s v="No"/>
    <s v="30 days"/>
    <s v="Statistics, Excel, Power BI"/>
    <s v="Power BI, Python, SQL"/>
    <n v="7.6"/>
    <s v="Monday"/>
    <s v="May"/>
    <n v="19"/>
    <s v="Negative"/>
    <n v="0"/>
    <n v="0"/>
    <n v="0"/>
  </r>
  <r>
    <d v="2025-05-06T00:00:00"/>
    <s v="Razorpay"/>
    <x v="6"/>
    <s v="Full-time"/>
    <s v="Naukri"/>
    <s v="Applied"/>
    <s v="Pune"/>
    <m/>
    <s v="Yes"/>
    <s v="No"/>
    <s v="30 days"/>
    <s v="SQL, Statistics, Business Acumen, Python"/>
    <s v="R, Power BI"/>
    <n v="8.8000000000000007"/>
    <s v="Tuesday"/>
    <s v="May"/>
    <n v="6"/>
    <s v="Negative"/>
    <n v="0"/>
    <n v="0"/>
    <n v="0"/>
  </r>
  <r>
    <d v="2025-05-23T00:00:00"/>
    <s v="TCS"/>
    <x v="0"/>
    <s v="Full-time"/>
    <s v="Naukri"/>
    <s v="Interview"/>
    <s v="Remote"/>
    <n v="3"/>
    <s v="Yes"/>
    <s v="Yes"/>
    <s v="Immediate"/>
    <s v="Tableau, Power BI"/>
    <s v="R, Excel, Tableau"/>
    <n v="11.5"/>
    <s v="Friday"/>
    <s v="May"/>
    <n v="23"/>
    <s v="Positive"/>
    <n v="1"/>
    <n v="1"/>
    <n v="1"/>
  </r>
  <r>
    <d v="2025-04-28T00:00:00"/>
    <s v="EY"/>
    <x v="8"/>
    <s v="Remote"/>
    <s v="Referral"/>
    <s v="Applied"/>
    <s v="Mumbai"/>
    <m/>
    <s v="Yes"/>
    <s v="Yes"/>
    <s v="90 days"/>
    <s v="Business Acumen, Tableau, Power BI, Communication"/>
    <s v="Statistics, SQL, Python"/>
    <n v="6.4"/>
    <s v="Monday"/>
    <s v="April"/>
    <n v="28"/>
    <s v="Negative"/>
    <n v="0"/>
    <n v="0"/>
    <n v="0"/>
  </r>
  <r>
    <d v="2025-04-17T00:00:00"/>
    <s v="Deloitte"/>
    <x v="3"/>
    <s v="Full-time"/>
    <s v="Instahyre"/>
    <s v="Rejected"/>
    <s v="Mumbai"/>
    <n v="3"/>
    <s v="Yes"/>
    <s v="Yes"/>
    <s v="60 days"/>
    <s v="R, Excel, SQL, Business Acumen"/>
    <s v="Power BI, Business Acumen, Excel"/>
    <n v="11.1"/>
    <s v="Thursday"/>
    <s v="April"/>
    <n v="17"/>
    <s v="Negative"/>
    <n v="0"/>
    <n v="2"/>
    <n v="2"/>
  </r>
  <r>
    <d v="2025-06-26T00:00:00"/>
    <s v="Capgemini"/>
    <x v="1"/>
    <s v="Remote"/>
    <s v="Company Website"/>
    <s v="Rejected"/>
    <s v="Mumbai"/>
    <n v="3"/>
    <s v="No"/>
    <s v="No"/>
    <s v="30 days"/>
    <s v="R, SQL, Gen AI, Business Acumen"/>
    <s v="Statistics, Python, SQL"/>
    <n v="5.5"/>
    <s v="Thursday"/>
    <s v="June"/>
    <n v="26"/>
    <s v="Negative"/>
    <n v="0"/>
    <n v="1"/>
    <n v="1"/>
  </r>
  <r>
    <d v="2025-06-09T00:00:00"/>
    <s v="Capgemini"/>
    <x v="7"/>
    <s v="Full-time"/>
    <s v="LinkedIn"/>
    <s v="Interview"/>
    <s v="Bengaluru"/>
    <n v="21"/>
    <s v="Yes"/>
    <s v="Yes"/>
    <s v="60 days"/>
    <s v="Python, Communication, Gen AI, Power BI"/>
    <s v="Power BI, Gen AI"/>
    <n v="8.9"/>
    <s v="Monday"/>
    <s v="June"/>
    <n v="9"/>
    <s v="Positive"/>
    <n v="1"/>
    <n v="1"/>
    <n v="1"/>
  </r>
  <r>
    <d v="2025-05-03T00:00:00"/>
    <s v="Zomato"/>
    <x v="1"/>
    <s v="Remote"/>
    <s v="Instahyre"/>
    <s v="Applied"/>
    <s v="Hyderabad"/>
    <m/>
    <s v="No"/>
    <s v="Yes"/>
    <s v="60 days"/>
    <s v="Business Acumen, Statistics, Power BI, R"/>
    <s v="Tableau, R, Communication"/>
    <n v="10"/>
    <s v="Saturday"/>
    <s v="May"/>
    <n v="3"/>
    <s v="Negative"/>
    <n v="0"/>
    <n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B92026-9D7B-48C0-805D-F86F311AB531}"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1:D8" firstHeaderRow="1" firstDataRow="2" firstDataCol="1"/>
  <pivotFields count="18">
    <pivotField numFmtId="14" showAll="0"/>
    <pivotField showAll="0"/>
    <pivotField showAll="0"/>
    <pivotField showAll="0"/>
    <pivotField showAll="0"/>
    <pivotField showAll="0"/>
    <pivotField showAll="0"/>
    <pivotField showAll="0"/>
    <pivotField showAll="0"/>
    <pivotField showAll="0"/>
    <pivotField axis="axisRow" showAll="0">
      <items count="6">
        <item x="4"/>
        <item x="3"/>
        <item x="1"/>
        <item x="2"/>
        <item x="0"/>
        <item t="default"/>
      </items>
    </pivotField>
    <pivotField showAll="0"/>
    <pivotField showAll="0"/>
    <pivotField showAll="0"/>
    <pivotField showAll="0"/>
    <pivotField showAll="0"/>
    <pivotField showAll="0"/>
    <pivotField axis="axisCol" dataField="1" showAll="0">
      <items count="3">
        <item x="0"/>
        <item x="1"/>
        <item t="default"/>
      </items>
    </pivotField>
  </pivotFields>
  <rowFields count="1">
    <field x="10"/>
  </rowFields>
  <rowItems count="6">
    <i>
      <x/>
    </i>
    <i>
      <x v="1"/>
    </i>
    <i>
      <x v="2"/>
    </i>
    <i>
      <x v="3"/>
    </i>
    <i>
      <x v="4"/>
    </i>
    <i t="grand">
      <x/>
    </i>
  </rowItems>
  <colFields count="1">
    <field x="17"/>
  </colFields>
  <colItems count="3">
    <i>
      <x/>
    </i>
    <i>
      <x v="1"/>
    </i>
    <i t="grand">
      <x/>
    </i>
  </colItems>
  <dataFields count="1">
    <dataField name="Count of Application_outcome" fld="17" subtotal="count" showDataAs="percentOfRow" baseField="10" baseItem="1" numFmtId="10"/>
  </dataFields>
  <chartFormats count="4">
    <chartFormat chart="0" format="0" series="1">
      <pivotArea type="data" outline="0" fieldPosition="0">
        <references count="2">
          <reference field="4294967294" count="1" selected="0">
            <x v="0"/>
          </reference>
          <reference field="17" count="1" selected="0">
            <x v="0"/>
          </reference>
        </references>
      </pivotArea>
    </chartFormat>
    <chartFormat chart="0" format="1" series="1">
      <pivotArea type="data" outline="0" fieldPosition="0">
        <references count="2">
          <reference field="4294967294" count="1" selected="0">
            <x v="0"/>
          </reference>
          <reference field="17" count="1" selected="0">
            <x v="1"/>
          </reference>
        </references>
      </pivotArea>
    </chartFormat>
    <chartFormat chart="9" format="0" series="1">
      <pivotArea type="data" outline="0" fieldPosition="0">
        <references count="2">
          <reference field="4294967294" count="1" selected="0">
            <x v="0"/>
          </reference>
          <reference field="17" count="1" selected="0">
            <x v="0"/>
          </reference>
        </references>
      </pivotArea>
    </chartFormat>
    <chartFormat chart="9" format="1" series="1">
      <pivotArea type="data" outline="0" fieldPosition="0">
        <references count="2">
          <reference field="4294967294" count="1" selected="0">
            <x v="0"/>
          </reference>
          <reference field="17"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95540EA-4B4C-4D41-AAA6-44AF8200A355}"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1:B5" firstHeaderRow="1" firstDataRow="1" firstDataCol="1"/>
  <pivotFields count="3">
    <pivotField axis="axisRow" numFmtId="14" showAll="0">
      <items count="67">
        <item x="33"/>
        <item x="9"/>
        <item x="41"/>
        <item x="40"/>
        <item x="63"/>
        <item x="53"/>
        <item x="24"/>
        <item x="32"/>
        <item x="6"/>
        <item x="14"/>
        <item x="26"/>
        <item x="55"/>
        <item x="18"/>
        <item x="3"/>
        <item x="47"/>
        <item x="29"/>
        <item x="61"/>
        <item x="38"/>
        <item x="60"/>
        <item x="45"/>
        <item x="62"/>
        <item x="22"/>
        <item x="30"/>
        <item x="5"/>
        <item x="65"/>
        <item x="13"/>
        <item x="54"/>
        <item x="59"/>
        <item x="42"/>
        <item x="34"/>
        <item x="31"/>
        <item x="4"/>
        <item x="25"/>
        <item x="17"/>
        <item x="11"/>
        <item x="8"/>
        <item x="49"/>
        <item x="2"/>
        <item x="16"/>
        <item x="56"/>
        <item x="7"/>
        <item x="39"/>
        <item x="23"/>
        <item x="57"/>
        <item x="28"/>
        <item x="21"/>
        <item x="27"/>
        <item x="20"/>
        <item x="43"/>
        <item x="35"/>
        <item x="58"/>
        <item x="46"/>
        <item x="1"/>
        <item x="44"/>
        <item x="37"/>
        <item x="10"/>
        <item x="48"/>
        <item x="12"/>
        <item x="51"/>
        <item x="19"/>
        <item x="15"/>
        <item x="0"/>
        <item x="52"/>
        <item x="64"/>
        <item x="36"/>
        <item x="50"/>
        <item t="default"/>
      </items>
    </pivotField>
    <pivotField axis="axisRow" dataField="1"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sd="0"/>
      </items>
    </pivotField>
    <pivotField name="Days" axis="axisRow" showAll="0">
      <items count="15">
        <item sd="0" x="0"/>
        <item sd="0" x="1"/>
        <item sd="0" x="2"/>
        <item sd="0" x="3"/>
        <item sd="0" x="4"/>
        <item sd="0" x="5"/>
        <item sd="0" x="6"/>
        <item sd="0" x="7"/>
        <item sd="0" x="8"/>
        <item sd="0" x="9"/>
        <item sd="0" x="10"/>
        <item sd="0" x="11"/>
        <item sd="0" x="12"/>
        <item sd="0" x="13"/>
        <item t="default" sd="0"/>
      </items>
    </pivotField>
  </pivotFields>
  <rowFields count="3">
    <field x="2"/>
    <field x="1"/>
    <field x="0"/>
  </rowFields>
  <rowItems count="4">
    <i>
      <x v="4"/>
    </i>
    <i>
      <x v="5"/>
    </i>
    <i>
      <x v="6"/>
    </i>
    <i t="grand">
      <x/>
    </i>
  </rowItems>
  <colItems count="1">
    <i/>
  </colItems>
  <dataFields count="1">
    <dataField name="No. of applications" fld="1" subtotal="count" baseField="2" baseItem="4"/>
  </dataFields>
  <chartFormats count="2">
    <chartFormat chart="2"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12BE963-E9ED-406D-863B-03185C79C40A}" name="PivotTable10"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C10" firstHeaderRow="0" firstDataRow="1" firstDataCol="1"/>
  <pivotFields count="18">
    <pivotField numFmtId="14" showAll="0"/>
    <pivotField showAll="0"/>
    <pivotField showAll="0"/>
    <pivotField showAll="0"/>
    <pivotField showAll="0"/>
    <pivotField showAll="0"/>
    <pivotField axis="axisRow" dataField="1" showAll="0" sortType="descending">
      <items count="9">
        <item x="1"/>
        <item x="4"/>
        <item x="2"/>
        <item x="7"/>
        <item x="6"/>
        <item x="3"/>
        <item x="5"/>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dataField="1" showAll="0">
      <items count="66">
        <item x="52"/>
        <item x="49"/>
        <item x="7"/>
        <item x="28"/>
        <item x="60"/>
        <item x="26"/>
        <item x="38"/>
        <item x="44"/>
        <item x="10"/>
        <item x="53"/>
        <item x="51"/>
        <item x="22"/>
        <item x="6"/>
        <item x="21"/>
        <item x="33"/>
        <item x="35"/>
        <item x="18"/>
        <item x="23"/>
        <item x="30"/>
        <item x="15"/>
        <item x="0"/>
        <item x="12"/>
        <item x="20"/>
        <item x="56"/>
        <item x="54"/>
        <item x="14"/>
        <item x="11"/>
        <item x="13"/>
        <item x="62"/>
        <item x="63"/>
        <item x="4"/>
        <item x="5"/>
        <item x="25"/>
        <item x="57"/>
        <item x="34"/>
        <item x="27"/>
        <item x="41"/>
        <item x="55"/>
        <item x="31"/>
        <item x="47"/>
        <item x="29"/>
        <item x="40"/>
        <item x="61"/>
        <item x="45"/>
        <item x="16"/>
        <item x="42"/>
        <item x="9"/>
        <item x="36"/>
        <item x="3"/>
        <item x="64"/>
        <item x="59"/>
        <item x="24"/>
        <item x="19"/>
        <item x="48"/>
        <item x="46"/>
        <item x="39"/>
        <item x="43"/>
        <item x="8"/>
        <item x="50"/>
        <item x="1"/>
        <item x="2"/>
        <item x="37"/>
        <item x="32"/>
        <item x="17"/>
        <item x="58"/>
        <item t="default"/>
      </items>
    </pivotField>
    <pivotField showAll="0"/>
    <pivotField showAll="0"/>
    <pivotField showAll="0"/>
    <pivotField showAll="0">
      <items count="3">
        <item x="0"/>
        <item x="1"/>
        <item t="default"/>
      </items>
    </pivotField>
  </pivotFields>
  <rowFields count="1">
    <field x="6"/>
  </rowFields>
  <rowItems count="9">
    <i>
      <x v="5"/>
    </i>
    <i>
      <x v="7"/>
    </i>
    <i>
      <x v="4"/>
    </i>
    <i>
      <x v="1"/>
    </i>
    <i>
      <x v="3"/>
    </i>
    <i>
      <x/>
    </i>
    <i>
      <x v="2"/>
    </i>
    <i>
      <x v="6"/>
    </i>
    <i t="grand">
      <x/>
    </i>
  </rowItems>
  <colFields count="1">
    <field x="-2"/>
  </colFields>
  <colItems count="2">
    <i>
      <x/>
    </i>
    <i i="1">
      <x v="1"/>
    </i>
  </colItems>
  <dataFields count="2">
    <dataField name="Count of Location" fld="6" subtotal="count" baseField="0" baseItem="0"/>
    <dataField name="Average of Salary (LPA)" fld="13" subtotal="average" baseField="6" baseItem="0" numFmtId="7"/>
  </dataFields>
  <formats count="5">
    <format dxfId="5">
      <pivotArea collapsedLevelsAreSubtotals="1" fieldPosition="0">
        <references count="2">
          <reference field="4294967294" count="1" selected="0">
            <x v="1"/>
          </reference>
          <reference field="6" count="1">
            <x v="0"/>
          </reference>
        </references>
      </pivotArea>
    </format>
    <format dxfId="6">
      <pivotArea collapsedLevelsAreSubtotals="1" fieldPosition="0">
        <references count="2">
          <reference field="4294967294" count="1" selected="0">
            <x v="1"/>
          </reference>
          <reference field="6" count="7">
            <x v="1"/>
            <x v="2"/>
            <x v="3"/>
            <x v="4"/>
            <x v="5"/>
            <x v="6"/>
            <x v="7"/>
          </reference>
        </references>
      </pivotArea>
    </format>
    <format dxfId="7">
      <pivotArea field="6" grandRow="1" outline="0" collapsedLevelsAreSubtotals="1" axis="axisRow" fieldPosition="0">
        <references count="1">
          <reference field="4294967294" count="1" selected="0">
            <x v="1"/>
          </reference>
        </references>
      </pivotArea>
    </format>
    <format dxfId="1">
      <pivotArea outline="0" collapsedLevelsAreSubtotals="1" fieldPosition="0">
        <references count="1">
          <reference field="4294967294" count="1" selected="0">
            <x v="1"/>
          </reference>
        </references>
      </pivotArea>
    </format>
    <format dxfId="0">
      <pivotArea dataOnly="0" labelOnly="1" outline="0" fieldPosition="0">
        <references count="1">
          <reference field="4294967294" count="1">
            <x v="1"/>
          </reference>
        </references>
      </pivotArea>
    </format>
  </format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EAD51AC-BB10-41F5-8D0B-B20A670EE739}" name="PivotTable13"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7:D48" firstHeaderRow="0" firstDataRow="1" firstDataCol="1"/>
  <pivotFields count="21">
    <pivotField numFmtId="14" showAll="0"/>
    <pivotField showAll="0"/>
    <pivotField axis="axisRow" dataField="1" showAll="0">
      <items count="11">
        <item x="1"/>
        <item x="9"/>
        <item x="5"/>
        <item x="3"/>
        <item x="7"/>
        <item x="4"/>
        <item x="0"/>
        <item x="6"/>
        <item x="8"/>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showAll="0"/>
  </pivotFields>
  <rowFields count="1">
    <field x="2"/>
  </rowFields>
  <rowItems count="11">
    <i>
      <x/>
    </i>
    <i>
      <x v="1"/>
    </i>
    <i>
      <x v="2"/>
    </i>
    <i>
      <x v="3"/>
    </i>
    <i>
      <x v="4"/>
    </i>
    <i>
      <x v="5"/>
    </i>
    <i>
      <x v="6"/>
    </i>
    <i>
      <x v="7"/>
    </i>
    <i>
      <x v="8"/>
    </i>
    <i>
      <x v="9"/>
    </i>
    <i t="grand">
      <x/>
    </i>
  </rowItems>
  <colFields count="1">
    <field x="-2"/>
  </colFields>
  <colItems count="3">
    <i>
      <x/>
    </i>
    <i i="1">
      <x v="1"/>
    </i>
    <i i="2">
      <x v="2"/>
    </i>
  </colItems>
  <dataFields count="3">
    <dataField name="Total applications" fld="2" subtotal="count" baseField="2" baseItem="0"/>
    <dataField name="Average of Matching skills" fld="19" subtotal="average" baseField="2" baseItem="0" numFmtId="2"/>
    <dataField name="Sum of Positive response" fld="18" baseField="0" baseItem="0"/>
  </dataFields>
  <formats count="3">
    <format dxfId="10">
      <pivotArea outline="0" collapsedLevelsAreSubtotals="1" fieldPosition="0">
        <references count="1">
          <reference field="4294967294" count="1" selected="0">
            <x v="1"/>
          </reference>
        </references>
      </pivotArea>
    </format>
    <format dxfId="9">
      <pivotArea dataOnly="0" labelOnly="1" outline="0" fieldPosition="0">
        <references count="1">
          <reference field="4294967294" count="1">
            <x v="2"/>
          </reference>
        </references>
      </pivotArea>
    </format>
    <format dxfId="8">
      <pivotArea dataOnly="0" labelOnly="1" outline="0" fieldPosition="0">
        <references count="1">
          <reference field="4294967294"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679915E-1B92-44DA-9A66-4C9DFA280A40}" name="PivotTable9"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N18:Q30" firstHeaderRow="1" firstDataRow="2" firstDataCol="1"/>
  <pivotFields count="20">
    <pivotField numFmtId="14" showAll="0"/>
    <pivotField showAll="0"/>
    <pivotField axis="axisRow" showAll="0" sortType="descending">
      <items count="11">
        <item x="1"/>
        <item x="9"/>
        <item x="5"/>
        <item x="3"/>
        <item x="7"/>
        <item x="4"/>
        <item x="0"/>
        <item x="6"/>
        <item x="8"/>
        <item x="2"/>
        <item t="default"/>
      </items>
      <autoSortScope>
        <pivotArea dataOnly="0" outline="0" fieldPosition="0">
          <references count="2">
            <reference field="4294967294" count="1" selected="0">
              <x v="0"/>
            </reference>
            <reference field="8" count="1" selected="0">
              <x v="1"/>
            </reference>
          </references>
        </pivotArea>
      </autoSortScope>
    </pivotField>
    <pivotField showAll="0"/>
    <pivotField showAll="0"/>
    <pivotField showAll="0"/>
    <pivotField showAll="0"/>
    <pivotField showAll="0"/>
    <pivotField axis="axisCol" showAll="0">
      <items count="3">
        <item x="0"/>
        <item x="1"/>
        <item t="default"/>
      </items>
    </pivotField>
    <pivotField showAll="0"/>
    <pivotField showAll="0"/>
    <pivotField showAll="0"/>
    <pivotField showAll="0"/>
    <pivotField showAll="0"/>
    <pivotField showAll="0"/>
    <pivotField showAll="0"/>
    <pivotField showAll="0"/>
    <pivotField showAll="0"/>
    <pivotField dataField="1" showAll="0"/>
    <pivotField showAll="0"/>
  </pivotFields>
  <rowFields count="1">
    <field x="2"/>
  </rowFields>
  <rowItems count="11">
    <i>
      <x v="2"/>
    </i>
    <i>
      <x v="4"/>
    </i>
    <i>
      <x v="5"/>
    </i>
    <i>
      <x/>
    </i>
    <i>
      <x v="3"/>
    </i>
    <i>
      <x v="6"/>
    </i>
    <i>
      <x v="7"/>
    </i>
    <i>
      <x v="1"/>
    </i>
    <i>
      <x v="9"/>
    </i>
    <i>
      <x v="8"/>
    </i>
    <i t="grand">
      <x/>
    </i>
  </rowItems>
  <colFields count="1">
    <field x="8"/>
  </colFields>
  <colItems count="3">
    <i>
      <x/>
    </i>
    <i>
      <x v="1"/>
    </i>
    <i t="grand">
      <x/>
    </i>
  </colItems>
  <dataFields count="1">
    <dataField name="Sum of Positive response" fld="18" baseField="0" baseItem="0"/>
  </dataFields>
  <formats count="5">
    <format dxfId="15">
      <pivotArea collapsedLevelsAreSubtotals="1" fieldPosition="0">
        <references count="1">
          <reference field="2" count="1">
            <x v="4"/>
          </reference>
        </references>
      </pivotArea>
    </format>
    <format dxfId="14">
      <pivotArea dataOnly="0" labelOnly="1" fieldPosition="0">
        <references count="1">
          <reference field="2" count="1">
            <x v="4"/>
          </reference>
        </references>
      </pivotArea>
    </format>
    <format dxfId="13">
      <pivotArea dataOnly="0" fieldPosition="0">
        <references count="1">
          <reference field="2" count="1">
            <x v="3"/>
          </reference>
        </references>
      </pivotArea>
    </format>
    <format dxfId="12">
      <pivotArea collapsedLevelsAreSubtotals="1" fieldPosition="0">
        <references count="1">
          <reference field="2" count="1">
            <x v="2"/>
          </reference>
        </references>
      </pivotArea>
    </format>
    <format dxfId="11">
      <pivotArea dataOnly="0" labelOnly="1" fieldPosition="0">
        <references count="1">
          <reference field="2" count="1">
            <x v="2"/>
          </reference>
        </references>
      </pivotArea>
    </format>
  </formats>
  <chartFormats count="2">
    <chartFormat chart="0" format="0" series="1">
      <pivotArea type="data" outline="0" fieldPosition="0">
        <references count="2">
          <reference field="4294967294" count="1" selected="0">
            <x v="0"/>
          </reference>
          <reference field="8" count="1" selected="0">
            <x v="0"/>
          </reference>
        </references>
      </pivotArea>
    </chartFormat>
    <chartFormat chart="0" format="1" series="1">
      <pivotArea type="data" outline="0" fieldPosition="0">
        <references count="2">
          <reference field="4294967294" count="1" selected="0">
            <x v="0"/>
          </reference>
          <reference field="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7D44382-C182-4186-AF53-01E4909D79C5}" name="PivotTable6"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N1:T13" firstHeaderRow="1" firstDataRow="2" firstDataCol="1"/>
  <pivotFields count="20">
    <pivotField numFmtId="14" showAll="0"/>
    <pivotField showAll="0"/>
    <pivotField axis="axisRow" showAll="0" sortType="descending">
      <items count="11">
        <item x="1"/>
        <item x="9"/>
        <item x="5"/>
        <item x="3"/>
        <item x="7"/>
        <item x="4"/>
        <item x="0"/>
        <item x="6"/>
        <item x="8"/>
        <item x="2"/>
        <item t="default"/>
      </items>
      <autoSortScope>
        <pivotArea dataOnly="0" outline="0" fieldPosition="0">
          <references count="1">
            <reference field="4294967294" count="1" selected="0">
              <x v="0"/>
            </reference>
          </references>
        </pivotArea>
      </autoSortScope>
    </pivotField>
    <pivotField showAll="0"/>
    <pivotField axis="axisCol" showAll="0">
      <items count="6">
        <item x="0"/>
        <item x="4"/>
        <item x="1"/>
        <item x="3"/>
        <item x="2"/>
        <item t="default"/>
      </items>
    </pivotField>
    <pivotField showAll="0"/>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dataField="1" showAll="0">
      <items count="3">
        <item x="0"/>
        <item x="1"/>
        <item t="default"/>
      </items>
    </pivotField>
    <pivotField showAll="0"/>
  </pivotFields>
  <rowFields count="1">
    <field x="2"/>
  </rowFields>
  <rowItems count="11">
    <i>
      <x/>
    </i>
    <i>
      <x v="2"/>
    </i>
    <i>
      <x v="3"/>
    </i>
    <i>
      <x v="4"/>
    </i>
    <i>
      <x v="7"/>
    </i>
    <i>
      <x v="5"/>
    </i>
    <i>
      <x v="9"/>
    </i>
    <i>
      <x v="6"/>
    </i>
    <i>
      <x v="8"/>
    </i>
    <i>
      <x v="1"/>
    </i>
    <i t="grand">
      <x/>
    </i>
  </rowItems>
  <colFields count="1">
    <field x="4"/>
  </colFields>
  <colItems count="6">
    <i>
      <x/>
    </i>
    <i>
      <x v="1"/>
    </i>
    <i>
      <x v="2"/>
    </i>
    <i>
      <x v="3"/>
    </i>
    <i>
      <x v="4"/>
    </i>
    <i t="grand">
      <x/>
    </i>
  </colItems>
  <dataFields count="1">
    <dataField name="Sum of Positive response" fld="18" baseField="0" baseItem="0"/>
  </dataFields>
  <formats count="7">
    <format dxfId="22">
      <pivotArea dataOnly="0" labelOnly="1" fieldPosition="0">
        <references count="1">
          <reference field="2" count="1">
            <x v="4"/>
          </reference>
        </references>
      </pivotArea>
    </format>
    <format dxfId="21">
      <pivotArea collapsedLevelsAreSubtotals="1" fieldPosition="0">
        <references count="1">
          <reference field="2" count="1">
            <x v="4"/>
          </reference>
        </references>
      </pivotArea>
    </format>
    <format dxfId="20">
      <pivotArea dataOnly="0" labelOnly="1" fieldPosition="0">
        <references count="1">
          <reference field="2" count="1">
            <x v="4"/>
          </reference>
        </references>
      </pivotArea>
    </format>
    <format dxfId="19">
      <pivotArea collapsedLevelsAreSubtotals="1" fieldPosition="0">
        <references count="1">
          <reference field="2" count="1">
            <x v="3"/>
          </reference>
        </references>
      </pivotArea>
    </format>
    <format dxfId="18">
      <pivotArea dataOnly="0" labelOnly="1" fieldPosition="0">
        <references count="1">
          <reference field="2" count="1">
            <x v="3"/>
          </reference>
        </references>
      </pivotArea>
    </format>
    <format dxfId="17">
      <pivotArea collapsedLevelsAreSubtotals="1" fieldPosition="0">
        <references count="1">
          <reference field="2" count="1">
            <x v="2"/>
          </reference>
        </references>
      </pivotArea>
    </format>
    <format dxfId="16">
      <pivotArea dataOnly="0" labelOnly="1" fieldPosition="0">
        <references count="1">
          <reference field="2" count="1">
            <x v="2"/>
          </reference>
        </references>
      </pivotArea>
    </format>
  </formats>
  <chartFormats count="5">
    <chartFormat chart="7" format="0" series="1">
      <pivotArea type="data" outline="0" fieldPosition="0">
        <references count="2">
          <reference field="4294967294" count="1" selected="0">
            <x v="0"/>
          </reference>
          <reference field="4" count="1" selected="0">
            <x v="0"/>
          </reference>
        </references>
      </pivotArea>
    </chartFormat>
    <chartFormat chart="7" format="1" series="1">
      <pivotArea type="data" outline="0" fieldPosition="0">
        <references count="2">
          <reference field="4294967294" count="1" selected="0">
            <x v="0"/>
          </reference>
          <reference field="4" count="1" selected="0">
            <x v="1"/>
          </reference>
        </references>
      </pivotArea>
    </chartFormat>
    <chartFormat chart="7" format="2" series="1">
      <pivotArea type="data" outline="0" fieldPosition="0">
        <references count="2">
          <reference field="4294967294" count="1" selected="0">
            <x v="0"/>
          </reference>
          <reference field="4" count="1" selected="0">
            <x v="2"/>
          </reference>
        </references>
      </pivotArea>
    </chartFormat>
    <chartFormat chart="7" format="3" series="1">
      <pivotArea type="data" outline="0" fieldPosition="0">
        <references count="2">
          <reference field="4294967294" count="1" selected="0">
            <x v="0"/>
          </reference>
          <reference field="4" count="1" selected="0">
            <x v="3"/>
          </reference>
        </references>
      </pivotArea>
    </chartFormat>
    <chartFormat chart="7" format="4" series="1">
      <pivotArea type="data" outline="0" fieldPosition="0">
        <references count="2">
          <reference field="4294967294" count="1" selected="0">
            <x v="0"/>
          </reference>
          <reference field="4"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2226D44-9C7D-4AC0-AEA8-72E61EB11628}" name="PivotTable2"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1:C12" firstHeaderRow="0" firstDataRow="1" firstDataCol="1"/>
  <pivotFields count="20">
    <pivotField numFmtId="14" showAll="0"/>
    <pivotField showAll="0"/>
    <pivotField axis="axisRow" dataField="1" showAll="0">
      <items count="11">
        <item x="1"/>
        <item x="9"/>
        <item x="5"/>
        <item x="3"/>
        <item x="7"/>
        <item x="4"/>
        <item x="0"/>
        <item x="6"/>
        <item x="8"/>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s>
  <rowFields count="1">
    <field x="2"/>
  </rowFields>
  <rowItems count="11">
    <i>
      <x/>
    </i>
    <i>
      <x v="1"/>
    </i>
    <i>
      <x v="2"/>
    </i>
    <i>
      <x v="3"/>
    </i>
    <i>
      <x v="4"/>
    </i>
    <i>
      <x v="5"/>
    </i>
    <i>
      <x v="6"/>
    </i>
    <i>
      <x v="7"/>
    </i>
    <i>
      <x v="8"/>
    </i>
    <i>
      <x v="9"/>
    </i>
    <i t="grand">
      <x/>
    </i>
  </rowItems>
  <colFields count="1">
    <field x="-2"/>
  </colFields>
  <colItems count="2">
    <i>
      <x/>
    </i>
    <i i="1">
      <x v="1"/>
    </i>
  </colItems>
  <dataFields count="2">
    <dataField name="Total applications" fld="2" subtotal="count" baseField="2" baseItem="0"/>
    <dataField name="Positive responses" fld="18" baseField="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6EAC988D-2C16-4F87-9E80-E8201099B0EC}" autoFormatId="16" applyNumberFormats="0" applyBorderFormats="0" applyFontFormats="0" applyPatternFormats="0" applyAlignmentFormats="0" applyWidthHeightFormats="0">
  <queryTableRefresh nextId="23" unboundColumnsRight="5">
    <queryTableFields count="22">
      <queryTableField id="1" name="Date Applied" tableColumnId="1"/>
      <queryTableField id="2" name="Company" tableColumnId="2"/>
      <queryTableField id="3" name="Job Title" tableColumnId="3"/>
      <queryTableField id="4" name="Job Type" tableColumnId="4"/>
      <queryTableField id="5" name="Platform" tableColumnId="5"/>
      <queryTableField id="6" name="Application Status" tableColumnId="6"/>
      <queryTableField id="7" name="Location" tableColumnId="7"/>
      <queryTableField id="8" name="Response Time (Days)" tableColumnId="8"/>
      <queryTableField id="9" name="Resume Tailored?" tableColumnId="9"/>
      <queryTableField id="10" name="Followed Up?" tableColumnId="10"/>
      <queryTableField id="11" name="Notice Period" tableColumnId="11"/>
      <queryTableField id="12" name="Skills Required" tableColumnId="12"/>
      <queryTableField id="13" name="Skills Added" tableColumnId="13"/>
      <queryTableField id="14" name="Salary (LPA)" tableColumnId="14"/>
      <queryTableField id="15" name="Day Name" tableColumnId="15"/>
      <queryTableField id="16" name="Month Name" tableColumnId="16"/>
      <queryTableField id="17" name="Day" tableColumnId="17"/>
      <queryTableField id="18" dataBound="0" tableColumnId="18"/>
      <queryTableField id="19" dataBound="0" tableColumnId="19"/>
      <queryTableField id="20" dataBound="0" tableColumnId="20"/>
      <queryTableField id="21" dataBound="0" tableColumnId="21"/>
      <queryTableField id="22" dataBound="0" tableColumnId="2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4" xr16:uid="{35B21755-B022-4072-9230-0A839D002C4A}" autoFormatId="16" applyNumberFormats="0" applyBorderFormats="0" applyFontFormats="0" applyPatternFormats="0" applyAlignmentFormats="0" applyWidthHeightFormats="0">
  <queryTableRefresh nextId="20" unboundColumnsRight="1">
    <queryTableFields count="19">
      <queryTableField id="1" name="Date Applied" tableColumnId="1"/>
      <queryTableField id="2" name="Company" tableColumnId="2"/>
      <queryTableField id="3" name="Job Title" tableColumnId="3"/>
      <queryTableField id="4" name="Job Type" tableColumnId="4"/>
      <queryTableField id="5" name="Platform" tableColumnId="5"/>
      <queryTableField id="6" name="Application Status" tableColumnId="6"/>
      <queryTableField id="7" name="Location" tableColumnId="7"/>
      <queryTableField id="8" name="Response Time (Days)" tableColumnId="8"/>
      <queryTableField id="9" name="Resume Tailored?" tableColumnId="9"/>
      <queryTableField id="10" name="Followed Up?" tableColumnId="10"/>
      <queryTableField id="11" name="Notice Period" tableColumnId="11"/>
      <queryTableField id="12" name="Skills Required" tableColumnId="12"/>
      <queryTableField id="13" name="Skills Added" tableColumnId="13"/>
      <queryTableField id="14" name="Salary (LPA)" tableColumnId="14"/>
      <queryTableField id="15" name="Day Name" tableColumnId="15"/>
      <queryTableField id="16" name="Month Applied" tableColumnId="16"/>
      <queryTableField id="17" name="Day" tableColumnId="17"/>
      <queryTableField id="18" name="Application_outcome" tableColumnId="18"/>
      <queryTableField id="19" dataBound="0" tableColumnId="19"/>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ys__Date_Applied" xr10:uid="{65C83705-02E0-4EBB-8251-387E5C803DA5}" sourceName="Days (Date Applied)">
  <pivotTables>
    <pivotTable tabId="6" name="PivotTable1"/>
  </pivotTables>
  <data>
    <tabular pivotCacheId="34055239">
      <items count="368">
        <i x="92" s="1"/>
        <i x="122" s="1"/>
        <i x="93" s="1"/>
        <i x="154" s="1"/>
        <i x="123" s="1"/>
        <i x="94" s="1"/>
        <i x="155" s="1"/>
        <i x="124" s="1"/>
        <i x="95" s="1"/>
        <i x="156" s="1"/>
        <i x="157" s="1"/>
        <i x="126" s="1"/>
        <i x="97" s="1"/>
        <i x="158" s="1"/>
        <i x="127" s="1"/>
        <i x="98" s="1"/>
        <i x="128" s="1"/>
        <i x="99" s="1"/>
        <i x="160" s="1"/>
        <i x="129" s="1"/>
        <i x="100" s="1"/>
        <i x="161" s="1"/>
        <i x="130" s="1"/>
        <i x="101" s="1"/>
        <i x="131" s="1"/>
        <i x="102" s="1"/>
        <i x="163" s="1"/>
        <i x="132" s="1"/>
        <i x="103" s="1"/>
        <i x="164" s="1"/>
        <i x="133" s="1"/>
        <i x="165" s="1"/>
        <i x="134" s="1"/>
        <i x="105" s="1"/>
        <i x="166" s="1"/>
        <i x="106" s="1"/>
        <i x="136" s="1"/>
        <i x="107" s="1"/>
        <i x="168" s="1"/>
        <i x="137" s="1"/>
        <i x="108" s="1"/>
        <i x="138" s="1"/>
        <i x="109" s="1"/>
        <i x="170" s="1"/>
        <i x="139" s="1"/>
        <i x="140" s="1"/>
        <i x="111" s="1"/>
        <i x="142" s="1"/>
        <i x="114" s="1"/>
        <i x="175" s="1"/>
        <i x="144" s="1"/>
        <i x="176" s="1"/>
        <i x="145" s="1"/>
        <i x="177" s="1"/>
        <i x="146" s="1"/>
        <i x="117" s="1"/>
        <i x="178" s="1"/>
        <i x="147" s="1"/>
        <i x="118" s="1"/>
        <i x="179" s="1"/>
        <i x="148" s="1"/>
        <i x="119" s="1"/>
        <i x="180" s="1"/>
        <i x="149" s="1"/>
        <i x="120" s="1"/>
        <i x="150" s="1"/>
        <i x="0" s="1" nd="1"/>
        <i x="367" s="1" nd="1"/>
        <i x="214" s="1" nd="1"/>
        <i x="336" s="1" nd="1"/>
        <i x="32" s="1" nd="1"/>
        <i x="1" s="1" nd="1"/>
        <i x="183" s="1" nd="1"/>
        <i x="153" s="1" nd="1"/>
        <i x="61" s="1" nd="1"/>
        <i x="306" s="1" nd="1"/>
        <i x="275" s="1" nd="1"/>
        <i x="245" s="1" nd="1"/>
        <i x="215" s="1" nd="1"/>
        <i x="337" s="1" nd="1"/>
        <i x="33" s="1" nd="1"/>
        <i x="2" s="1" nd="1"/>
        <i x="184" s="1" nd="1"/>
        <i x="62" s="1" nd="1"/>
        <i x="307" s="1" nd="1"/>
        <i x="276" s="1" nd="1"/>
        <i x="246" s="1" nd="1"/>
        <i x="216" s="1" nd="1"/>
        <i x="338" s="1" nd="1"/>
        <i x="34" s="1" nd="1"/>
        <i x="3" s="1" nd="1"/>
        <i x="185" s="1" nd="1"/>
        <i x="63" s="1" nd="1"/>
        <i x="308" s="1" nd="1"/>
        <i x="277" s="1" nd="1"/>
        <i x="247" s="1" nd="1"/>
        <i x="217" s="1" nd="1"/>
        <i x="339" s="1" nd="1"/>
        <i x="35" s="1" nd="1"/>
        <i x="4" s="1" nd="1"/>
        <i x="186" s="1" nd="1"/>
        <i x="64" s="1" nd="1"/>
        <i x="125" s="1" nd="1"/>
        <i x="309" s="1" nd="1"/>
        <i x="278" s="1" nd="1"/>
        <i x="248" s="1" nd="1"/>
        <i x="96" s="1" nd="1"/>
        <i x="218" s="1" nd="1"/>
        <i x="340" s="1" nd="1"/>
        <i x="36" s="1" nd="1"/>
        <i x="5" s="1" nd="1"/>
        <i x="187" s="1" nd="1"/>
        <i x="65" s="1" nd="1"/>
        <i x="310" s="1" nd="1"/>
        <i x="279" s="1" nd="1"/>
        <i x="249" s="1" nd="1"/>
        <i x="219" s="1" nd="1"/>
        <i x="341" s="1" nd="1"/>
        <i x="37" s="1" nd="1"/>
        <i x="6" s="1" nd="1"/>
        <i x="188" s="1" nd="1"/>
        <i x="66" s="1" nd="1"/>
        <i x="311" s="1" nd="1"/>
        <i x="280" s="1" nd="1"/>
        <i x="250" s="1" nd="1"/>
        <i x="220" s="1" nd="1"/>
        <i x="342" s="1" nd="1"/>
        <i x="38" s="1" nd="1"/>
        <i x="7" s="1" nd="1"/>
        <i x="189" s="1" nd="1"/>
        <i x="159" s="1" nd="1"/>
        <i x="67" s="1" nd="1"/>
        <i x="312" s="1" nd="1"/>
        <i x="281" s="1" nd="1"/>
        <i x="251" s="1" nd="1"/>
        <i x="221" s="1" nd="1"/>
        <i x="343" s="1" nd="1"/>
        <i x="39" s="1" nd="1"/>
        <i x="8" s="1" nd="1"/>
        <i x="190" s="1" nd="1"/>
        <i x="68" s="1" nd="1"/>
        <i x="313" s="1" nd="1"/>
        <i x="282" s="1" nd="1"/>
        <i x="252" s="1" nd="1"/>
        <i x="222" s="1" nd="1"/>
        <i x="344" s="1" nd="1"/>
        <i x="40" s="1" nd="1"/>
        <i x="9" s="1" nd="1"/>
        <i x="191" s="1" nd="1"/>
        <i x="69" s="1" nd="1"/>
        <i x="314" s="1" nd="1"/>
        <i x="283" s="1" nd="1"/>
        <i x="253" s="1" nd="1"/>
        <i x="223" s="1" nd="1"/>
        <i x="345" s="1" nd="1"/>
        <i x="41" s="1" nd="1"/>
        <i x="10" s="1" nd="1"/>
        <i x="192" s="1" nd="1"/>
        <i x="162" s="1" nd="1"/>
        <i x="70" s="1" nd="1"/>
        <i x="315" s="1" nd="1"/>
        <i x="284" s="1" nd="1"/>
        <i x="254" s="1" nd="1"/>
        <i x="224" s="1" nd="1"/>
        <i x="346" s="1" nd="1"/>
        <i x="42" s="1" nd="1"/>
        <i x="11" s="1" nd="1"/>
        <i x="193" s="1" nd="1"/>
        <i x="71" s="1" nd="1"/>
        <i x="316" s="1" nd="1"/>
        <i x="285" s="1" nd="1"/>
        <i x="255" s="1" nd="1"/>
        <i x="225" s="1" nd="1"/>
        <i x="347" s="1" nd="1"/>
        <i x="43" s="1" nd="1"/>
        <i x="12" s="1" nd="1"/>
        <i x="194" s="1" nd="1"/>
        <i x="72" s="1" nd="1"/>
        <i x="317" s="1" nd="1"/>
        <i x="286" s="1" nd="1"/>
        <i x="256" s="1" nd="1"/>
        <i x="104" s="1" nd="1"/>
        <i x="226" s="1" nd="1"/>
        <i x="348" s="1" nd="1"/>
        <i x="44" s="1" nd="1"/>
        <i x="13" s="1" nd="1"/>
        <i x="195" s="1" nd="1"/>
        <i x="73" s="1" nd="1"/>
        <i x="318" s="1" nd="1"/>
        <i x="287" s="1" nd="1"/>
        <i x="257" s="1" nd="1"/>
        <i x="227" s="1" nd="1"/>
        <i x="349" s="1" nd="1"/>
        <i x="45" s="1" nd="1"/>
        <i x="14" s="1" nd="1"/>
        <i x="196" s="1" nd="1"/>
        <i x="74" s="1" nd="1"/>
        <i x="135" s="1" nd="1"/>
        <i x="319" s="1" nd="1"/>
        <i x="288" s="1" nd="1"/>
        <i x="258" s="1" nd="1"/>
        <i x="228" s="1" nd="1"/>
        <i x="350" s="1" nd="1"/>
        <i x="46" s="1" nd="1"/>
        <i x="15" s="1" nd="1"/>
        <i x="197" s="1" nd="1"/>
        <i x="167" s="1" nd="1"/>
        <i x="75" s="1" nd="1"/>
        <i x="320" s="1" nd="1"/>
        <i x="289" s="1" nd="1"/>
        <i x="259" s="1" nd="1"/>
        <i x="229" s="1" nd="1"/>
        <i x="351" s="1" nd="1"/>
        <i x="47" s="1" nd="1"/>
        <i x="16" s="1" nd="1"/>
        <i x="198" s="1" nd="1"/>
        <i x="76" s="1" nd="1"/>
        <i x="321" s="1" nd="1"/>
        <i x="290" s="1" nd="1"/>
        <i x="260" s="1" nd="1"/>
        <i x="230" s="1" nd="1"/>
        <i x="352" s="1" nd="1"/>
        <i x="48" s="1" nd="1"/>
        <i x="17" s="1" nd="1"/>
        <i x="199" s="1" nd="1"/>
        <i x="169" s="1" nd="1"/>
        <i x="77" s="1" nd="1"/>
        <i x="322" s="1" nd="1"/>
        <i x="291" s="1" nd="1"/>
        <i x="261" s="1" nd="1"/>
        <i x="231" s="1" nd="1"/>
        <i x="353" s="1" nd="1"/>
        <i x="49" s="1" nd="1"/>
        <i x="18" s="1" nd="1"/>
        <i x="200" s="1" nd="1"/>
        <i x="78" s="1" nd="1"/>
        <i x="323" s="1" nd="1"/>
        <i x="292" s="1" nd="1"/>
        <i x="262" s="1" nd="1"/>
        <i x="110" s="1" nd="1"/>
        <i x="232" s="1" nd="1"/>
        <i x="354" s="1" nd="1"/>
        <i x="50" s="1" nd="1"/>
        <i x="19" s="1" nd="1"/>
        <i x="201" s="1" nd="1"/>
        <i x="171" s="1" nd="1"/>
        <i x="79" s="1" nd="1"/>
        <i x="324" s="1" nd="1"/>
        <i x="293" s="1" nd="1"/>
        <i x="263" s="1" nd="1"/>
        <i x="233" s="1" nd="1"/>
        <i x="355" s="1" nd="1"/>
        <i x="51" s="1" nd="1"/>
        <i x="20" s="1" nd="1"/>
        <i x="202" s="1" nd="1"/>
        <i x="172" s="1" nd="1"/>
        <i x="80" s="1" nd="1"/>
        <i x="141" s="1" nd="1"/>
        <i x="325" s="1" nd="1"/>
        <i x="294" s="1" nd="1"/>
        <i x="264" s="1" nd="1"/>
        <i x="112" s="1" nd="1"/>
        <i x="234" s="1" nd="1"/>
        <i x="356" s="1" nd="1"/>
        <i x="52" s="1" nd="1"/>
        <i x="21" s="1" nd="1"/>
        <i x="203" s="1" nd="1"/>
        <i x="173" s="1" nd="1"/>
        <i x="81" s="1" nd="1"/>
        <i x="326" s="1" nd="1"/>
        <i x="295" s="1" nd="1"/>
        <i x="265" s="1" nd="1"/>
        <i x="113" s="1" nd="1"/>
        <i x="235" s="1" nd="1"/>
        <i x="357" s="1" nd="1"/>
        <i x="53" s="1" nd="1"/>
        <i x="22" s="1" nd="1"/>
        <i x="204" s="1" nd="1"/>
        <i x="174" s="1" nd="1"/>
        <i x="82" s="1" nd="1"/>
        <i x="143" s="1" nd="1"/>
        <i x="327" s="1" nd="1"/>
        <i x="296" s="1" nd="1"/>
        <i x="266" s="1" nd="1"/>
        <i x="236" s="1" nd="1"/>
        <i x="358" s="1" nd="1"/>
        <i x="54" s="1" nd="1"/>
        <i x="23" s="1" nd="1"/>
        <i x="205" s="1" nd="1"/>
        <i x="83" s="1" nd="1"/>
        <i x="328" s="1" nd="1"/>
        <i x="297" s="1" nd="1"/>
        <i x="267" s="1" nd="1"/>
        <i x="115" s="1" nd="1"/>
        <i x="237" s="1" nd="1"/>
        <i x="359" s="1" nd="1"/>
        <i x="55" s="1" nd="1"/>
        <i x="24" s="1" nd="1"/>
        <i x="206" s="1" nd="1"/>
        <i x="84" s="1" nd="1"/>
        <i x="329" s="1" nd="1"/>
        <i x="298" s="1" nd="1"/>
        <i x="268" s="1" nd="1"/>
        <i x="116" s="1" nd="1"/>
        <i x="238" s="1" nd="1"/>
        <i x="360" s="1" nd="1"/>
        <i x="56" s="1" nd="1"/>
        <i x="25" s="1" nd="1"/>
        <i x="207" s="1" nd="1"/>
        <i x="85" s="1" nd="1"/>
        <i x="330" s="1" nd="1"/>
        <i x="299" s="1" nd="1"/>
        <i x="269" s="1" nd="1"/>
        <i x="239" s="1" nd="1"/>
        <i x="361" s="1" nd="1"/>
        <i x="57" s="1" nd="1"/>
        <i x="26" s="1" nd="1"/>
        <i x="208" s="1" nd="1"/>
        <i x="86" s="1" nd="1"/>
        <i x="331" s="1" nd="1"/>
        <i x="300" s="1" nd="1"/>
        <i x="270" s="1" nd="1"/>
        <i x="240" s="1" nd="1"/>
        <i x="362" s="1" nd="1"/>
        <i x="58" s="1" nd="1"/>
        <i x="27" s="1" nd="1"/>
        <i x="209" s="1" nd="1"/>
        <i x="87" s="1" nd="1"/>
        <i x="332" s="1" nd="1"/>
        <i x="301" s="1" nd="1"/>
        <i x="271" s="1" nd="1"/>
        <i x="241" s="1" nd="1"/>
        <i x="363" s="1" nd="1"/>
        <i x="59" s="1" nd="1"/>
        <i x="28" s="1" nd="1"/>
        <i x="210" s="1" nd="1"/>
        <i x="88" s="1" nd="1"/>
        <i x="333" s="1" nd="1"/>
        <i x="302" s="1" nd="1"/>
        <i x="272" s="1" nd="1"/>
        <i x="242" s="1" nd="1"/>
        <i x="364" s="1" nd="1"/>
        <i x="60" s="1" nd="1"/>
        <i x="29" s="1" nd="1"/>
        <i x="211" s="1" nd="1"/>
        <i x="181" s="1" nd="1"/>
        <i x="89" s="1" nd="1"/>
        <i x="334" s="1" nd="1"/>
        <i x="303" s="1" nd="1"/>
        <i x="273" s="1" nd="1"/>
        <i x="121" s="1" nd="1"/>
        <i x="243" s="1" nd="1"/>
        <i x="365" s="1" nd="1"/>
        <i x="30" s="1" nd="1"/>
        <i x="212" s="1" nd="1"/>
        <i x="182" s="1" nd="1"/>
        <i x="90" s="1" nd="1"/>
        <i x="151" s="1" nd="1"/>
        <i x="335" s="1" nd="1"/>
        <i x="304" s="1" nd="1"/>
        <i x="274" s="1" nd="1"/>
        <i x="244" s="1" nd="1"/>
        <i x="366" s="1" nd="1"/>
        <i x="31" s="1" nd="1"/>
        <i x="213" s="1" nd="1"/>
        <i x="91" s="1" nd="1"/>
        <i x="152" s="1" nd="1"/>
        <i x="305"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te" xr10:uid="{E54AC79B-DE1E-47BA-AE58-B9ACECA853DA}" cache="Slicer_Days__Date_Applied" caption="Date"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F5503A-6E6B-4193-B0A1-AECAD2C81734}" name="Sheet1__2" displayName="Sheet1__2" ref="A1:V122" tableType="queryTable" totalsRowShown="0">
  <autoFilter ref="A1:V122" xr:uid="{DEF5503A-6E6B-4193-B0A1-AECAD2C81734}"/>
  <tableColumns count="22">
    <tableColumn id="1" xr3:uid="{24AEE431-EEB1-48BD-A716-F19BA94CB9C0}" uniqueName="1" name="Date Applied" queryTableFieldId="1" dataDxfId="58"/>
    <tableColumn id="2" xr3:uid="{A1FDA1F4-E9D5-446D-8DFC-D38C52E44AD6}" uniqueName="2" name="Company" queryTableFieldId="2" dataDxfId="57"/>
    <tableColumn id="3" xr3:uid="{9DC6CE5F-D8C1-424C-9B56-5444AC5DED1F}" uniqueName="3" name="Job Title" queryTableFieldId="3" dataDxfId="56"/>
    <tableColumn id="4" xr3:uid="{D391CE0C-8EFC-4E91-8DFA-7FED9148E1C6}" uniqueName="4" name="Job Type" queryTableFieldId="4" dataDxfId="55"/>
    <tableColumn id="5" xr3:uid="{7686FE89-170A-4CBE-BB0F-BBC8F626CBD2}" uniqueName="5" name="Platform" queryTableFieldId="5" dataDxfId="54"/>
    <tableColumn id="6" xr3:uid="{6D59A37E-58BB-4DB0-B471-0216AB88482C}" uniqueName="6" name="Application Status" queryTableFieldId="6" dataDxfId="53"/>
    <tableColumn id="7" xr3:uid="{02664781-F5EE-4055-86D8-A518D1F50451}" uniqueName="7" name="Location" queryTableFieldId="7" dataDxfId="52"/>
    <tableColumn id="8" xr3:uid="{D3C76B04-17FC-4502-87C6-3526D4E8B1FF}" uniqueName="8" name="Response Time (Days)" queryTableFieldId="8"/>
    <tableColumn id="9" xr3:uid="{3C0A959C-78A6-437A-9CDB-D8B83C68ED3C}" uniqueName="9" name="Resume Tailored?" queryTableFieldId="9" dataDxfId="51"/>
    <tableColumn id="10" xr3:uid="{4596B079-AE9B-4DB2-8E6A-E59D9903823C}" uniqueName="10" name="Followed Up?" queryTableFieldId="10" dataDxfId="50"/>
    <tableColumn id="11" xr3:uid="{4E0998F5-AE0F-4186-B890-9360A105C87E}" uniqueName="11" name="Notice Period" queryTableFieldId="11" dataDxfId="49"/>
    <tableColumn id="12" xr3:uid="{574F70BD-F5C0-4025-81F5-9850449AEB0E}" uniqueName="12" name="Skills Required" queryTableFieldId="12" dataDxfId="48"/>
    <tableColumn id="13" xr3:uid="{919EA84B-0692-4EAE-9659-92F285CB89D7}" uniqueName="13" name="Skills Added" queryTableFieldId="13" dataDxfId="47"/>
    <tableColumn id="14" xr3:uid="{20E9CE93-D808-4C92-9BB0-30A79E8EC0BA}" uniqueName="14" name="Salary (LPA)" queryTableFieldId="14"/>
    <tableColumn id="15" xr3:uid="{17FFFA2B-A6DC-4A9C-90FD-64BE9694436D}" uniqueName="15" name="Day Name" queryTableFieldId="15" dataDxfId="46"/>
    <tableColumn id="16" xr3:uid="{4F538396-B4F8-4D7F-9A89-75A37F56838E}" uniqueName="16" name="Month Applied" queryTableFieldId="16" dataDxfId="45"/>
    <tableColumn id="17" xr3:uid="{777B88AA-8D52-4550-8DDA-B750ABE87E84}" uniqueName="17" name="Day" queryTableFieldId="17"/>
    <tableColumn id="18" xr3:uid="{0D66C5A1-5059-4EAA-9E0B-250C43471F18}" uniqueName="18" name="Application_outcome" queryTableFieldId="18" dataDxfId="44">
      <calculatedColumnFormula>IF(OR(Sheet1__2[[#This Row],[Application Status]]="Interview", Sheet1__2[[#This Row],[Application Status]]="Offer"),"Positive","Negative")</calculatedColumnFormula>
    </tableColumn>
    <tableColumn id="19" xr3:uid="{8F2153B2-A78A-443F-91DB-2023FBA688D7}" uniqueName="19" name="Positive response" queryTableFieldId="19" dataDxfId="43">
      <calculatedColumnFormula>IF(Sheet1__2[[#This Row],[Application_outcome]]="Positive",1,0)</calculatedColumnFormula>
    </tableColumn>
    <tableColumn id="20" xr3:uid="{DAF518A2-9684-4376-810D-0DDD878F1D71}" uniqueName="20" name="Matching skills" queryTableFieldId="20" dataDxfId="42">
      <calculatedColumnFormula array="1">SUMPRODUCT(--ISNUMBER(SEARCH(TRIM(MID(SUBSTITUTE(L2,",",REPT(" ",100)),(ROW(INDIRECT("1:"&amp;LEN(L2)-LEN(SUBSTITUTE(L2,",",""))))-1)*100+1,100)),M2)))</calculatedColumnFormula>
    </tableColumn>
    <tableColumn id="21" xr3:uid="{C37EC91B-24BA-4354-AF5C-E2CE52F86D74}" uniqueName="21" name="Matched skills" queryTableFieldId="21" dataDxfId="41">
      <calculatedColumnFormula array="1">SUMPRODUCT(--ISNUMBER(SEARCH(TRIM(MID(SUBSTITUTE(L2,",",REPT(" ",100)),(ROW(INDIRECT("1:"&amp;LEN(L2)-LEN(SUBSTITUTE(L2,",",""))))-1)*100+1,100)),M2)))</calculatedColumnFormula>
    </tableColumn>
    <tableColumn id="22" xr3:uid="{BAB28DB7-1151-47DE-A1E4-7D6E8621EFD6}" uniqueName="22" name="Days to outcome" queryTableFieldId="22" dataDxfId="4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C5B7B28-4FD8-47EF-84FC-EEF46A31BBF8}" name="Table4" displayName="Table4" ref="A3:R14" totalsRowShown="0">
  <autoFilter ref="A3:R14" xr:uid="{7C5B7B28-4FD8-47EF-84FC-EEF46A31BBF8}"/>
  <tableColumns count="18">
    <tableColumn id="1" xr3:uid="{070D4130-CD46-4075-B245-28655755CA9D}" name="Date Applied" dataDxfId="39"/>
    <tableColumn id="2" xr3:uid="{8B40F147-403D-4F63-9DBC-03C0E4CDC84B}" name="Company"/>
    <tableColumn id="3" xr3:uid="{3D0FA285-C2A5-45A4-8BE0-E747AA39A081}" name="Job Title"/>
    <tableColumn id="4" xr3:uid="{26DC9C35-D6F1-4C97-ACA0-C27FF7E7B355}" name="Job Type"/>
    <tableColumn id="5" xr3:uid="{262892A9-8D82-4B86-AEEC-6B2000EE30A7}" name="Platform"/>
    <tableColumn id="6" xr3:uid="{9FA3F03A-8128-4D14-8B25-8A8EAC93B914}" name="Application Status"/>
    <tableColumn id="7" xr3:uid="{D23B5DE1-17C8-49B3-97B1-B10CBCEB04CC}" name="Location"/>
    <tableColumn id="8" xr3:uid="{C17873F0-6A65-4802-852C-B9B69F9A5BB9}" name="Response Time (Days)"/>
    <tableColumn id="9" xr3:uid="{FC551C70-A8B6-4C8A-A632-9AED97F5C96F}" name="Resume Tailored?"/>
    <tableColumn id="10" xr3:uid="{2F52A7A4-BA8D-42DA-A750-7648A7370EE4}" name="Followed Up?"/>
    <tableColumn id="11" xr3:uid="{8EBEB9C6-560B-4037-8399-C8B878813237}" name="Notice Period"/>
    <tableColumn id="12" xr3:uid="{AAF88547-F130-46E2-9333-2F40AD63F478}" name="Skills Required"/>
    <tableColumn id="13" xr3:uid="{B89F7233-C09F-4BD3-8AF1-0EC192DC836F}" name="Skills Added"/>
    <tableColumn id="14" xr3:uid="{ED390F7E-B6C6-499C-865A-C659E33D63E8}" name="Salary (LPA)"/>
    <tableColumn id="15" xr3:uid="{8717B53D-D721-49E9-9CED-7AB5CC7D2AD8}" name="Day Name"/>
    <tableColumn id="16" xr3:uid="{F08CED10-883D-445C-B365-0A7B981D3512}" name="Month Applied"/>
    <tableColumn id="17" xr3:uid="{719EFA49-5D07-4B13-9DFB-C895A717EE83}" name="Day"/>
    <tableColumn id="18" xr3:uid="{BDB0D11A-0217-4B92-8670-3D2A9659AE04}" name="Application_outcome"/>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1FFE848-8CEF-4C3E-90EA-FE9ADA5B1894}" name="Sheet1__23_1" displayName="Sheet1__23_1" ref="A1:S371" tableType="queryTable" totalsRowShown="0">
  <autoFilter ref="A1:S371" xr:uid="{F1FFE848-8CEF-4C3E-90EA-FE9ADA5B1894}"/>
  <tableColumns count="19">
    <tableColumn id="1" xr3:uid="{04FF7D82-C973-47B6-9B29-E84C40CFDCE6}" uniqueName="1" name="Date Applied" queryTableFieldId="1" dataDxfId="38"/>
    <tableColumn id="2" xr3:uid="{0F542008-2023-4DC5-8E3F-1CC598D3F0AF}" uniqueName="2" name="Company" queryTableFieldId="2" dataDxfId="37"/>
    <tableColumn id="3" xr3:uid="{07442D07-F464-4C77-991A-0B38A80DDA76}" uniqueName="3" name="Job Title" queryTableFieldId="3" dataDxfId="36"/>
    <tableColumn id="4" xr3:uid="{0B90EFB1-6F66-49A9-A4D4-18CD264D38B2}" uniqueName="4" name="Job Type" queryTableFieldId="4" dataDxfId="35"/>
    <tableColumn id="5" xr3:uid="{3624A503-5D57-405E-94C9-6295E3661C13}" uniqueName="5" name="Platform" queryTableFieldId="5" dataDxfId="34"/>
    <tableColumn id="6" xr3:uid="{DF125E1D-8775-49D8-AA1A-E570A5EE90FB}" uniqueName="6" name="Application Status" queryTableFieldId="6" dataDxfId="33"/>
    <tableColumn id="7" xr3:uid="{5953FF08-CA97-4EE3-83B9-57196FD88E35}" uniqueName="7" name="Location" queryTableFieldId="7" dataDxfId="32"/>
    <tableColumn id="8" xr3:uid="{75CBE6E8-D6C2-4217-9CE2-FC0CDC416F04}" uniqueName="8" name="Response Time (Days)" queryTableFieldId="8"/>
    <tableColumn id="9" xr3:uid="{4610A1D7-582F-4715-838E-7F1CBD47BA5A}" uniqueName="9" name="Resume Tailored?" queryTableFieldId="9" dataDxfId="31"/>
    <tableColumn id="10" xr3:uid="{3A6CCECF-68E1-43C8-9298-7D0DDEDAFB39}" uniqueName="10" name="Followed Up?" queryTableFieldId="10" dataDxfId="30"/>
    <tableColumn id="11" xr3:uid="{90AF18EC-95A6-48E5-914F-9C88D8B7B355}" uniqueName="11" name="Notice Period" queryTableFieldId="11" dataDxfId="29"/>
    <tableColumn id="12" xr3:uid="{01BAF301-33EF-4989-A354-6DFC5B1626DD}" uniqueName="12" name="Skills Required" queryTableFieldId="12" dataDxfId="28"/>
    <tableColumn id="13" xr3:uid="{F3F7D6FE-D2AA-4D35-AAB6-0ED94E771323}" uniqueName="13" name="Skills Added" queryTableFieldId="13" dataDxfId="27"/>
    <tableColumn id="14" xr3:uid="{1A45337A-ADA0-48DF-B355-3478A2E1583C}" uniqueName="14" name="Salary (LPA)" queryTableFieldId="14"/>
    <tableColumn id="15" xr3:uid="{61BF14E1-AA27-48E9-86DE-ABF098079789}" uniqueName="15" name="Day Name" queryTableFieldId="15" dataDxfId="26"/>
    <tableColumn id="16" xr3:uid="{F0A8006B-5704-448E-AC84-13CB161039BC}" uniqueName="16" name="Month Applied" queryTableFieldId="16" dataDxfId="25"/>
    <tableColumn id="17" xr3:uid="{73B6A342-7119-49B0-A32E-EB4980DA3916}" uniqueName="17" name="Day" queryTableFieldId="17"/>
    <tableColumn id="18" xr3:uid="{CB722ADD-282B-4FC0-B54A-A1662FA77A0B}" uniqueName="18" name="Application_outcome" queryTableFieldId="18" dataDxfId="24"/>
    <tableColumn id="19" xr3:uid="{D34461BF-E59E-4AFE-B962-6FB351AE2B3A}" uniqueName="19" name="Count of skills required" queryTableFieldId="19" dataDxfId="23">
      <calculatedColumnFormula>COUNTIF(L:L,Sheet1__23_1[[#This Row],[Skills Required]])</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4.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2.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3.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3" Type="http://schemas.openxmlformats.org/officeDocument/2006/relationships/pivotTable" Target="../pivotTables/pivotTable6.xml"/><Relationship Id="rId2" Type="http://schemas.openxmlformats.org/officeDocument/2006/relationships/pivotTable" Target="../pivotTables/pivotTable5.xml"/><Relationship Id="rId1" Type="http://schemas.openxmlformats.org/officeDocument/2006/relationships/pivotTable" Target="../pivotTables/pivotTable4.xml"/><Relationship Id="rId5" Type="http://schemas.openxmlformats.org/officeDocument/2006/relationships/drawing" Target="../drawings/drawing9.xml"/><Relationship Id="rId4" Type="http://schemas.openxmlformats.org/officeDocument/2006/relationships/pivotTable" Target="../pivotTables/pivotTable7.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B9BFD9-415D-4CC9-B363-4A726C3C2D07}">
  <dimension ref="A1:O38"/>
  <sheetViews>
    <sheetView showGridLines="0" zoomScaleNormal="100" workbookViewId="0">
      <selection activeCell="Q4" sqref="Q4"/>
    </sheetView>
  </sheetViews>
  <sheetFormatPr defaultRowHeight="14.5" x14ac:dyDescent="0.35"/>
  <cols>
    <col min="1" max="16384" width="8.7265625" style="54"/>
  </cols>
  <sheetData>
    <row r="1" spans="1:15" x14ac:dyDescent="0.35">
      <c r="A1" s="53" t="s">
        <v>415</v>
      </c>
      <c r="B1" s="53"/>
      <c r="C1" s="53"/>
      <c r="D1" s="53"/>
      <c r="E1" s="53"/>
      <c r="F1" s="53"/>
      <c r="G1" s="53"/>
      <c r="H1" s="53"/>
      <c r="I1" s="53"/>
      <c r="J1" s="53"/>
      <c r="K1" s="53"/>
      <c r="L1" s="53"/>
      <c r="M1" s="53"/>
      <c r="N1" s="53"/>
      <c r="O1" s="53"/>
    </row>
    <row r="2" spans="1:15" x14ac:dyDescent="0.35">
      <c r="A2" s="53"/>
      <c r="B2" s="53"/>
      <c r="C2" s="53"/>
      <c r="D2" s="53"/>
      <c r="E2" s="53"/>
      <c r="F2" s="53"/>
      <c r="G2" s="53"/>
      <c r="H2" s="53"/>
      <c r="I2" s="53"/>
      <c r="J2" s="53"/>
      <c r="K2" s="53"/>
      <c r="L2" s="53"/>
      <c r="M2" s="53"/>
      <c r="N2" s="53"/>
      <c r="O2" s="53"/>
    </row>
    <row r="3" spans="1:15" x14ac:dyDescent="0.35">
      <c r="E3" s="55" t="s">
        <v>416</v>
      </c>
      <c r="F3" s="55"/>
      <c r="G3" s="55"/>
      <c r="H3" s="55"/>
      <c r="I3" s="55"/>
      <c r="J3" s="55"/>
      <c r="K3" s="55"/>
    </row>
    <row r="4" spans="1:15" ht="15.5" x14ac:dyDescent="0.35">
      <c r="C4" s="56" t="s">
        <v>417</v>
      </c>
      <c r="D4" s="56"/>
      <c r="E4" s="56"/>
      <c r="F4" s="56"/>
      <c r="G4" s="56"/>
      <c r="H4" s="56"/>
      <c r="I4" s="56"/>
      <c r="J4" s="56"/>
      <c r="K4" s="56"/>
      <c r="L4" s="56"/>
      <c r="M4" s="56"/>
    </row>
    <row r="20" spans="3:10" x14ac:dyDescent="0.35">
      <c r="C20" s="57" t="s">
        <v>419</v>
      </c>
      <c r="J20" s="57" t="s">
        <v>418</v>
      </c>
    </row>
    <row r="38" spans="5:5" x14ac:dyDescent="0.35">
      <c r="E38" s="57" t="s">
        <v>420</v>
      </c>
    </row>
  </sheetData>
  <mergeCells count="3">
    <mergeCell ref="A1:O2"/>
    <mergeCell ref="E3:K3"/>
    <mergeCell ref="C4:M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A330BF-ECE1-4675-8FB7-3372641F6C87}">
  <dimension ref="A1:V122"/>
  <sheetViews>
    <sheetView workbookViewId="0">
      <selection activeCell="E1" sqref="E1:E1048576"/>
    </sheetView>
  </sheetViews>
  <sheetFormatPr defaultRowHeight="14.5" x14ac:dyDescent="0.35"/>
  <cols>
    <col min="1" max="1" width="13.81640625" bestFit="1" customWidth="1"/>
    <col min="2" max="2" width="11" bestFit="1" customWidth="1"/>
    <col min="3" max="3" width="18.1796875" bestFit="1" customWidth="1"/>
    <col min="4" max="4" width="10.453125" bestFit="1" customWidth="1"/>
    <col min="5" max="5" width="16.1796875" bestFit="1" customWidth="1"/>
    <col min="6" max="6" width="18.453125" bestFit="1" customWidth="1"/>
    <col min="7" max="7" width="10.1796875" bestFit="1" customWidth="1"/>
    <col min="8" max="8" width="21.54296875" bestFit="1" customWidth="1"/>
    <col min="9" max="9" width="18" bestFit="1" customWidth="1"/>
    <col min="10" max="11" width="14.453125" bestFit="1" customWidth="1"/>
    <col min="12" max="12" width="46" bestFit="1" customWidth="1"/>
    <col min="13" max="13" width="38.1796875" bestFit="1" customWidth="1"/>
    <col min="14" max="14" width="12.81640625" bestFit="1" customWidth="1"/>
    <col min="15" max="15" width="11.54296875" bestFit="1" customWidth="1"/>
    <col min="16" max="16" width="14.1796875" bestFit="1" customWidth="1"/>
    <col min="17" max="17" width="6.26953125" bestFit="1" customWidth="1"/>
    <col min="18" max="18" width="11.6328125" customWidth="1"/>
  </cols>
  <sheetData>
    <row r="1" spans="1:22" x14ac:dyDescent="0.35">
      <c r="A1" t="s">
        <v>0</v>
      </c>
      <c r="B1" t="s">
        <v>1</v>
      </c>
      <c r="C1" t="s">
        <v>2</v>
      </c>
      <c r="D1" t="s">
        <v>3</v>
      </c>
      <c r="E1" t="s">
        <v>4</v>
      </c>
      <c r="F1" t="s">
        <v>5</v>
      </c>
      <c r="G1" t="s">
        <v>6</v>
      </c>
      <c r="H1" t="s">
        <v>7</v>
      </c>
      <c r="I1" t="s">
        <v>8</v>
      </c>
      <c r="J1" t="s">
        <v>9</v>
      </c>
      <c r="K1" t="s">
        <v>10</v>
      </c>
      <c r="L1" t="s">
        <v>11</v>
      </c>
      <c r="M1" t="s">
        <v>12</v>
      </c>
      <c r="N1" t="s">
        <v>13</v>
      </c>
      <c r="O1" t="s">
        <v>14</v>
      </c>
      <c r="P1" t="s">
        <v>358</v>
      </c>
      <c r="Q1" t="s">
        <v>15</v>
      </c>
      <c r="R1" t="s">
        <v>16</v>
      </c>
      <c r="S1" t="s">
        <v>360</v>
      </c>
      <c r="T1" t="s">
        <v>404</v>
      </c>
      <c r="U1" t="s">
        <v>405</v>
      </c>
      <c r="V1" t="s">
        <v>409</v>
      </c>
    </row>
    <row r="2" spans="1:22" x14ac:dyDescent="0.35">
      <c r="A2" s="2">
        <v>45832</v>
      </c>
      <c r="B2" t="s">
        <v>17</v>
      </c>
      <c r="C2" t="s">
        <v>18</v>
      </c>
      <c r="D2" t="s">
        <v>19</v>
      </c>
      <c r="E2" t="s">
        <v>20</v>
      </c>
      <c r="F2" t="s">
        <v>21</v>
      </c>
      <c r="G2" t="s">
        <v>19</v>
      </c>
      <c r="I2" t="s">
        <v>22</v>
      </c>
      <c r="J2" t="s">
        <v>22</v>
      </c>
      <c r="K2" t="s">
        <v>23</v>
      </c>
      <c r="L2" t="s">
        <v>24</v>
      </c>
      <c r="M2" t="s">
        <v>25</v>
      </c>
      <c r="N2">
        <v>6.4</v>
      </c>
      <c r="O2" t="s">
        <v>26</v>
      </c>
      <c r="P2" t="s">
        <v>27</v>
      </c>
      <c r="Q2">
        <v>24</v>
      </c>
      <c r="R2" t="str">
        <f>IF(OR(Sheet1__2[[#This Row],[Application Status]]="Interview", Sheet1__2[[#This Row],[Application Status]]="Offer"),"Positive","Negative")</f>
        <v>Negative</v>
      </c>
      <c r="S2">
        <f>IF(Sheet1__2[[#This Row],[Application_outcome]]="Positive",1,0)</f>
        <v>0</v>
      </c>
      <c r="T2" cm="1">
        <f t="array" aca="1" ref="T2" ca="1">SUMPRODUCT(--ISNUMBER(SEARCH(TRIM(MID(SUBSTITUTE(L2,",",REPT(" ",100)),(ROW(INDIRECT("1:"&amp;LEN(L2)-LEN(SUBSTITUTE(L2,",",""))))-1)*100+1,100)),M2)))</f>
        <v>1</v>
      </c>
      <c r="U2" cm="1">
        <f t="array" aca="1" ref="U2" ca="1">SUMPRODUCT(--ISNUMBER(SEARCH(TRIM(MID(SUBSTITUTE(L2,",",REPT(" ",100)),(ROW(INDIRECT("1:"&amp;LEN(L2)-LEN(SUBSTITUTE(L2,",",""))))-1)*100+1,100)),M2)))</f>
        <v>1</v>
      </c>
    </row>
    <row r="3" spans="1:22" x14ac:dyDescent="0.35">
      <c r="A3" s="2">
        <v>45816</v>
      </c>
      <c r="B3" t="s">
        <v>28</v>
      </c>
      <c r="C3" t="s">
        <v>18</v>
      </c>
      <c r="D3" t="s">
        <v>29</v>
      </c>
      <c r="E3" t="s">
        <v>20</v>
      </c>
      <c r="F3" t="s">
        <v>30</v>
      </c>
      <c r="G3" t="s">
        <v>19</v>
      </c>
      <c r="H3">
        <v>14</v>
      </c>
      <c r="I3" t="s">
        <v>31</v>
      </c>
      <c r="J3" t="s">
        <v>22</v>
      </c>
      <c r="K3" t="s">
        <v>32</v>
      </c>
      <c r="L3" t="s">
        <v>33</v>
      </c>
      <c r="M3" t="s">
        <v>34</v>
      </c>
      <c r="N3">
        <v>11.3</v>
      </c>
      <c r="O3" t="s">
        <v>35</v>
      </c>
      <c r="P3" t="s">
        <v>27</v>
      </c>
      <c r="Q3">
        <v>8</v>
      </c>
      <c r="R3" t="str">
        <f>IF(OR(Sheet1__2[[#This Row],[Application Status]]="Interview", Sheet1__2[[#This Row],[Application Status]]="Offer"),"Positive","Negative")</f>
        <v>Negative</v>
      </c>
      <c r="S3">
        <f>IF(Sheet1__2[[#This Row],[Application_outcome]]="Positive",1,0)</f>
        <v>0</v>
      </c>
      <c r="T3" cm="1">
        <f t="array" aca="1" ref="T3" ca="1">SUMPRODUCT(--ISNUMBER(SEARCH(TRIM(MID(SUBSTITUTE(L3,",",REPT(" ",100)),(ROW(INDIRECT("1:"&amp;LEN(L3)-LEN(SUBSTITUTE(L3,",",""))))-1)*100+1,100)),M3)))</f>
        <v>0</v>
      </c>
      <c r="U3" cm="1">
        <f t="array" aca="1" ref="U3" ca="1">SUMPRODUCT(--ISNUMBER(SEARCH(TRIM(MID(SUBSTITUTE(L3,",",REPT(" ",100)),(ROW(INDIRECT("1:"&amp;LEN(L3)-LEN(SUBSTITUTE(L3,",",""))))-1)*100+1,100)),M3)))</f>
        <v>0</v>
      </c>
    </row>
    <row r="4" spans="1:22" x14ac:dyDescent="0.35">
      <c r="A4" s="2">
        <v>45795</v>
      </c>
      <c r="B4" t="s">
        <v>36</v>
      </c>
      <c r="C4" t="s">
        <v>37</v>
      </c>
      <c r="D4" t="s">
        <v>29</v>
      </c>
      <c r="E4" t="s">
        <v>38</v>
      </c>
      <c r="F4" t="s">
        <v>21</v>
      </c>
      <c r="G4" t="s">
        <v>39</v>
      </c>
      <c r="I4" t="s">
        <v>31</v>
      </c>
      <c r="J4" t="s">
        <v>31</v>
      </c>
      <c r="K4" t="s">
        <v>40</v>
      </c>
      <c r="L4" t="s">
        <v>41</v>
      </c>
      <c r="M4" t="s">
        <v>42</v>
      </c>
      <c r="N4">
        <v>11.4</v>
      </c>
      <c r="O4" t="s">
        <v>35</v>
      </c>
      <c r="P4" t="s">
        <v>43</v>
      </c>
      <c r="Q4">
        <v>18</v>
      </c>
      <c r="R4" t="str">
        <f>IF(OR(Sheet1__2[[#This Row],[Application Status]]="Interview", Sheet1__2[[#This Row],[Application Status]]="Offer"),"Positive","Negative")</f>
        <v>Negative</v>
      </c>
      <c r="S4">
        <f>IF(Sheet1__2[[#This Row],[Application_outcome]]="Positive",1,0)</f>
        <v>0</v>
      </c>
      <c r="T4" cm="1">
        <f t="array" aca="1" ref="T4" ca="1">SUMPRODUCT(--ISNUMBER(SEARCH(TRIM(MID(SUBSTITUTE(L4,",",REPT(" ",100)),(ROW(INDIRECT("1:"&amp;LEN(L4)-LEN(SUBSTITUTE(L4,",",""))))-1)*100+1,100)),M4)))</f>
        <v>1</v>
      </c>
      <c r="U4" cm="1">
        <f t="array" aca="1" ref="U4" ca="1">SUMPRODUCT(--ISNUMBER(SEARCH(TRIM(MID(SUBSTITUTE(L4,",",REPT(" ",100)),(ROW(INDIRECT("1:"&amp;LEN(L4)-LEN(SUBSTITUTE(L4,",",""))))-1)*100+1,100)),M4)))</f>
        <v>1</v>
      </c>
    </row>
    <row r="5" spans="1:22" x14ac:dyDescent="0.35">
      <c r="A5" s="2">
        <v>45763</v>
      </c>
      <c r="B5" t="s">
        <v>28</v>
      </c>
      <c r="C5" t="s">
        <v>18</v>
      </c>
      <c r="D5" t="s">
        <v>29</v>
      </c>
      <c r="E5" t="s">
        <v>44</v>
      </c>
      <c r="F5" t="s">
        <v>30</v>
      </c>
      <c r="G5" t="s">
        <v>45</v>
      </c>
      <c r="H5">
        <v>7</v>
      </c>
      <c r="I5" t="s">
        <v>22</v>
      </c>
      <c r="J5" t="s">
        <v>22</v>
      </c>
      <c r="K5" t="s">
        <v>40</v>
      </c>
      <c r="L5" t="s">
        <v>46</v>
      </c>
      <c r="M5" t="s">
        <v>47</v>
      </c>
      <c r="N5">
        <v>9.9</v>
      </c>
      <c r="O5" t="s">
        <v>48</v>
      </c>
      <c r="P5" t="s">
        <v>49</v>
      </c>
      <c r="Q5">
        <v>16</v>
      </c>
      <c r="R5" t="str">
        <f>IF(OR(Sheet1__2[[#This Row],[Application Status]]="Interview", Sheet1__2[[#This Row],[Application Status]]="Offer"),"Positive","Negative")</f>
        <v>Negative</v>
      </c>
      <c r="S5">
        <f>IF(Sheet1__2[[#This Row],[Application_outcome]]="Positive",1,0)</f>
        <v>0</v>
      </c>
      <c r="T5" cm="1">
        <f t="array" aca="1" ref="T5" ca="1">SUMPRODUCT(--ISNUMBER(SEARCH(TRIM(MID(SUBSTITUTE(L5,",",REPT(" ",100)),(ROW(INDIRECT("1:"&amp;LEN(L5)-LEN(SUBSTITUTE(L5,",",""))))-1)*100+1,100)),M5)))</f>
        <v>0</v>
      </c>
      <c r="U5" cm="1">
        <f t="array" aca="1" ref="U5" ca="1">SUMPRODUCT(--ISNUMBER(SEARCH(TRIM(MID(SUBSTITUTE(L5,",",REPT(" ",100)),(ROW(INDIRECT("1:"&amp;LEN(L5)-LEN(SUBSTITUTE(L5,",",""))))-1)*100+1,100)),M5)))</f>
        <v>0</v>
      </c>
    </row>
    <row r="6" spans="1:22" x14ac:dyDescent="0.35">
      <c r="A6" s="2">
        <v>45788</v>
      </c>
      <c r="B6" t="s">
        <v>50</v>
      </c>
      <c r="C6" t="s">
        <v>51</v>
      </c>
      <c r="D6" t="s">
        <v>19</v>
      </c>
      <c r="E6" t="s">
        <v>44</v>
      </c>
      <c r="F6" t="s">
        <v>21</v>
      </c>
      <c r="G6" t="s">
        <v>52</v>
      </c>
      <c r="I6" t="s">
        <v>31</v>
      </c>
      <c r="J6" t="s">
        <v>31</v>
      </c>
      <c r="K6" t="s">
        <v>53</v>
      </c>
      <c r="L6" t="s">
        <v>54</v>
      </c>
      <c r="M6" t="s">
        <v>55</v>
      </c>
      <c r="N6">
        <v>6.4</v>
      </c>
      <c r="O6" t="s">
        <v>35</v>
      </c>
      <c r="P6" t="s">
        <v>43</v>
      </c>
      <c r="Q6">
        <v>11</v>
      </c>
      <c r="R6" t="str">
        <f>IF(OR(Sheet1__2[[#This Row],[Application Status]]="Interview", Sheet1__2[[#This Row],[Application Status]]="Offer"),"Positive","Negative")</f>
        <v>Negative</v>
      </c>
      <c r="S6">
        <f>IF(Sheet1__2[[#This Row],[Application_outcome]]="Positive",1,0)</f>
        <v>0</v>
      </c>
      <c r="T6" cm="1">
        <f t="array" aca="1" ref="T6" ca="1">SUMPRODUCT(--ISNUMBER(SEARCH(TRIM(MID(SUBSTITUTE(L6,",",REPT(" ",100)),(ROW(INDIRECT("1:"&amp;LEN(L6)-LEN(SUBSTITUTE(L6,",",""))))-1)*100+1,100)),M6)))</f>
        <v>0</v>
      </c>
      <c r="U6" cm="1">
        <f t="array" aca="1" ref="U6" ca="1">SUMPRODUCT(--ISNUMBER(SEARCH(TRIM(MID(SUBSTITUTE(L6,",",REPT(" ",100)),(ROW(INDIRECT("1:"&amp;LEN(L6)-LEN(SUBSTITUTE(L6,",",""))))-1)*100+1,100)),M6)))</f>
        <v>0</v>
      </c>
    </row>
    <row r="7" spans="1:22" x14ac:dyDescent="0.35">
      <c r="A7" s="2">
        <v>45779</v>
      </c>
      <c r="B7" t="s">
        <v>28</v>
      </c>
      <c r="C7" t="s">
        <v>37</v>
      </c>
      <c r="D7" t="s">
        <v>19</v>
      </c>
      <c r="E7" t="s">
        <v>20</v>
      </c>
      <c r="F7" t="s">
        <v>30</v>
      </c>
      <c r="G7" t="s">
        <v>56</v>
      </c>
      <c r="H7">
        <v>14</v>
      </c>
      <c r="I7" t="s">
        <v>22</v>
      </c>
      <c r="J7" t="s">
        <v>31</v>
      </c>
      <c r="K7" t="s">
        <v>53</v>
      </c>
      <c r="L7" t="s">
        <v>57</v>
      </c>
      <c r="M7" t="s">
        <v>58</v>
      </c>
      <c r="N7">
        <v>7.7</v>
      </c>
      <c r="O7" t="s">
        <v>59</v>
      </c>
      <c r="P7" t="s">
        <v>43</v>
      </c>
      <c r="Q7">
        <v>2</v>
      </c>
      <c r="R7" t="str">
        <f>IF(OR(Sheet1__2[[#This Row],[Application Status]]="Interview", Sheet1__2[[#This Row],[Application Status]]="Offer"),"Positive","Negative")</f>
        <v>Negative</v>
      </c>
      <c r="S7">
        <f>IF(Sheet1__2[[#This Row],[Application_outcome]]="Positive",1,0)</f>
        <v>0</v>
      </c>
      <c r="T7" cm="1">
        <f t="array" aca="1" ref="T7" ca="1">SUMPRODUCT(--ISNUMBER(SEARCH(TRIM(MID(SUBSTITUTE(L7,",",REPT(" ",100)),(ROW(INDIRECT("1:"&amp;LEN(L7)-LEN(SUBSTITUTE(L7,",",""))))-1)*100+1,100)),M7)))</f>
        <v>1</v>
      </c>
      <c r="U7" cm="1">
        <f t="array" aca="1" ref="U7" ca="1">SUMPRODUCT(--ISNUMBER(SEARCH(TRIM(MID(SUBSTITUTE(L7,",",REPT(" ",100)),(ROW(INDIRECT("1:"&amp;LEN(L7)-LEN(SUBSTITUTE(L7,",",""))))-1)*100+1,100)),M7)))</f>
        <v>1</v>
      </c>
    </row>
    <row r="8" spans="1:22" x14ac:dyDescent="0.35">
      <c r="A8" s="2">
        <v>45757</v>
      </c>
      <c r="B8" t="s">
        <v>60</v>
      </c>
      <c r="C8" t="s">
        <v>61</v>
      </c>
      <c r="D8" t="s">
        <v>19</v>
      </c>
      <c r="E8" t="s">
        <v>62</v>
      </c>
      <c r="F8" t="s">
        <v>30</v>
      </c>
      <c r="G8" t="s">
        <v>52</v>
      </c>
      <c r="H8">
        <v>0</v>
      </c>
      <c r="I8" t="s">
        <v>31</v>
      </c>
      <c r="J8" t="s">
        <v>31</v>
      </c>
      <c r="K8" t="s">
        <v>63</v>
      </c>
      <c r="L8" t="s">
        <v>64</v>
      </c>
      <c r="M8" t="s">
        <v>65</v>
      </c>
      <c r="N8">
        <v>7.8</v>
      </c>
      <c r="O8" t="s">
        <v>66</v>
      </c>
      <c r="P8" t="s">
        <v>49</v>
      </c>
      <c r="Q8">
        <v>10</v>
      </c>
      <c r="R8" t="str">
        <f>IF(OR(Sheet1__2[[#This Row],[Application Status]]="Interview", Sheet1__2[[#This Row],[Application Status]]="Offer"),"Positive","Negative")</f>
        <v>Negative</v>
      </c>
      <c r="S8">
        <f>IF(Sheet1__2[[#This Row],[Application_outcome]]="Positive",1,0)</f>
        <v>0</v>
      </c>
      <c r="T8" cm="1">
        <f t="array" aca="1" ref="T8" ca="1">SUMPRODUCT(--ISNUMBER(SEARCH(TRIM(MID(SUBSTITUTE(L8,",",REPT(" ",100)),(ROW(INDIRECT("1:"&amp;LEN(L8)-LEN(SUBSTITUTE(L8,",",""))))-1)*100+1,100)),M8)))</f>
        <v>2</v>
      </c>
      <c r="U8" cm="1">
        <f t="array" aca="1" ref="U8" ca="1">SUMPRODUCT(--ISNUMBER(SEARCH(TRIM(MID(SUBSTITUTE(L8,",",REPT(" ",100)),(ROW(INDIRECT("1:"&amp;LEN(L8)-LEN(SUBSTITUTE(L8,",",""))))-1)*100+1,100)),M8)))</f>
        <v>2</v>
      </c>
    </row>
    <row r="9" spans="1:22" x14ac:dyDescent="0.35">
      <c r="A9" s="2">
        <v>45800</v>
      </c>
      <c r="B9" t="s">
        <v>67</v>
      </c>
      <c r="C9" t="s">
        <v>61</v>
      </c>
      <c r="D9" t="s">
        <v>19</v>
      </c>
      <c r="E9" t="s">
        <v>68</v>
      </c>
      <c r="F9" t="s">
        <v>69</v>
      </c>
      <c r="G9" t="s">
        <v>39</v>
      </c>
      <c r="H9">
        <v>21</v>
      </c>
      <c r="I9" t="s">
        <v>22</v>
      </c>
      <c r="J9" t="s">
        <v>31</v>
      </c>
      <c r="K9" t="s">
        <v>23</v>
      </c>
      <c r="L9" t="s">
        <v>70</v>
      </c>
      <c r="M9" t="s">
        <v>71</v>
      </c>
      <c r="N9">
        <v>5.3</v>
      </c>
      <c r="O9" t="s">
        <v>59</v>
      </c>
      <c r="P9" t="s">
        <v>43</v>
      </c>
      <c r="Q9">
        <v>23</v>
      </c>
      <c r="R9" t="str">
        <f>IF(OR(Sheet1__2[[#This Row],[Application Status]]="Interview", Sheet1__2[[#This Row],[Application Status]]="Offer"),"Positive","Negative")</f>
        <v>Positive</v>
      </c>
      <c r="S9">
        <f>IF(Sheet1__2[[#This Row],[Application_outcome]]="Positive",1,0)</f>
        <v>1</v>
      </c>
      <c r="T9" cm="1">
        <f t="array" aca="1" ref="T9" ca="1">SUMPRODUCT(--ISNUMBER(SEARCH(TRIM(MID(SUBSTITUTE(L9,",",REPT(" ",100)),(ROW(INDIRECT("1:"&amp;LEN(L9)-LEN(SUBSTITUTE(L9,",",""))))-1)*100+1,100)),M9)))</f>
        <v>1</v>
      </c>
      <c r="U9" cm="1">
        <f t="array" aca="1" ref="U9" ca="1">SUMPRODUCT(--ISNUMBER(SEARCH(TRIM(MID(SUBSTITUTE(L9,",",REPT(" ",100)),(ROW(INDIRECT("1:"&amp;LEN(L9)-LEN(SUBSTITUTE(L9,",",""))))-1)*100+1,100)),M9)))</f>
        <v>1</v>
      </c>
    </row>
    <row r="10" spans="1:22" x14ac:dyDescent="0.35">
      <c r="A10" s="2">
        <v>45793</v>
      </c>
      <c r="B10" t="s">
        <v>72</v>
      </c>
      <c r="C10" t="s">
        <v>73</v>
      </c>
      <c r="D10" t="s">
        <v>29</v>
      </c>
      <c r="E10" t="s">
        <v>20</v>
      </c>
      <c r="F10" t="s">
        <v>69</v>
      </c>
      <c r="G10" t="s">
        <v>56</v>
      </c>
      <c r="H10">
        <v>21</v>
      </c>
      <c r="I10" t="s">
        <v>31</v>
      </c>
      <c r="J10" t="s">
        <v>31</v>
      </c>
      <c r="K10" t="s">
        <v>53</v>
      </c>
      <c r="L10" t="s">
        <v>74</v>
      </c>
      <c r="M10" t="s">
        <v>75</v>
      </c>
      <c r="N10">
        <v>3.5</v>
      </c>
      <c r="O10" t="s">
        <v>59</v>
      </c>
      <c r="P10" t="s">
        <v>43</v>
      </c>
      <c r="Q10">
        <v>16</v>
      </c>
      <c r="R10" t="str">
        <f>IF(OR(Sheet1__2[[#This Row],[Application Status]]="Interview", Sheet1__2[[#This Row],[Application Status]]="Offer"),"Positive","Negative")</f>
        <v>Positive</v>
      </c>
      <c r="S10">
        <f>IF(Sheet1__2[[#This Row],[Application_outcome]]="Positive",1,0)</f>
        <v>1</v>
      </c>
      <c r="T10" cm="1">
        <f t="array" aca="1" ref="T10" ca="1">SUMPRODUCT(--ISNUMBER(SEARCH(TRIM(MID(SUBSTITUTE(L10,",",REPT(" ",100)),(ROW(INDIRECT("1:"&amp;LEN(L10)-LEN(SUBSTITUTE(L10,",",""))))-1)*100+1,100)),M10)))</f>
        <v>0</v>
      </c>
      <c r="U10" cm="1">
        <f t="array" aca="1" ref="U10" ca="1">SUMPRODUCT(--ISNUMBER(SEARCH(TRIM(MID(SUBSTITUTE(L10,",",REPT(" ",100)),(ROW(INDIRECT("1:"&amp;LEN(L10)-LEN(SUBSTITUTE(L10,",",""))))-1)*100+1,100)),M10)))</f>
        <v>0</v>
      </c>
    </row>
    <row r="11" spans="1:22" x14ac:dyDescent="0.35">
      <c r="A11" s="2">
        <v>45749</v>
      </c>
      <c r="B11" t="s">
        <v>76</v>
      </c>
      <c r="C11" t="s">
        <v>77</v>
      </c>
      <c r="D11" t="s">
        <v>19</v>
      </c>
      <c r="E11" t="s">
        <v>44</v>
      </c>
      <c r="F11" t="s">
        <v>78</v>
      </c>
      <c r="G11" t="s">
        <v>45</v>
      </c>
      <c r="H11">
        <v>21</v>
      </c>
      <c r="I11" t="s">
        <v>31</v>
      </c>
      <c r="J11" t="s">
        <v>31</v>
      </c>
      <c r="K11" t="s">
        <v>63</v>
      </c>
      <c r="L11" t="s">
        <v>79</v>
      </c>
      <c r="M11" t="s">
        <v>80</v>
      </c>
      <c r="N11">
        <v>11.1</v>
      </c>
      <c r="O11" t="s">
        <v>48</v>
      </c>
      <c r="P11" t="s">
        <v>49</v>
      </c>
      <c r="Q11">
        <v>2</v>
      </c>
      <c r="R11" t="str">
        <f>IF(OR(Sheet1__2[[#This Row],[Application Status]]="Interview", Sheet1__2[[#This Row],[Application Status]]="Offer"),"Positive","Negative")</f>
        <v>Positive</v>
      </c>
      <c r="S11">
        <f>IF(Sheet1__2[[#This Row],[Application_outcome]]="Positive",1,0)</f>
        <v>1</v>
      </c>
      <c r="T11" cm="1">
        <f t="array" aca="1" ref="T11" ca="1">SUMPRODUCT(--ISNUMBER(SEARCH(TRIM(MID(SUBSTITUTE(L11,",",REPT(" ",100)),(ROW(INDIRECT("1:"&amp;LEN(L11)-LEN(SUBSTITUTE(L11,",",""))))-1)*100+1,100)),M11)))</f>
        <v>0</v>
      </c>
      <c r="U11" cm="1">
        <f t="array" aca="1" ref="U11" ca="1">SUMPRODUCT(--ISNUMBER(SEARCH(TRIM(MID(SUBSTITUTE(L11,",",REPT(" ",100)),(ROW(INDIRECT("1:"&amp;LEN(L11)-LEN(SUBSTITUTE(L11,",",""))))-1)*100+1,100)),M11)))</f>
        <v>0</v>
      </c>
    </row>
    <row r="12" spans="1:22" x14ac:dyDescent="0.35">
      <c r="A12" s="2">
        <v>45820</v>
      </c>
      <c r="B12" t="s">
        <v>60</v>
      </c>
      <c r="C12" t="s">
        <v>81</v>
      </c>
      <c r="D12" t="s">
        <v>19</v>
      </c>
      <c r="E12" t="s">
        <v>38</v>
      </c>
      <c r="F12" t="s">
        <v>69</v>
      </c>
      <c r="G12" t="s">
        <v>19</v>
      </c>
      <c r="H12">
        <v>14</v>
      </c>
      <c r="I12" t="s">
        <v>31</v>
      </c>
      <c r="J12" t="s">
        <v>22</v>
      </c>
      <c r="K12" t="s">
        <v>63</v>
      </c>
      <c r="L12" t="s">
        <v>82</v>
      </c>
      <c r="M12" t="s">
        <v>83</v>
      </c>
      <c r="N12">
        <v>9.6999999999999993</v>
      </c>
      <c r="O12" t="s">
        <v>66</v>
      </c>
      <c r="P12" t="s">
        <v>27</v>
      </c>
      <c r="Q12">
        <v>12</v>
      </c>
      <c r="R12" t="str">
        <f>IF(OR(Sheet1__2[[#This Row],[Application Status]]="Interview", Sheet1__2[[#This Row],[Application Status]]="Offer"),"Positive","Negative")</f>
        <v>Positive</v>
      </c>
      <c r="S12">
        <f>IF(Sheet1__2[[#This Row],[Application_outcome]]="Positive",1,0)</f>
        <v>1</v>
      </c>
      <c r="T12" cm="1">
        <f t="array" aca="1" ref="T12" ca="1">SUMPRODUCT(--ISNUMBER(SEARCH(TRIM(MID(SUBSTITUTE(L12,",",REPT(" ",100)),(ROW(INDIRECT("1:"&amp;LEN(L12)-LEN(SUBSTITUTE(L12,",",""))))-1)*100+1,100)),M12)))</f>
        <v>0</v>
      </c>
      <c r="U12" cm="1">
        <f t="array" aca="1" ref="U12" ca="1">SUMPRODUCT(--ISNUMBER(SEARCH(TRIM(MID(SUBSTITUTE(L12,",",REPT(" ",100)),(ROW(INDIRECT("1:"&amp;LEN(L12)-LEN(SUBSTITUTE(L12,",",""))))-1)*100+1,100)),M12)))</f>
        <v>0</v>
      </c>
    </row>
    <row r="13" spans="1:22" x14ac:dyDescent="0.35">
      <c r="A13" s="2">
        <v>45792</v>
      </c>
      <c r="B13" t="s">
        <v>60</v>
      </c>
      <c r="C13" t="s">
        <v>77</v>
      </c>
      <c r="D13" t="s">
        <v>19</v>
      </c>
      <c r="E13" t="s">
        <v>62</v>
      </c>
      <c r="F13" t="s">
        <v>30</v>
      </c>
      <c r="G13" t="s">
        <v>45</v>
      </c>
      <c r="H13">
        <v>21</v>
      </c>
      <c r="I13" t="s">
        <v>22</v>
      </c>
      <c r="J13" t="s">
        <v>22</v>
      </c>
      <c r="K13" t="s">
        <v>23</v>
      </c>
      <c r="L13" t="s">
        <v>84</v>
      </c>
      <c r="M13" t="s">
        <v>85</v>
      </c>
      <c r="N13">
        <v>4.7</v>
      </c>
      <c r="O13" t="s">
        <v>66</v>
      </c>
      <c r="P13" t="s">
        <v>43</v>
      </c>
      <c r="Q13">
        <v>15</v>
      </c>
      <c r="R13" t="str">
        <f>IF(OR(Sheet1__2[[#This Row],[Application Status]]="Interview", Sheet1__2[[#This Row],[Application Status]]="Offer"),"Positive","Negative")</f>
        <v>Negative</v>
      </c>
      <c r="S13">
        <f>IF(Sheet1__2[[#This Row],[Application_outcome]]="Positive",1,0)</f>
        <v>0</v>
      </c>
      <c r="T13" cm="1">
        <f t="array" aca="1" ref="T13" ca="1">SUMPRODUCT(--ISNUMBER(SEARCH(TRIM(MID(SUBSTITUTE(L13,",",REPT(" ",100)),(ROW(INDIRECT("1:"&amp;LEN(L13)-LEN(SUBSTITUTE(L13,",",""))))-1)*100+1,100)),M13)))</f>
        <v>1</v>
      </c>
      <c r="U13" cm="1">
        <f t="array" aca="1" ref="U13" ca="1">SUMPRODUCT(--ISNUMBER(SEARCH(TRIM(MID(SUBSTITUTE(L13,",",REPT(" ",100)),(ROW(INDIRECT("1:"&amp;LEN(L13)-LEN(SUBSTITUTE(L13,",",""))))-1)*100+1,100)),M13)))</f>
        <v>1</v>
      </c>
    </row>
    <row r="14" spans="1:22" x14ac:dyDescent="0.35">
      <c r="A14" s="2">
        <v>45822</v>
      </c>
      <c r="B14" t="s">
        <v>86</v>
      </c>
      <c r="C14" t="s">
        <v>77</v>
      </c>
      <c r="D14" t="s">
        <v>19</v>
      </c>
      <c r="E14" t="s">
        <v>62</v>
      </c>
      <c r="F14" t="s">
        <v>78</v>
      </c>
      <c r="G14" t="s">
        <v>87</v>
      </c>
      <c r="H14">
        <v>7</v>
      </c>
      <c r="I14" t="s">
        <v>31</v>
      </c>
      <c r="J14" t="s">
        <v>22</v>
      </c>
      <c r="K14" t="s">
        <v>63</v>
      </c>
      <c r="L14" t="s">
        <v>88</v>
      </c>
      <c r="M14" t="s">
        <v>89</v>
      </c>
      <c r="N14">
        <v>7</v>
      </c>
      <c r="O14" t="s">
        <v>90</v>
      </c>
      <c r="P14" t="s">
        <v>27</v>
      </c>
      <c r="Q14">
        <v>14</v>
      </c>
      <c r="R14" t="str">
        <f>IF(OR(Sheet1__2[[#This Row],[Application Status]]="Interview", Sheet1__2[[#This Row],[Application Status]]="Offer"),"Positive","Negative")</f>
        <v>Positive</v>
      </c>
      <c r="S14">
        <f>IF(Sheet1__2[[#This Row],[Application_outcome]]="Positive",1,0)</f>
        <v>1</v>
      </c>
      <c r="T14" cm="1">
        <f t="array" aca="1" ref="T14" ca="1">SUMPRODUCT(--ISNUMBER(SEARCH(TRIM(MID(SUBSTITUTE(L14,",",REPT(" ",100)),(ROW(INDIRECT("1:"&amp;LEN(L14)-LEN(SUBSTITUTE(L14,",",""))))-1)*100+1,100)),M14)))</f>
        <v>0</v>
      </c>
      <c r="U14" cm="1">
        <f t="array" aca="1" ref="U14" ca="1">SUMPRODUCT(--ISNUMBER(SEARCH(TRIM(MID(SUBSTITUTE(L14,",",REPT(" ",100)),(ROW(INDIRECT("1:"&amp;LEN(L14)-LEN(SUBSTITUTE(L14,",",""))))-1)*100+1,100)),M14)))</f>
        <v>0</v>
      </c>
    </row>
    <row r="15" spans="1:22" x14ac:dyDescent="0.35">
      <c r="A15" s="2">
        <v>45782</v>
      </c>
      <c r="B15" t="s">
        <v>91</v>
      </c>
      <c r="C15" t="s">
        <v>81</v>
      </c>
      <c r="D15" t="s">
        <v>29</v>
      </c>
      <c r="E15" t="s">
        <v>62</v>
      </c>
      <c r="F15" t="s">
        <v>21</v>
      </c>
      <c r="G15" t="s">
        <v>92</v>
      </c>
      <c r="I15" t="s">
        <v>31</v>
      </c>
      <c r="J15" t="s">
        <v>31</v>
      </c>
      <c r="K15" t="s">
        <v>23</v>
      </c>
      <c r="L15" t="s">
        <v>93</v>
      </c>
      <c r="M15" t="s">
        <v>94</v>
      </c>
      <c r="N15">
        <v>6.5</v>
      </c>
      <c r="O15" t="s">
        <v>95</v>
      </c>
      <c r="P15" t="s">
        <v>43</v>
      </c>
      <c r="Q15">
        <v>5</v>
      </c>
      <c r="R15" t="str">
        <f>IF(OR(Sheet1__2[[#This Row],[Application Status]]="Interview", Sheet1__2[[#This Row],[Application Status]]="Offer"),"Positive","Negative")</f>
        <v>Negative</v>
      </c>
      <c r="S15">
        <f>IF(Sheet1__2[[#This Row],[Application_outcome]]="Positive",1,0)</f>
        <v>0</v>
      </c>
      <c r="T15" cm="1">
        <f t="array" aca="1" ref="T15" ca="1">SUMPRODUCT(--ISNUMBER(SEARCH(TRIM(MID(SUBSTITUTE(L15,",",REPT(" ",100)),(ROW(INDIRECT("1:"&amp;LEN(L15)-LEN(SUBSTITUTE(L15,",",""))))-1)*100+1,100)),M15)))</f>
        <v>0</v>
      </c>
      <c r="U15" cm="1">
        <f t="array" aca="1" ref="U15" ca="1">SUMPRODUCT(--ISNUMBER(SEARCH(TRIM(MID(SUBSTITUTE(L15,",",REPT(" ",100)),(ROW(INDIRECT("1:"&amp;LEN(L15)-LEN(SUBSTITUTE(L15,",",""))))-1)*100+1,100)),M15)))</f>
        <v>0</v>
      </c>
    </row>
    <row r="16" spans="1:22" x14ac:dyDescent="0.35">
      <c r="A16" s="2">
        <v>45758</v>
      </c>
      <c r="B16" t="s">
        <v>96</v>
      </c>
      <c r="C16" t="s">
        <v>18</v>
      </c>
      <c r="D16" t="s">
        <v>29</v>
      </c>
      <c r="E16" t="s">
        <v>44</v>
      </c>
      <c r="F16" t="s">
        <v>21</v>
      </c>
      <c r="G16" t="s">
        <v>97</v>
      </c>
      <c r="I16" t="s">
        <v>22</v>
      </c>
      <c r="J16" t="s">
        <v>22</v>
      </c>
      <c r="K16" t="s">
        <v>32</v>
      </c>
      <c r="L16" t="s">
        <v>98</v>
      </c>
      <c r="M16" t="s">
        <v>99</v>
      </c>
      <c r="N16">
        <v>7.4</v>
      </c>
      <c r="O16" t="s">
        <v>59</v>
      </c>
      <c r="P16" t="s">
        <v>49</v>
      </c>
      <c r="Q16">
        <v>11</v>
      </c>
      <c r="R16" t="str">
        <f>IF(OR(Sheet1__2[[#This Row],[Application Status]]="Interview", Sheet1__2[[#This Row],[Application Status]]="Offer"),"Positive","Negative")</f>
        <v>Negative</v>
      </c>
      <c r="S16">
        <f>IF(Sheet1__2[[#This Row],[Application_outcome]]="Positive",1,0)</f>
        <v>0</v>
      </c>
      <c r="T16" cm="1">
        <f t="array" aca="1" ref="T16" ca="1">SUMPRODUCT(--ISNUMBER(SEARCH(TRIM(MID(SUBSTITUTE(L16,",",REPT(" ",100)),(ROW(INDIRECT("1:"&amp;LEN(L16)-LEN(SUBSTITUTE(L16,",",""))))-1)*100+1,100)),M16)))</f>
        <v>0</v>
      </c>
      <c r="U16" cm="1">
        <f t="array" aca="1" ref="U16" ca="1">SUMPRODUCT(--ISNUMBER(SEARCH(TRIM(MID(SUBSTITUTE(L16,",",REPT(" ",100)),(ROW(INDIRECT("1:"&amp;LEN(L16)-LEN(SUBSTITUTE(L16,",",""))))-1)*100+1,100)),M16)))</f>
        <v>0</v>
      </c>
    </row>
    <row r="17" spans="1:21" x14ac:dyDescent="0.35">
      <c r="A17" s="2">
        <v>45757</v>
      </c>
      <c r="B17" t="s">
        <v>100</v>
      </c>
      <c r="C17" t="s">
        <v>101</v>
      </c>
      <c r="D17" t="s">
        <v>29</v>
      </c>
      <c r="E17" t="s">
        <v>44</v>
      </c>
      <c r="F17" t="s">
        <v>78</v>
      </c>
      <c r="G17" t="s">
        <v>52</v>
      </c>
      <c r="H17">
        <v>14</v>
      </c>
      <c r="I17" t="s">
        <v>31</v>
      </c>
      <c r="J17" t="s">
        <v>31</v>
      </c>
      <c r="K17" t="s">
        <v>53</v>
      </c>
      <c r="L17" t="s">
        <v>102</v>
      </c>
      <c r="M17" t="s">
        <v>103</v>
      </c>
      <c r="N17">
        <v>6.9</v>
      </c>
      <c r="O17" t="s">
        <v>66</v>
      </c>
      <c r="P17" t="s">
        <v>49</v>
      </c>
      <c r="Q17">
        <v>10</v>
      </c>
      <c r="R17" t="str">
        <f>IF(OR(Sheet1__2[[#This Row],[Application Status]]="Interview", Sheet1__2[[#This Row],[Application Status]]="Offer"),"Positive","Negative")</f>
        <v>Positive</v>
      </c>
      <c r="S17">
        <f>IF(Sheet1__2[[#This Row],[Application_outcome]]="Positive",1,0)</f>
        <v>1</v>
      </c>
      <c r="T17" cm="1">
        <f t="array" aca="1" ref="T17" ca="1">SUMPRODUCT(--ISNUMBER(SEARCH(TRIM(MID(SUBSTITUTE(L17,",",REPT(" ",100)),(ROW(INDIRECT("1:"&amp;LEN(L17)-LEN(SUBSTITUTE(L17,",",""))))-1)*100+1,100)),M17)))</f>
        <v>0</v>
      </c>
      <c r="U17" cm="1">
        <f t="array" aca="1" ref="U17" ca="1">SUMPRODUCT(--ISNUMBER(SEARCH(TRIM(MID(SUBSTITUTE(L17,",",REPT(" ",100)),(ROW(INDIRECT("1:"&amp;LEN(L17)-LEN(SUBSTITUTE(L17,",",""))))-1)*100+1,100)),M17)))</f>
        <v>0</v>
      </c>
    </row>
    <row r="18" spans="1:21" x14ac:dyDescent="0.35">
      <c r="A18" s="2">
        <v>45831</v>
      </c>
      <c r="B18" t="s">
        <v>104</v>
      </c>
      <c r="C18" t="s">
        <v>81</v>
      </c>
      <c r="D18" t="s">
        <v>19</v>
      </c>
      <c r="E18" t="s">
        <v>20</v>
      </c>
      <c r="F18" t="s">
        <v>78</v>
      </c>
      <c r="G18" t="s">
        <v>52</v>
      </c>
      <c r="H18">
        <v>14</v>
      </c>
      <c r="I18" t="s">
        <v>22</v>
      </c>
      <c r="J18" t="s">
        <v>31</v>
      </c>
      <c r="K18" t="s">
        <v>32</v>
      </c>
      <c r="L18" t="s">
        <v>105</v>
      </c>
      <c r="M18" t="s">
        <v>106</v>
      </c>
      <c r="N18">
        <v>6.3</v>
      </c>
      <c r="O18" t="s">
        <v>95</v>
      </c>
      <c r="P18" t="s">
        <v>27</v>
      </c>
      <c r="Q18">
        <v>23</v>
      </c>
      <c r="R18" t="str">
        <f>IF(OR(Sheet1__2[[#This Row],[Application Status]]="Interview", Sheet1__2[[#This Row],[Application Status]]="Offer"),"Positive","Negative")</f>
        <v>Positive</v>
      </c>
      <c r="S18">
        <f>IF(Sheet1__2[[#This Row],[Application_outcome]]="Positive",1,0)</f>
        <v>1</v>
      </c>
      <c r="T18" cm="1">
        <f t="array" aca="1" ref="T18" ca="1">SUMPRODUCT(--ISNUMBER(SEARCH(TRIM(MID(SUBSTITUTE(L18,",",REPT(" ",100)),(ROW(INDIRECT("1:"&amp;LEN(L18)-LEN(SUBSTITUTE(L18,",",""))))-1)*100+1,100)),M18)))</f>
        <v>1</v>
      </c>
      <c r="U18" cm="1">
        <f t="array" aca="1" ref="U18" ca="1">SUMPRODUCT(--ISNUMBER(SEARCH(TRIM(MID(SUBSTITUTE(L18,",",REPT(" ",100)),(ROW(INDIRECT("1:"&amp;LEN(L18)-LEN(SUBSTITUTE(L18,",",""))))-1)*100+1,100)),M18)))</f>
        <v>1</v>
      </c>
    </row>
    <row r="19" spans="1:21" x14ac:dyDescent="0.35">
      <c r="A19" s="2">
        <v>45820</v>
      </c>
      <c r="B19" t="s">
        <v>50</v>
      </c>
      <c r="C19" t="s">
        <v>107</v>
      </c>
      <c r="D19" t="s">
        <v>29</v>
      </c>
      <c r="E19" t="s">
        <v>68</v>
      </c>
      <c r="F19" t="s">
        <v>21</v>
      </c>
      <c r="G19" t="s">
        <v>56</v>
      </c>
      <c r="I19" t="s">
        <v>31</v>
      </c>
      <c r="J19" t="s">
        <v>22</v>
      </c>
      <c r="K19" t="s">
        <v>53</v>
      </c>
      <c r="L19" t="s">
        <v>108</v>
      </c>
      <c r="M19" t="s">
        <v>109</v>
      </c>
      <c r="N19">
        <v>9.4</v>
      </c>
      <c r="O19" t="s">
        <v>66</v>
      </c>
      <c r="P19" t="s">
        <v>27</v>
      </c>
      <c r="Q19">
        <v>12</v>
      </c>
      <c r="R19" t="str">
        <f>IF(OR(Sheet1__2[[#This Row],[Application Status]]="Interview", Sheet1__2[[#This Row],[Application Status]]="Offer"),"Positive","Negative")</f>
        <v>Negative</v>
      </c>
      <c r="S19">
        <f>IF(Sheet1__2[[#This Row],[Application_outcome]]="Positive",1,0)</f>
        <v>0</v>
      </c>
      <c r="T19" cm="1">
        <f t="array" aca="1" ref="T19" ca="1">SUMPRODUCT(--ISNUMBER(SEARCH(TRIM(MID(SUBSTITUTE(L19,",",REPT(" ",100)),(ROW(INDIRECT("1:"&amp;LEN(L19)-LEN(SUBSTITUTE(L19,",",""))))-1)*100+1,100)),M19)))</f>
        <v>0</v>
      </c>
      <c r="U19" cm="1">
        <f t="array" aca="1" ref="U19" ca="1">SUMPRODUCT(--ISNUMBER(SEARCH(TRIM(MID(SUBSTITUTE(L19,",",REPT(" ",100)),(ROW(INDIRECT("1:"&amp;LEN(L19)-LEN(SUBSTITUTE(L19,",",""))))-1)*100+1,100)),M19)))</f>
        <v>0</v>
      </c>
    </row>
    <row r="20" spans="1:21" x14ac:dyDescent="0.35">
      <c r="A20" s="2">
        <v>45796</v>
      </c>
      <c r="B20" t="s">
        <v>36</v>
      </c>
      <c r="C20" t="s">
        <v>110</v>
      </c>
      <c r="D20" t="s">
        <v>19</v>
      </c>
      <c r="E20" t="s">
        <v>68</v>
      </c>
      <c r="F20" t="s">
        <v>21</v>
      </c>
      <c r="G20" t="s">
        <v>92</v>
      </c>
      <c r="I20" t="s">
        <v>31</v>
      </c>
      <c r="J20" t="s">
        <v>22</v>
      </c>
      <c r="K20" t="s">
        <v>40</v>
      </c>
      <c r="L20" t="s">
        <v>111</v>
      </c>
      <c r="M20" t="s">
        <v>112</v>
      </c>
      <c r="N20">
        <v>11.7</v>
      </c>
      <c r="O20" t="s">
        <v>95</v>
      </c>
      <c r="P20" t="s">
        <v>43</v>
      </c>
      <c r="Q20">
        <v>19</v>
      </c>
      <c r="R20" t="str">
        <f>IF(OR(Sheet1__2[[#This Row],[Application Status]]="Interview", Sheet1__2[[#This Row],[Application Status]]="Offer"),"Positive","Negative")</f>
        <v>Negative</v>
      </c>
      <c r="S20">
        <f>IF(Sheet1__2[[#This Row],[Application_outcome]]="Positive",1,0)</f>
        <v>0</v>
      </c>
      <c r="T20" cm="1">
        <f t="array" aca="1" ref="T20" ca="1">SUMPRODUCT(--ISNUMBER(SEARCH(TRIM(MID(SUBSTITUTE(L20,",",REPT(" ",100)),(ROW(INDIRECT("1:"&amp;LEN(L20)-LEN(SUBSTITUTE(L20,",",""))))-1)*100+1,100)),M20)))</f>
        <v>1</v>
      </c>
      <c r="U20" cm="1">
        <f t="array" aca="1" ref="U20" ca="1">SUMPRODUCT(--ISNUMBER(SEARCH(TRIM(MID(SUBSTITUTE(L20,",",REPT(" ",100)),(ROW(INDIRECT("1:"&amp;LEN(L20)-LEN(SUBSTITUTE(L20,",",""))))-1)*100+1,100)),M20)))</f>
        <v>1</v>
      </c>
    </row>
    <row r="21" spans="1:21" x14ac:dyDescent="0.35">
      <c r="A21" s="2">
        <v>45790</v>
      </c>
      <c r="B21" t="s">
        <v>113</v>
      </c>
      <c r="C21" t="s">
        <v>77</v>
      </c>
      <c r="D21" t="s">
        <v>29</v>
      </c>
      <c r="E21" t="s">
        <v>38</v>
      </c>
      <c r="F21" t="s">
        <v>21</v>
      </c>
      <c r="G21" t="s">
        <v>52</v>
      </c>
      <c r="I21" t="s">
        <v>22</v>
      </c>
      <c r="J21" t="s">
        <v>22</v>
      </c>
      <c r="K21" t="s">
        <v>32</v>
      </c>
      <c r="L21" t="s">
        <v>114</v>
      </c>
      <c r="M21" t="s">
        <v>115</v>
      </c>
      <c r="N21">
        <v>5.7</v>
      </c>
      <c r="O21" t="s">
        <v>26</v>
      </c>
      <c r="P21" t="s">
        <v>43</v>
      </c>
      <c r="Q21">
        <v>13</v>
      </c>
      <c r="R21" t="str">
        <f>IF(OR(Sheet1__2[[#This Row],[Application Status]]="Interview", Sheet1__2[[#This Row],[Application Status]]="Offer"),"Positive","Negative")</f>
        <v>Negative</v>
      </c>
      <c r="S21">
        <f>IF(Sheet1__2[[#This Row],[Application_outcome]]="Positive",1,0)</f>
        <v>0</v>
      </c>
      <c r="T21" cm="1">
        <f t="array" aca="1" ref="T21" ca="1">SUMPRODUCT(--ISNUMBER(SEARCH(TRIM(MID(SUBSTITUTE(L21,",",REPT(" ",100)),(ROW(INDIRECT("1:"&amp;LEN(L21)-LEN(SUBSTITUTE(L21,",",""))))-1)*100+1,100)),M21)))</f>
        <v>0</v>
      </c>
      <c r="U21" cm="1">
        <f t="array" aca="1" ref="U21" ca="1">SUMPRODUCT(--ISNUMBER(SEARCH(TRIM(MID(SUBSTITUTE(L21,",",REPT(" ",100)),(ROW(INDIRECT("1:"&amp;LEN(L21)-LEN(SUBSTITUTE(L21,",",""))))-1)*100+1,100)),M21)))</f>
        <v>0</v>
      </c>
    </row>
    <row r="22" spans="1:21" x14ac:dyDescent="0.35">
      <c r="A22" s="2">
        <v>45758</v>
      </c>
      <c r="B22" t="s">
        <v>91</v>
      </c>
      <c r="C22" t="s">
        <v>81</v>
      </c>
      <c r="D22" t="s">
        <v>19</v>
      </c>
      <c r="E22" t="s">
        <v>20</v>
      </c>
      <c r="F22" t="s">
        <v>21</v>
      </c>
      <c r="G22" t="s">
        <v>52</v>
      </c>
      <c r="I22" t="s">
        <v>22</v>
      </c>
      <c r="J22" t="s">
        <v>22</v>
      </c>
      <c r="K22" t="s">
        <v>32</v>
      </c>
      <c r="L22" t="s">
        <v>116</v>
      </c>
      <c r="M22" t="s">
        <v>117</v>
      </c>
      <c r="N22">
        <v>10.3</v>
      </c>
      <c r="O22" t="s">
        <v>59</v>
      </c>
      <c r="P22" t="s">
        <v>49</v>
      </c>
      <c r="Q22">
        <v>11</v>
      </c>
      <c r="R22" t="str">
        <f>IF(OR(Sheet1__2[[#This Row],[Application Status]]="Interview", Sheet1__2[[#This Row],[Application Status]]="Offer"),"Positive","Negative")</f>
        <v>Negative</v>
      </c>
      <c r="S22">
        <f>IF(Sheet1__2[[#This Row],[Application_outcome]]="Positive",1,0)</f>
        <v>0</v>
      </c>
      <c r="T22" cm="1">
        <f t="array" aca="1" ref="T22" ca="1">SUMPRODUCT(--ISNUMBER(SEARCH(TRIM(MID(SUBSTITUTE(L22,",",REPT(" ",100)),(ROW(INDIRECT("1:"&amp;LEN(L22)-LEN(SUBSTITUTE(L22,",",""))))-1)*100+1,100)),M22)))</f>
        <v>0</v>
      </c>
      <c r="U22" cm="1">
        <f t="array" aca="1" ref="U22" ca="1">SUMPRODUCT(--ISNUMBER(SEARCH(TRIM(MID(SUBSTITUTE(L22,",",REPT(" ",100)),(ROW(INDIRECT("1:"&amp;LEN(L22)-LEN(SUBSTITUTE(L22,",",""))))-1)*100+1,100)),M22)))</f>
        <v>0</v>
      </c>
    </row>
    <row r="23" spans="1:21" x14ac:dyDescent="0.35">
      <c r="A23" s="2">
        <v>45762</v>
      </c>
      <c r="B23" t="s">
        <v>67</v>
      </c>
      <c r="C23" t="s">
        <v>51</v>
      </c>
      <c r="D23" t="s">
        <v>29</v>
      </c>
      <c r="E23" t="s">
        <v>62</v>
      </c>
      <c r="F23" t="s">
        <v>30</v>
      </c>
      <c r="G23" t="s">
        <v>52</v>
      </c>
      <c r="H23">
        <v>21</v>
      </c>
      <c r="I23" t="s">
        <v>31</v>
      </c>
      <c r="J23" t="s">
        <v>31</v>
      </c>
      <c r="K23" t="s">
        <v>53</v>
      </c>
      <c r="L23" t="s">
        <v>118</v>
      </c>
      <c r="M23" t="s">
        <v>119</v>
      </c>
      <c r="N23">
        <v>6.6</v>
      </c>
      <c r="O23" t="s">
        <v>26</v>
      </c>
      <c r="P23" t="s">
        <v>49</v>
      </c>
      <c r="Q23">
        <v>15</v>
      </c>
      <c r="R23" t="str">
        <f>IF(OR(Sheet1__2[[#This Row],[Application Status]]="Interview", Sheet1__2[[#This Row],[Application Status]]="Offer"),"Positive","Negative")</f>
        <v>Negative</v>
      </c>
      <c r="S23">
        <f>IF(Sheet1__2[[#This Row],[Application_outcome]]="Positive",1,0)</f>
        <v>0</v>
      </c>
      <c r="T23" cm="1">
        <f t="array" aca="1" ref="T23" ca="1">SUMPRODUCT(--ISNUMBER(SEARCH(TRIM(MID(SUBSTITUTE(L23,",",REPT(" ",100)),(ROW(INDIRECT("1:"&amp;LEN(L23)-LEN(SUBSTITUTE(L23,",",""))))-1)*100+1,100)),M23)))</f>
        <v>1</v>
      </c>
      <c r="U23" cm="1">
        <f t="array" aca="1" ref="U23" ca="1">SUMPRODUCT(--ISNUMBER(SEARCH(TRIM(MID(SUBSTITUTE(L23,",",REPT(" ",100)),(ROW(INDIRECT("1:"&amp;LEN(L23)-LEN(SUBSTITUTE(L23,",",""))))-1)*100+1,100)),M23)))</f>
        <v>1</v>
      </c>
    </row>
    <row r="24" spans="1:21" x14ac:dyDescent="0.35">
      <c r="A24" s="2">
        <v>45826</v>
      </c>
      <c r="B24" t="s">
        <v>50</v>
      </c>
      <c r="C24" t="s">
        <v>110</v>
      </c>
      <c r="D24" t="s">
        <v>19</v>
      </c>
      <c r="E24" t="s">
        <v>44</v>
      </c>
      <c r="F24" t="s">
        <v>21</v>
      </c>
      <c r="G24" t="s">
        <v>52</v>
      </c>
      <c r="I24" t="s">
        <v>31</v>
      </c>
      <c r="J24" t="s">
        <v>22</v>
      </c>
      <c r="K24" t="s">
        <v>23</v>
      </c>
      <c r="L24" t="s">
        <v>120</v>
      </c>
      <c r="M24" t="s">
        <v>121</v>
      </c>
      <c r="N24">
        <v>5.4</v>
      </c>
      <c r="O24" t="s">
        <v>48</v>
      </c>
      <c r="P24" t="s">
        <v>27</v>
      </c>
      <c r="Q24">
        <v>18</v>
      </c>
      <c r="R24" t="str">
        <f>IF(OR(Sheet1__2[[#This Row],[Application Status]]="Interview", Sheet1__2[[#This Row],[Application Status]]="Offer"),"Positive","Negative")</f>
        <v>Negative</v>
      </c>
      <c r="S24">
        <f>IF(Sheet1__2[[#This Row],[Application_outcome]]="Positive",1,0)</f>
        <v>0</v>
      </c>
      <c r="T24" cm="1">
        <f t="array" aca="1" ref="T24" ca="1">SUMPRODUCT(--ISNUMBER(SEARCH(TRIM(MID(SUBSTITUTE(L24,",",REPT(" ",100)),(ROW(INDIRECT("1:"&amp;LEN(L24)-LEN(SUBSTITUTE(L24,",",""))))-1)*100+1,100)),M24)))</f>
        <v>1</v>
      </c>
      <c r="U24" cm="1">
        <f t="array" aca="1" ref="U24" ca="1">SUMPRODUCT(--ISNUMBER(SEARCH(TRIM(MID(SUBSTITUTE(L24,",",REPT(" ",100)),(ROW(INDIRECT("1:"&amp;LEN(L24)-LEN(SUBSTITUTE(L24,",",""))))-1)*100+1,100)),M24)))</f>
        <v>1</v>
      </c>
    </row>
    <row r="25" spans="1:21" x14ac:dyDescent="0.35">
      <c r="A25" s="2">
        <v>45810</v>
      </c>
      <c r="B25" t="s">
        <v>17</v>
      </c>
      <c r="C25" t="s">
        <v>51</v>
      </c>
      <c r="D25" t="s">
        <v>19</v>
      </c>
      <c r="E25" t="s">
        <v>68</v>
      </c>
      <c r="F25" t="s">
        <v>21</v>
      </c>
      <c r="G25" t="s">
        <v>87</v>
      </c>
      <c r="I25" t="s">
        <v>22</v>
      </c>
      <c r="J25" t="s">
        <v>22</v>
      </c>
      <c r="K25" t="s">
        <v>32</v>
      </c>
      <c r="L25" t="s">
        <v>122</v>
      </c>
      <c r="M25" t="s">
        <v>123</v>
      </c>
      <c r="N25">
        <v>5.0999999999999996</v>
      </c>
      <c r="O25" t="s">
        <v>95</v>
      </c>
      <c r="P25" t="s">
        <v>27</v>
      </c>
      <c r="Q25">
        <v>2</v>
      </c>
      <c r="R25" t="str">
        <f>IF(OR(Sheet1__2[[#This Row],[Application Status]]="Interview", Sheet1__2[[#This Row],[Application Status]]="Offer"),"Positive","Negative")</f>
        <v>Negative</v>
      </c>
      <c r="S25">
        <f>IF(Sheet1__2[[#This Row],[Application_outcome]]="Positive",1,0)</f>
        <v>0</v>
      </c>
      <c r="T25" cm="1">
        <f t="array" aca="1" ref="T25" ca="1">SUMPRODUCT(--ISNUMBER(SEARCH(TRIM(MID(SUBSTITUTE(L25,",",REPT(" ",100)),(ROW(INDIRECT("1:"&amp;LEN(L25)-LEN(SUBSTITUTE(L25,",",""))))-1)*100+1,100)),M25)))</f>
        <v>1</v>
      </c>
      <c r="U25" cm="1">
        <f t="array" aca="1" ref="U25" ca="1">SUMPRODUCT(--ISNUMBER(SEARCH(TRIM(MID(SUBSTITUTE(L25,",",REPT(" ",100)),(ROW(INDIRECT("1:"&amp;LEN(L25)-LEN(SUBSTITUTE(L25,",",""))))-1)*100+1,100)),M25)))</f>
        <v>1</v>
      </c>
    </row>
    <row r="26" spans="1:21" x14ac:dyDescent="0.35">
      <c r="A26" s="2">
        <v>45762</v>
      </c>
      <c r="B26" t="s">
        <v>76</v>
      </c>
      <c r="C26" t="s">
        <v>51</v>
      </c>
      <c r="D26" t="s">
        <v>29</v>
      </c>
      <c r="E26" t="s">
        <v>68</v>
      </c>
      <c r="F26" t="s">
        <v>21</v>
      </c>
      <c r="G26" t="s">
        <v>19</v>
      </c>
      <c r="I26" t="s">
        <v>22</v>
      </c>
      <c r="J26" t="s">
        <v>22</v>
      </c>
      <c r="K26" t="s">
        <v>63</v>
      </c>
      <c r="L26" t="s">
        <v>124</v>
      </c>
      <c r="M26" t="s">
        <v>125</v>
      </c>
      <c r="N26">
        <v>5.8</v>
      </c>
      <c r="O26" t="s">
        <v>26</v>
      </c>
      <c r="P26" t="s">
        <v>49</v>
      </c>
      <c r="Q26">
        <v>15</v>
      </c>
      <c r="R26" t="str">
        <f>IF(OR(Sheet1__2[[#This Row],[Application Status]]="Interview", Sheet1__2[[#This Row],[Application Status]]="Offer"),"Positive","Negative")</f>
        <v>Negative</v>
      </c>
      <c r="S26">
        <f>IF(Sheet1__2[[#This Row],[Application_outcome]]="Positive",1,0)</f>
        <v>0</v>
      </c>
      <c r="T26" cm="1">
        <f t="array" aca="1" ref="T26" ca="1">SUMPRODUCT(--ISNUMBER(SEARCH(TRIM(MID(SUBSTITUTE(L26,",",REPT(" ",100)),(ROW(INDIRECT("1:"&amp;LEN(L26)-LEN(SUBSTITUTE(L26,",",""))))-1)*100+1,100)),M26)))</f>
        <v>2</v>
      </c>
      <c r="U26" cm="1">
        <f t="array" aca="1" ref="U26" ca="1">SUMPRODUCT(--ISNUMBER(SEARCH(TRIM(MID(SUBSTITUTE(L26,",",REPT(" ",100)),(ROW(INDIRECT("1:"&amp;LEN(L26)-LEN(SUBSTITUTE(L26,",",""))))-1)*100+1,100)),M26)))</f>
        <v>2</v>
      </c>
    </row>
    <row r="27" spans="1:21" x14ac:dyDescent="0.35">
      <c r="A27" s="2">
        <v>45805</v>
      </c>
      <c r="B27" t="s">
        <v>104</v>
      </c>
      <c r="C27" t="s">
        <v>61</v>
      </c>
      <c r="D27" t="s">
        <v>19</v>
      </c>
      <c r="E27" t="s">
        <v>38</v>
      </c>
      <c r="F27" t="s">
        <v>21</v>
      </c>
      <c r="G27" t="s">
        <v>52</v>
      </c>
      <c r="I27" t="s">
        <v>22</v>
      </c>
      <c r="J27" t="s">
        <v>22</v>
      </c>
      <c r="K27" t="s">
        <v>32</v>
      </c>
      <c r="L27" t="s">
        <v>126</v>
      </c>
      <c r="M27" t="s">
        <v>127</v>
      </c>
      <c r="N27">
        <v>10.199999999999999</v>
      </c>
      <c r="O27" t="s">
        <v>48</v>
      </c>
      <c r="P27" t="s">
        <v>43</v>
      </c>
      <c r="Q27">
        <v>28</v>
      </c>
      <c r="R27" t="str">
        <f>IF(OR(Sheet1__2[[#This Row],[Application Status]]="Interview", Sheet1__2[[#This Row],[Application Status]]="Offer"),"Positive","Negative")</f>
        <v>Negative</v>
      </c>
      <c r="S27">
        <f>IF(Sheet1__2[[#This Row],[Application_outcome]]="Positive",1,0)</f>
        <v>0</v>
      </c>
      <c r="T27" cm="1">
        <f t="array" aca="1" ref="T27" ca="1">SUMPRODUCT(--ISNUMBER(SEARCH(TRIM(MID(SUBSTITUTE(L27,",",REPT(" ",100)),(ROW(INDIRECT("1:"&amp;LEN(L27)-LEN(SUBSTITUTE(L27,",",""))))-1)*100+1,100)),M27)))</f>
        <v>0</v>
      </c>
      <c r="U27" cm="1">
        <f t="array" aca="1" ref="U27" ca="1">SUMPRODUCT(--ISNUMBER(SEARCH(TRIM(MID(SUBSTITUTE(L27,",",REPT(" ",100)),(ROW(INDIRECT("1:"&amp;LEN(L27)-LEN(SUBSTITUTE(L27,",",""))))-1)*100+1,100)),M27)))</f>
        <v>0</v>
      </c>
    </row>
    <row r="28" spans="1:21" x14ac:dyDescent="0.35">
      <c r="A28" s="2">
        <v>45776</v>
      </c>
      <c r="B28" t="s">
        <v>128</v>
      </c>
      <c r="C28" t="s">
        <v>61</v>
      </c>
      <c r="D28" t="s">
        <v>19</v>
      </c>
      <c r="E28" t="s">
        <v>62</v>
      </c>
      <c r="F28" t="s">
        <v>78</v>
      </c>
      <c r="G28" t="s">
        <v>19</v>
      </c>
      <c r="H28">
        <v>14</v>
      </c>
      <c r="I28" t="s">
        <v>22</v>
      </c>
      <c r="J28" t="s">
        <v>31</v>
      </c>
      <c r="K28" t="s">
        <v>40</v>
      </c>
      <c r="L28" t="s">
        <v>129</v>
      </c>
      <c r="M28" t="s">
        <v>130</v>
      </c>
      <c r="N28">
        <v>7.9</v>
      </c>
      <c r="O28" t="s">
        <v>26</v>
      </c>
      <c r="P28" t="s">
        <v>49</v>
      </c>
      <c r="Q28">
        <v>29</v>
      </c>
      <c r="R28" t="str">
        <f>IF(OR(Sheet1__2[[#This Row],[Application Status]]="Interview", Sheet1__2[[#This Row],[Application Status]]="Offer"),"Positive","Negative")</f>
        <v>Positive</v>
      </c>
      <c r="S28">
        <f>IF(Sheet1__2[[#This Row],[Application_outcome]]="Positive",1,0)</f>
        <v>1</v>
      </c>
      <c r="T28" cm="1">
        <f t="array" aca="1" ref="T28" ca="1">SUMPRODUCT(--ISNUMBER(SEARCH(TRIM(MID(SUBSTITUTE(L28,",",REPT(" ",100)),(ROW(INDIRECT("1:"&amp;LEN(L28)-LEN(SUBSTITUTE(L28,",",""))))-1)*100+1,100)),M28)))</f>
        <v>0</v>
      </c>
      <c r="U28" cm="1">
        <f t="array" aca="1" ref="U28" ca="1">SUMPRODUCT(--ISNUMBER(SEARCH(TRIM(MID(SUBSTITUTE(L28,",",REPT(" ",100)),(ROW(INDIRECT("1:"&amp;LEN(L28)-LEN(SUBSTITUTE(L28,",",""))))-1)*100+1,100)),M28)))</f>
        <v>0</v>
      </c>
    </row>
    <row r="29" spans="1:21" x14ac:dyDescent="0.35">
      <c r="A29" s="2">
        <v>45802</v>
      </c>
      <c r="B29" t="s">
        <v>91</v>
      </c>
      <c r="C29" t="s">
        <v>18</v>
      </c>
      <c r="D29" t="s">
        <v>19</v>
      </c>
      <c r="E29" t="s">
        <v>38</v>
      </c>
      <c r="F29" t="s">
        <v>21</v>
      </c>
      <c r="G29" t="s">
        <v>45</v>
      </c>
      <c r="I29" t="s">
        <v>31</v>
      </c>
      <c r="J29" t="s">
        <v>22</v>
      </c>
      <c r="K29" t="s">
        <v>23</v>
      </c>
      <c r="L29" t="s">
        <v>131</v>
      </c>
      <c r="M29" t="s">
        <v>132</v>
      </c>
      <c r="N29">
        <v>10.3</v>
      </c>
      <c r="O29" t="s">
        <v>35</v>
      </c>
      <c r="P29" t="s">
        <v>43</v>
      </c>
      <c r="Q29">
        <v>25</v>
      </c>
      <c r="R29" t="str">
        <f>IF(OR(Sheet1__2[[#This Row],[Application Status]]="Interview", Sheet1__2[[#This Row],[Application Status]]="Offer"),"Positive","Negative")</f>
        <v>Negative</v>
      </c>
      <c r="S29">
        <f>IF(Sheet1__2[[#This Row],[Application_outcome]]="Positive",1,0)</f>
        <v>0</v>
      </c>
      <c r="T29" cm="1">
        <f t="array" aca="1" ref="T29" ca="1">SUMPRODUCT(--ISNUMBER(SEARCH(TRIM(MID(SUBSTITUTE(L29,",",REPT(" ",100)),(ROW(INDIRECT("1:"&amp;LEN(L29)-LEN(SUBSTITUTE(L29,",",""))))-1)*100+1,100)),M29)))</f>
        <v>1</v>
      </c>
      <c r="U29" cm="1">
        <f t="array" aca="1" ref="U29" ca="1">SUMPRODUCT(--ISNUMBER(SEARCH(TRIM(MID(SUBSTITUTE(L29,",",REPT(" ",100)),(ROW(INDIRECT("1:"&amp;LEN(L29)-LEN(SUBSTITUTE(L29,",",""))))-1)*100+1,100)),M29)))</f>
        <v>1</v>
      </c>
    </row>
    <row r="30" spans="1:21" x14ac:dyDescent="0.35">
      <c r="A30" s="2">
        <v>45755</v>
      </c>
      <c r="B30" t="s">
        <v>133</v>
      </c>
      <c r="C30" t="s">
        <v>51</v>
      </c>
      <c r="D30" t="s">
        <v>19</v>
      </c>
      <c r="E30" t="s">
        <v>68</v>
      </c>
      <c r="F30" t="s">
        <v>78</v>
      </c>
      <c r="G30" t="s">
        <v>45</v>
      </c>
      <c r="H30">
        <v>7</v>
      </c>
      <c r="I30" t="s">
        <v>22</v>
      </c>
      <c r="J30" t="s">
        <v>22</v>
      </c>
      <c r="K30" t="s">
        <v>40</v>
      </c>
      <c r="L30" t="s">
        <v>134</v>
      </c>
      <c r="M30" t="s">
        <v>132</v>
      </c>
      <c r="N30">
        <v>4.3</v>
      </c>
      <c r="O30" t="s">
        <v>26</v>
      </c>
      <c r="P30" t="s">
        <v>49</v>
      </c>
      <c r="Q30">
        <v>8</v>
      </c>
      <c r="R30" t="str">
        <f>IF(OR(Sheet1__2[[#This Row],[Application Status]]="Interview", Sheet1__2[[#This Row],[Application Status]]="Offer"),"Positive","Negative")</f>
        <v>Positive</v>
      </c>
      <c r="S30">
        <f>IF(Sheet1__2[[#This Row],[Application_outcome]]="Positive",1,0)</f>
        <v>1</v>
      </c>
      <c r="T30" cm="1">
        <f t="array" aca="1" ref="T30" ca="1">SUMPRODUCT(--ISNUMBER(SEARCH(TRIM(MID(SUBSTITUTE(L30,",",REPT(" ",100)),(ROW(INDIRECT("1:"&amp;LEN(L30)-LEN(SUBSTITUTE(L30,",",""))))-1)*100+1,100)),M30)))</f>
        <v>1</v>
      </c>
      <c r="U30" cm="1">
        <f t="array" aca="1" ref="U30" ca="1">SUMPRODUCT(--ISNUMBER(SEARCH(TRIM(MID(SUBSTITUTE(L30,",",REPT(" ",100)),(ROW(INDIRECT("1:"&amp;LEN(L30)-LEN(SUBSTITUTE(L30,",",""))))-1)*100+1,100)),M30)))</f>
        <v>1</v>
      </c>
    </row>
    <row r="31" spans="1:21" x14ac:dyDescent="0.35">
      <c r="A31" s="2">
        <v>45789</v>
      </c>
      <c r="B31" t="s">
        <v>135</v>
      </c>
      <c r="C31" t="s">
        <v>73</v>
      </c>
      <c r="D31" t="s">
        <v>19</v>
      </c>
      <c r="E31" t="s">
        <v>62</v>
      </c>
      <c r="F31" t="s">
        <v>78</v>
      </c>
      <c r="G31" t="s">
        <v>97</v>
      </c>
      <c r="H31">
        <v>14</v>
      </c>
      <c r="I31" t="s">
        <v>22</v>
      </c>
      <c r="J31" t="s">
        <v>22</v>
      </c>
      <c r="K31" t="s">
        <v>23</v>
      </c>
      <c r="L31" t="s">
        <v>136</v>
      </c>
      <c r="M31" t="s">
        <v>137</v>
      </c>
      <c r="N31">
        <v>8.1999999999999993</v>
      </c>
      <c r="O31" t="s">
        <v>95</v>
      </c>
      <c r="P31" t="s">
        <v>43</v>
      </c>
      <c r="Q31">
        <v>12</v>
      </c>
      <c r="R31" t="str">
        <f>IF(OR(Sheet1__2[[#This Row],[Application Status]]="Interview", Sheet1__2[[#This Row],[Application Status]]="Offer"),"Positive","Negative")</f>
        <v>Positive</v>
      </c>
      <c r="S31">
        <f>IF(Sheet1__2[[#This Row],[Application_outcome]]="Positive",1,0)</f>
        <v>1</v>
      </c>
      <c r="T31" cm="1">
        <f t="array" aca="1" ref="T31" ca="1">SUMPRODUCT(--ISNUMBER(SEARCH(TRIM(MID(SUBSTITUTE(L31,",",REPT(" ",100)),(ROW(INDIRECT("1:"&amp;LEN(L31)-LEN(SUBSTITUTE(L31,",",""))))-1)*100+1,100)),M31)))</f>
        <v>0</v>
      </c>
      <c r="U31" cm="1">
        <f t="array" aca="1" ref="U31" ca="1">SUMPRODUCT(--ISNUMBER(SEARCH(TRIM(MID(SUBSTITUTE(L31,",",REPT(" ",100)),(ROW(INDIRECT("1:"&amp;LEN(L31)-LEN(SUBSTITUTE(L31,",",""))))-1)*100+1,100)),M31)))</f>
        <v>0</v>
      </c>
    </row>
    <row r="32" spans="1:21" x14ac:dyDescent="0.35">
      <c r="A32" s="2">
        <v>45759</v>
      </c>
      <c r="B32" t="s">
        <v>138</v>
      </c>
      <c r="C32" t="s">
        <v>51</v>
      </c>
      <c r="D32" t="s">
        <v>29</v>
      </c>
      <c r="E32" t="s">
        <v>68</v>
      </c>
      <c r="F32" t="s">
        <v>21</v>
      </c>
      <c r="G32" t="s">
        <v>92</v>
      </c>
      <c r="I32" t="s">
        <v>31</v>
      </c>
      <c r="J32" t="s">
        <v>22</v>
      </c>
      <c r="K32" t="s">
        <v>53</v>
      </c>
      <c r="L32" t="s">
        <v>139</v>
      </c>
      <c r="M32" t="s">
        <v>140</v>
      </c>
      <c r="N32">
        <v>3.9</v>
      </c>
      <c r="O32" t="s">
        <v>90</v>
      </c>
      <c r="P32" t="s">
        <v>49</v>
      </c>
      <c r="Q32">
        <v>12</v>
      </c>
      <c r="R32" t="str">
        <f>IF(OR(Sheet1__2[[#This Row],[Application Status]]="Interview", Sheet1__2[[#This Row],[Application Status]]="Offer"),"Positive","Negative")</f>
        <v>Negative</v>
      </c>
      <c r="S32">
        <f>IF(Sheet1__2[[#This Row],[Application_outcome]]="Positive",1,0)</f>
        <v>0</v>
      </c>
      <c r="T32" cm="1">
        <f t="array" aca="1" ref="T32" ca="1">SUMPRODUCT(--ISNUMBER(SEARCH(TRIM(MID(SUBSTITUTE(L32,",",REPT(" ",100)),(ROW(INDIRECT("1:"&amp;LEN(L32)-LEN(SUBSTITUTE(L32,",",""))))-1)*100+1,100)),M32)))</f>
        <v>1</v>
      </c>
      <c r="U32" cm="1">
        <f t="array" aca="1" ref="U32" ca="1">SUMPRODUCT(--ISNUMBER(SEARCH(TRIM(MID(SUBSTITUTE(L32,",",REPT(" ",100)),(ROW(INDIRECT("1:"&amp;LEN(L32)-LEN(SUBSTITUTE(L32,",",""))))-1)*100+1,100)),M32)))</f>
        <v>1</v>
      </c>
    </row>
    <row r="33" spans="1:21" x14ac:dyDescent="0.35">
      <c r="A33" s="2">
        <v>45806</v>
      </c>
      <c r="B33" t="s">
        <v>67</v>
      </c>
      <c r="C33" t="s">
        <v>77</v>
      </c>
      <c r="D33" t="s">
        <v>29</v>
      </c>
      <c r="E33" t="s">
        <v>44</v>
      </c>
      <c r="F33" t="s">
        <v>21</v>
      </c>
      <c r="G33" t="s">
        <v>92</v>
      </c>
      <c r="I33" t="s">
        <v>31</v>
      </c>
      <c r="J33" t="s">
        <v>31</v>
      </c>
      <c r="K33" t="s">
        <v>53</v>
      </c>
      <c r="L33" t="s">
        <v>141</v>
      </c>
      <c r="M33" t="s">
        <v>142</v>
      </c>
      <c r="N33">
        <v>9</v>
      </c>
      <c r="O33" t="s">
        <v>66</v>
      </c>
      <c r="P33" t="s">
        <v>43</v>
      </c>
      <c r="Q33">
        <v>29</v>
      </c>
      <c r="R33" t="str">
        <f>IF(OR(Sheet1__2[[#This Row],[Application Status]]="Interview", Sheet1__2[[#This Row],[Application Status]]="Offer"),"Positive","Negative")</f>
        <v>Negative</v>
      </c>
      <c r="S33">
        <f>IF(Sheet1__2[[#This Row],[Application_outcome]]="Positive",1,0)</f>
        <v>0</v>
      </c>
      <c r="T33" cm="1">
        <f t="array" aca="1" ref="T33" ca="1">SUMPRODUCT(--ISNUMBER(SEARCH(TRIM(MID(SUBSTITUTE(L33,",",REPT(" ",100)),(ROW(INDIRECT("1:"&amp;LEN(L33)-LEN(SUBSTITUTE(L33,",",""))))-1)*100+1,100)),M33)))</f>
        <v>1</v>
      </c>
      <c r="U33" cm="1">
        <f t="array" aca="1" ref="U33" ca="1">SUMPRODUCT(--ISNUMBER(SEARCH(TRIM(MID(SUBSTITUTE(L33,",",REPT(" ",100)),(ROW(INDIRECT("1:"&amp;LEN(L33)-LEN(SUBSTITUTE(L33,",",""))))-1)*100+1,100)),M33)))</f>
        <v>1</v>
      </c>
    </row>
    <row r="34" spans="1:21" x14ac:dyDescent="0.35">
      <c r="A34" s="2">
        <v>45831</v>
      </c>
      <c r="B34" t="s">
        <v>76</v>
      </c>
      <c r="C34" t="s">
        <v>61</v>
      </c>
      <c r="D34" t="s">
        <v>19</v>
      </c>
      <c r="E34" t="s">
        <v>20</v>
      </c>
      <c r="F34" t="s">
        <v>78</v>
      </c>
      <c r="G34" t="s">
        <v>52</v>
      </c>
      <c r="H34">
        <v>14</v>
      </c>
      <c r="I34" t="s">
        <v>31</v>
      </c>
      <c r="J34" t="s">
        <v>31</v>
      </c>
      <c r="K34" t="s">
        <v>23</v>
      </c>
      <c r="L34" t="s">
        <v>143</v>
      </c>
      <c r="M34" t="s">
        <v>144</v>
      </c>
      <c r="N34">
        <v>7.7</v>
      </c>
      <c r="O34" t="s">
        <v>95</v>
      </c>
      <c r="P34" t="s">
        <v>27</v>
      </c>
      <c r="Q34">
        <v>23</v>
      </c>
      <c r="R34" t="str">
        <f>IF(OR(Sheet1__2[[#This Row],[Application Status]]="Interview", Sheet1__2[[#This Row],[Application Status]]="Offer"),"Positive","Negative")</f>
        <v>Positive</v>
      </c>
      <c r="S34">
        <f>IF(Sheet1__2[[#This Row],[Application_outcome]]="Positive",1,0)</f>
        <v>1</v>
      </c>
      <c r="T34" cm="1">
        <f t="array" aca="1" ref="T34" ca="1">SUMPRODUCT(--ISNUMBER(SEARCH(TRIM(MID(SUBSTITUTE(L34,",",REPT(" ",100)),(ROW(INDIRECT("1:"&amp;LEN(L34)-LEN(SUBSTITUTE(L34,",",""))))-1)*100+1,100)),M34)))</f>
        <v>0</v>
      </c>
      <c r="U34" cm="1">
        <f t="array" aca="1" ref="U34" ca="1">SUMPRODUCT(--ISNUMBER(SEARCH(TRIM(MID(SUBSTITUTE(L34,",",REPT(" ",100)),(ROW(INDIRECT("1:"&amp;LEN(L34)-LEN(SUBSTITUTE(L34,",",""))))-1)*100+1,100)),M34)))</f>
        <v>0</v>
      </c>
    </row>
    <row r="35" spans="1:21" x14ac:dyDescent="0.35">
      <c r="A35" s="2">
        <v>45804</v>
      </c>
      <c r="B35" t="s">
        <v>67</v>
      </c>
      <c r="C35" t="s">
        <v>61</v>
      </c>
      <c r="D35" t="s">
        <v>19</v>
      </c>
      <c r="E35" t="s">
        <v>38</v>
      </c>
      <c r="F35" t="s">
        <v>69</v>
      </c>
      <c r="G35" t="s">
        <v>92</v>
      </c>
      <c r="H35">
        <v>3</v>
      </c>
      <c r="I35" t="s">
        <v>22</v>
      </c>
      <c r="J35" t="s">
        <v>31</v>
      </c>
      <c r="K35" t="s">
        <v>63</v>
      </c>
      <c r="L35" t="s">
        <v>145</v>
      </c>
      <c r="M35" t="s">
        <v>146</v>
      </c>
      <c r="N35">
        <v>6.4</v>
      </c>
      <c r="O35" t="s">
        <v>26</v>
      </c>
      <c r="P35" t="s">
        <v>43</v>
      </c>
      <c r="Q35">
        <v>27</v>
      </c>
      <c r="R35" t="str">
        <f>IF(OR(Sheet1__2[[#This Row],[Application Status]]="Interview", Sheet1__2[[#This Row],[Application Status]]="Offer"),"Positive","Negative")</f>
        <v>Positive</v>
      </c>
      <c r="S35">
        <f>IF(Sheet1__2[[#This Row],[Application_outcome]]="Positive",1,0)</f>
        <v>1</v>
      </c>
      <c r="T35" cm="1">
        <f t="array" aca="1" ref="T35" ca="1">SUMPRODUCT(--ISNUMBER(SEARCH(TRIM(MID(SUBSTITUTE(L35,",",REPT(" ",100)),(ROW(INDIRECT("1:"&amp;LEN(L35)-LEN(SUBSTITUTE(L35,",",""))))-1)*100+1,100)),M35)))</f>
        <v>1</v>
      </c>
      <c r="U35" cm="1">
        <f t="array" aca="1" ref="U35" ca="1">SUMPRODUCT(--ISNUMBER(SEARCH(TRIM(MID(SUBSTITUTE(L35,",",REPT(" ",100)),(ROW(INDIRECT("1:"&amp;LEN(L35)-LEN(SUBSTITUTE(L35,",",""))))-1)*100+1,100)),M35)))</f>
        <v>1</v>
      </c>
    </row>
    <row r="36" spans="1:21" x14ac:dyDescent="0.35">
      <c r="A36" s="2">
        <v>45765</v>
      </c>
      <c r="B36" t="s">
        <v>147</v>
      </c>
      <c r="C36" t="s">
        <v>77</v>
      </c>
      <c r="D36" t="s">
        <v>29</v>
      </c>
      <c r="E36" t="s">
        <v>68</v>
      </c>
      <c r="F36" t="s">
        <v>78</v>
      </c>
      <c r="G36" t="s">
        <v>56</v>
      </c>
      <c r="H36">
        <v>7</v>
      </c>
      <c r="I36" t="s">
        <v>31</v>
      </c>
      <c r="J36" t="s">
        <v>31</v>
      </c>
      <c r="K36" t="s">
        <v>32</v>
      </c>
      <c r="L36" t="s">
        <v>148</v>
      </c>
      <c r="M36" t="s">
        <v>149</v>
      </c>
      <c r="N36">
        <v>6.2</v>
      </c>
      <c r="O36" t="s">
        <v>59</v>
      </c>
      <c r="P36" t="s">
        <v>49</v>
      </c>
      <c r="Q36">
        <v>18</v>
      </c>
      <c r="R36" t="str">
        <f>IF(OR(Sheet1__2[[#This Row],[Application Status]]="Interview", Sheet1__2[[#This Row],[Application Status]]="Offer"),"Positive","Negative")</f>
        <v>Positive</v>
      </c>
      <c r="S36">
        <f>IF(Sheet1__2[[#This Row],[Application_outcome]]="Positive",1,0)</f>
        <v>1</v>
      </c>
      <c r="T36" cm="1">
        <f t="array" aca="1" ref="T36" ca="1">SUMPRODUCT(--ISNUMBER(SEARCH(TRIM(MID(SUBSTITUTE(L36,",",REPT(" ",100)),(ROW(INDIRECT("1:"&amp;LEN(L36)-LEN(SUBSTITUTE(L36,",",""))))-1)*100+1,100)),M36)))</f>
        <v>1</v>
      </c>
      <c r="U36" cm="1">
        <f t="array" aca="1" ref="U36" ca="1">SUMPRODUCT(--ISNUMBER(SEARCH(TRIM(MID(SUBSTITUTE(L36,",",REPT(" ",100)),(ROW(INDIRECT("1:"&amp;LEN(L36)-LEN(SUBSTITUTE(L36,",",""))))-1)*100+1,100)),M36)))</f>
        <v>1</v>
      </c>
    </row>
    <row r="37" spans="1:21" x14ac:dyDescent="0.35">
      <c r="A37" s="2">
        <v>45802</v>
      </c>
      <c r="B37" t="s">
        <v>150</v>
      </c>
      <c r="C37" t="s">
        <v>81</v>
      </c>
      <c r="D37" t="s">
        <v>29</v>
      </c>
      <c r="E37" t="s">
        <v>20</v>
      </c>
      <c r="F37" t="s">
        <v>78</v>
      </c>
      <c r="G37" t="s">
        <v>52</v>
      </c>
      <c r="H37">
        <v>21</v>
      </c>
      <c r="I37" t="s">
        <v>22</v>
      </c>
      <c r="J37" t="s">
        <v>31</v>
      </c>
      <c r="K37" t="s">
        <v>53</v>
      </c>
      <c r="L37" t="s">
        <v>151</v>
      </c>
      <c r="M37" t="s">
        <v>152</v>
      </c>
      <c r="N37">
        <v>8.8000000000000007</v>
      </c>
      <c r="O37" t="s">
        <v>35</v>
      </c>
      <c r="P37" t="s">
        <v>43</v>
      </c>
      <c r="Q37">
        <v>25</v>
      </c>
      <c r="R37" t="str">
        <f>IF(OR(Sheet1__2[[#This Row],[Application Status]]="Interview", Sheet1__2[[#This Row],[Application Status]]="Offer"),"Positive","Negative")</f>
        <v>Positive</v>
      </c>
      <c r="S37">
        <f>IF(Sheet1__2[[#This Row],[Application_outcome]]="Positive",1,0)</f>
        <v>1</v>
      </c>
      <c r="T37" cm="1">
        <f t="array" aca="1" ref="T37" ca="1">SUMPRODUCT(--ISNUMBER(SEARCH(TRIM(MID(SUBSTITUTE(L37,",",REPT(" ",100)),(ROW(INDIRECT("1:"&amp;LEN(L37)-LEN(SUBSTITUTE(L37,",",""))))-1)*100+1,100)),M37)))</f>
        <v>0</v>
      </c>
      <c r="U37" cm="1">
        <f t="array" aca="1" ref="U37" ca="1">SUMPRODUCT(--ISNUMBER(SEARCH(TRIM(MID(SUBSTITUTE(L37,",",REPT(" ",100)),(ROW(INDIRECT("1:"&amp;LEN(L37)-LEN(SUBSTITUTE(L37,",",""))))-1)*100+1,100)),M37)))</f>
        <v>0</v>
      </c>
    </row>
    <row r="38" spans="1:21" x14ac:dyDescent="0.35">
      <c r="A38" s="2">
        <v>45778</v>
      </c>
      <c r="B38" t="s">
        <v>28</v>
      </c>
      <c r="C38" t="s">
        <v>73</v>
      </c>
      <c r="D38" t="s">
        <v>29</v>
      </c>
      <c r="E38" t="s">
        <v>62</v>
      </c>
      <c r="F38" t="s">
        <v>21</v>
      </c>
      <c r="G38" t="s">
        <v>87</v>
      </c>
      <c r="I38" t="s">
        <v>31</v>
      </c>
      <c r="J38" t="s">
        <v>22</v>
      </c>
      <c r="K38" t="s">
        <v>53</v>
      </c>
      <c r="L38" t="s">
        <v>153</v>
      </c>
      <c r="M38" t="s">
        <v>154</v>
      </c>
      <c r="N38">
        <v>11.6</v>
      </c>
      <c r="O38" t="s">
        <v>66</v>
      </c>
      <c r="P38" t="s">
        <v>43</v>
      </c>
      <c r="Q38">
        <v>1</v>
      </c>
      <c r="R38" t="str">
        <f>IF(OR(Sheet1__2[[#This Row],[Application Status]]="Interview", Sheet1__2[[#This Row],[Application Status]]="Offer"),"Positive","Negative")</f>
        <v>Negative</v>
      </c>
      <c r="S38">
        <f>IF(Sheet1__2[[#This Row],[Application_outcome]]="Positive",1,0)</f>
        <v>0</v>
      </c>
      <c r="T38" cm="1">
        <f t="array" aca="1" ref="T38" ca="1">SUMPRODUCT(--ISNUMBER(SEARCH(TRIM(MID(SUBSTITUTE(L38,",",REPT(" ",100)),(ROW(INDIRECT("1:"&amp;LEN(L38)-LEN(SUBSTITUTE(L38,",",""))))-1)*100+1,100)),M38)))</f>
        <v>0</v>
      </c>
      <c r="U38" cm="1">
        <f t="array" aca="1" ref="U38" ca="1">SUMPRODUCT(--ISNUMBER(SEARCH(TRIM(MID(SUBSTITUTE(L38,",",REPT(" ",100)),(ROW(INDIRECT("1:"&amp;LEN(L38)-LEN(SUBSTITUTE(L38,",",""))))-1)*100+1,100)),M38)))</f>
        <v>0</v>
      </c>
    </row>
    <row r="39" spans="1:21" x14ac:dyDescent="0.35">
      <c r="A39" s="2">
        <v>45757</v>
      </c>
      <c r="B39" t="s">
        <v>67</v>
      </c>
      <c r="C39" t="s">
        <v>107</v>
      </c>
      <c r="D39" t="s">
        <v>29</v>
      </c>
      <c r="E39" t="s">
        <v>38</v>
      </c>
      <c r="F39" t="s">
        <v>21</v>
      </c>
      <c r="G39" t="s">
        <v>39</v>
      </c>
      <c r="I39" t="s">
        <v>31</v>
      </c>
      <c r="J39" t="s">
        <v>22</v>
      </c>
      <c r="K39" t="s">
        <v>40</v>
      </c>
      <c r="L39" t="s">
        <v>85</v>
      </c>
      <c r="M39" t="s">
        <v>155</v>
      </c>
      <c r="N39">
        <v>5.5</v>
      </c>
      <c r="O39" t="s">
        <v>66</v>
      </c>
      <c r="P39" t="s">
        <v>49</v>
      </c>
      <c r="Q39">
        <v>10</v>
      </c>
      <c r="R39" t="str">
        <f>IF(OR(Sheet1__2[[#This Row],[Application Status]]="Interview", Sheet1__2[[#This Row],[Application Status]]="Offer"),"Positive","Negative")</f>
        <v>Negative</v>
      </c>
      <c r="S39">
        <f>IF(Sheet1__2[[#This Row],[Application_outcome]]="Positive",1,0)</f>
        <v>0</v>
      </c>
      <c r="T39" cm="1">
        <f t="array" aca="1" ref="T39" ca="1">SUMPRODUCT(--ISNUMBER(SEARCH(TRIM(MID(SUBSTITUTE(L39,",",REPT(" ",100)),(ROW(INDIRECT("1:"&amp;LEN(L39)-LEN(SUBSTITUTE(L39,",",""))))-1)*100+1,100)),M39)))</f>
        <v>1</v>
      </c>
      <c r="U39" cm="1">
        <f t="array" aca="1" ref="U39" ca="1">SUMPRODUCT(--ISNUMBER(SEARCH(TRIM(MID(SUBSTITUTE(L39,",",REPT(" ",100)),(ROW(INDIRECT("1:"&amp;LEN(L39)-LEN(SUBSTITUTE(L39,",",""))))-1)*100+1,100)),M39)))</f>
        <v>1</v>
      </c>
    </row>
    <row r="40" spans="1:21" x14ac:dyDescent="0.35">
      <c r="A40" s="2">
        <v>45787</v>
      </c>
      <c r="B40" t="s">
        <v>36</v>
      </c>
      <c r="C40" t="s">
        <v>37</v>
      </c>
      <c r="D40" t="s">
        <v>29</v>
      </c>
      <c r="E40" t="s">
        <v>62</v>
      </c>
      <c r="F40" t="s">
        <v>78</v>
      </c>
      <c r="G40" t="s">
        <v>92</v>
      </c>
      <c r="H40">
        <v>21</v>
      </c>
      <c r="I40" t="s">
        <v>31</v>
      </c>
      <c r="J40" t="s">
        <v>22</v>
      </c>
      <c r="K40" t="s">
        <v>32</v>
      </c>
      <c r="L40" t="s">
        <v>156</v>
      </c>
      <c r="M40" t="s">
        <v>157</v>
      </c>
      <c r="N40">
        <v>5.8</v>
      </c>
      <c r="O40" t="s">
        <v>90</v>
      </c>
      <c r="P40" t="s">
        <v>43</v>
      </c>
      <c r="Q40">
        <v>10</v>
      </c>
      <c r="R40" t="str">
        <f>IF(OR(Sheet1__2[[#This Row],[Application Status]]="Interview", Sheet1__2[[#This Row],[Application Status]]="Offer"),"Positive","Negative")</f>
        <v>Positive</v>
      </c>
      <c r="S40">
        <f>IF(Sheet1__2[[#This Row],[Application_outcome]]="Positive",1,0)</f>
        <v>1</v>
      </c>
      <c r="T40" cm="1">
        <f t="array" aca="1" ref="T40" ca="1">SUMPRODUCT(--ISNUMBER(SEARCH(TRIM(MID(SUBSTITUTE(L40,",",REPT(" ",100)),(ROW(INDIRECT("1:"&amp;LEN(L40)-LEN(SUBSTITUTE(L40,",",""))))-1)*100+1,100)),M40)))</f>
        <v>1</v>
      </c>
      <c r="U40" cm="1">
        <f t="array" aca="1" ref="U40" ca="1">SUMPRODUCT(--ISNUMBER(SEARCH(TRIM(MID(SUBSTITUTE(L40,",",REPT(" ",100)),(ROW(INDIRECT("1:"&amp;LEN(L40)-LEN(SUBSTITUTE(L40,",",""))))-1)*100+1,100)),M40)))</f>
        <v>1</v>
      </c>
    </row>
    <row r="41" spans="1:21" x14ac:dyDescent="0.35">
      <c r="A41" s="2">
        <v>45832</v>
      </c>
      <c r="B41" t="s">
        <v>76</v>
      </c>
      <c r="C41" t="s">
        <v>77</v>
      </c>
      <c r="D41" t="s">
        <v>29</v>
      </c>
      <c r="E41" t="s">
        <v>62</v>
      </c>
      <c r="F41" t="s">
        <v>78</v>
      </c>
      <c r="G41" t="s">
        <v>19</v>
      </c>
      <c r="H41">
        <v>14</v>
      </c>
      <c r="I41" t="s">
        <v>22</v>
      </c>
      <c r="J41" t="s">
        <v>22</v>
      </c>
      <c r="K41" t="s">
        <v>63</v>
      </c>
      <c r="L41" t="s">
        <v>158</v>
      </c>
      <c r="M41" t="s">
        <v>159</v>
      </c>
      <c r="N41">
        <v>5.4</v>
      </c>
      <c r="O41" t="s">
        <v>26</v>
      </c>
      <c r="P41" t="s">
        <v>27</v>
      </c>
      <c r="Q41">
        <v>24</v>
      </c>
      <c r="R41" t="str">
        <f>IF(OR(Sheet1__2[[#This Row],[Application Status]]="Interview", Sheet1__2[[#This Row],[Application Status]]="Offer"),"Positive","Negative")</f>
        <v>Positive</v>
      </c>
      <c r="S41">
        <f>IF(Sheet1__2[[#This Row],[Application_outcome]]="Positive",1,0)</f>
        <v>1</v>
      </c>
      <c r="T41" cm="1">
        <f t="array" aca="1" ref="T41" ca="1">SUMPRODUCT(--ISNUMBER(SEARCH(TRIM(MID(SUBSTITUTE(L41,",",REPT(" ",100)),(ROW(INDIRECT("1:"&amp;LEN(L41)-LEN(SUBSTITUTE(L41,",",""))))-1)*100+1,100)),M41)))</f>
        <v>0</v>
      </c>
      <c r="U41" cm="1">
        <f t="array" aca="1" ref="U41" ca="1">SUMPRODUCT(--ISNUMBER(SEARCH(TRIM(MID(SUBSTITUTE(L41,",",REPT(" ",100)),(ROW(INDIRECT("1:"&amp;LEN(L41)-LEN(SUBSTITUTE(L41,",",""))))-1)*100+1,100)),M41)))</f>
        <v>0</v>
      </c>
    </row>
    <row r="42" spans="1:21" x14ac:dyDescent="0.35">
      <c r="A42" s="2">
        <v>45756</v>
      </c>
      <c r="B42" t="s">
        <v>72</v>
      </c>
      <c r="C42" t="s">
        <v>107</v>
      </c>
      <c r="D42" t="s">
        <v>29</v>
      </c>
      <c r="E42" t="s">
        <v>44</v>
      </c>
      <c r="F42" t="s">
        <v>21</v>
      </c>
      <c r="G42" t="s">
        <v>45</v>
      </c>
      <c r="I42" t="s">
        <v>31</v>
      </c>
      <c r="J42" t="s">
        <v>22</v>
      </c>
      <c r="K42" t="s">
        <v>40</v>
      </c>
      <c r="L42" t="s">
        <v>160</v>
      </c>
      <c r="M42" t="s">
        <v>161</v>
      </c>
      <c r="N42">
        <v>9.6999999999999993</v>
      </c>
      <c r="O42" t="s">
        <v>48</v>
      </c>
      <c r="P42" t="s">
        <v>49</v>
      </c>
      <c r="Q42">
        <v>9</v>
      </c>
      <c r="R42" t="str">
        <f>IF(OR(Sheet1__2[[#This Row],[Application Status]]="Interview", Sheet1__2[[#This Row],[Application Status]]="Offer"),"Positive","Negative")</f>
        <v>Negative</v>
      </c>
      <c r="S42">
        <f>IF(Sheet1__2[[#This Row],[Application_outcome]]="Positive",1,0)</f>
        <v>0</v>
      </c>
      <c r="T42" cm="1">
        <f t="array" aca="1" ref="T42" ca="1">SUMPRODUCT(--ISNUMBER(SEARCH(TRIM(MID(SUBSTITUTE(L42,",",REPT(" ",100)),(ROW(INDIRECT("1:"&amp;LEN(L42)-LEN(SUBSTITUTE(L42,",",""))))-1)*100+1,100)),M42)))</f>
        <v>0</v>
      </c>
      <c r="U42" cm="1">
        <f t="array" aca="1" ref="U42" ca="1">SUMPRODUCT(--ISNUMBER(SEARCH(TRIM(MID(SUBSTITUTE(L42,",",REPT(" ",100)),(ROW(INDIRECT("1:"&amp;LEN(L42)-LEN(SUBSTITUTE(L42,",",""))))-1)*100+1,100)),M42)))</f>
        <v>0</v>
      </c>
    </row>
    <row r="43" spans="1:21" x14ac:dyDescent="0.35">
      <c r="A43" s="2">
        <v>45748</v>
      </c>
      <c r="B43" t="s">
        <v>60</v>
      </c>
      <c r="C43" t="s">
        <v>61</v>
      </c>
      <c r="D43" t="s">
        <v>29</v>
      </c>
      <c r="E43" t="s">
        <v>38</v>
      </c>
      <c r="F43" t="s">
        <v>21</v>
      </c>
      <c r="G43" t="s">
        <v>92</v>
      </c>
      <c r="I43" t="s">
        <v>31</v>
      </c>
      <c r="J43" t="s">
        <v>31</v>
      </c>
      <c r="K43" t="s">
        <v>23</v>
      </c>
      <c r="L43" t="s">
        <v>162</v>
      </c>
      <c r="M43" t="s">
        <v>163</v>
      </c>
      <c r="N43">
        <v>8.1</v>
      </c>
      <c r="O43" t="s">
        <v>26</v>
      </c>
      <c r="P43" t="s">
        <v>49</v>
      </c>
      <c r="Q43">
        <v>1</v>
      </c>
      <c r="R43" t="str">
        <f>IF(OR(Sheet1__2[[#This Row],[Application Status]]="Interview", Sheet1__2[[#This Row],[Application Status]]="Offer"),"Positive","Negative")</f>
        <v>Negative</v>
      </c>
      <c r="S43">
        <f>IF(Sheet1__2[[#This Row],[Application_outcome]]="Positive",1,0)</f>
        <v>0</v>
      </c>
      <c r="T43" cm="1">
        <f t="array" aca="1" ref="T43" ca="1">SUMPRODUCT(--ISNUMBER(SEARCH(TRIM(MID(SUBSTITUTE(L43,",",REPT(" ",100)),(ROW(INDIRECT("1:"&amp;LEN(L43)-LEN(SUBSTITUTE(L43,",",""))))-1)*100+1,100)),M43)))</f>
        <v>1</v>
      </c>
      <c r="U43" cm="1">
        <f t="array" aca="1" ref="U43" ca="1">SUMPRODUCT(--ISNUMBER(SEARCH(TRIM(MID(SUBSTITUTE(L43,",",REPT(" ",100)),(ROW(INDIRECT("1:"&amp;LEN(L43)-LEN(SUBSTITUTE(L43,",",""))))-1)*100+1,100)),M43)))</f>
        <v>1</v>
      </c>
    </row>
    <row r="44" spans="1:21" x14ac:dyDescent="0.35">
      <c r="A44" s="2">
        <v>45763</v>
      </c>
      <c r="B44" t="s">
        <v>17</v>
      </c>
      <c r="C44" t="s">
        <v>61</v>
      </c>
      <c r="D44" t="s">
        <v>29</v>
      </c>
      <c r="E44" t="s">
        <v>62</v>
      </c>
      <c r="F44" t="s">
        <v>30</v>
      </c>
      <c r="G44" t="s">
        <v>39</v>
      </c>
      <c r="H44">
        <v>14</v>
      </c>
      <c r="I44" t="s">
        <v>31</v>
      </c>
      <c r="J44" t="s">
        <v>22</v>
      </c>
      <c r="K44" t="s">
        <v>53</v>
      </c>
      <c r="L44" t="s">
        <v>164</v>
      </c>
      <c r="M44" t="s">
        <v>55</v>
      </c>
      <c r="N44">
        <v>5.6</v>
      </c>
      <c r="O44" t="s">
        <v>48</v>
      </c>
      <c r="P44" t="s">
        <v>49</v>
      </c>
      <c r="Q44">
        <v>16</v>
      </c>
      <c r="R44" t="str">
        <f>IF(OR(Sheet1__2[[#This Row],[Application Status]]="Interview", Sheet1__2[[#This Row],[Application Status]]="Offer"),"Positive","Negative")</f>
        <v>Negative</v>
      </c>
      <c r="S44">
        <f>IF(Sheet1__2[[#This Row],[Application_outcome]]="Positive",1,0)</f>
        <v>0</v>
      </c>
      <c r="T44" cm="1">
        <f t="array" aca="1" ref="T44" ca="1">SUMPRODUCT(--ISNUMBER(SEARCH(TRIM(MID(SUBSTITUTE(L44,",",REPT(" ",100)),(ROW(INDIRECT("1:"&amp;LEN(L44)-LEN(SUBSTITUTE(L44,",",""))))-1)*100+1,100)),M44)))</f>
        <v>1</v>
      </c>
      <c r="U44" cm="1">
        <f t="array" aca="1" ref="U44" ca="1">SUMPRODUCT(--ISNUMBER(SEARCH(TRIM(MID(SUBSTITUTE(L44,",",REPT(" ",100)),(ROW(INDIRECT("1:"&amp;LEN(L44)-LEN(SUBSTITUTE(L44,",",""))))-1)*100+1,100)),M44)))</f>
        <v>1</v>
      </c>
    </row>
    <row r="45" spans="1:21" x14ac:dyDescent="0.35">
      <c r="A45" s="2">
        <v>45786</v>
      </c>
      <c r="B45" t="s">
        <v>104</v>
      </c>
      <c r="C45" t="s">
        <v>18</v>
      </c>
      <c r="D45" t="s">
        <v>19</v>
      </c>
      <c r="E45" t="s">
        <v>20</v>
      </c>
      <c r="F45" t="s">
        <v>78</v>
      </c>
      <c r="G45" t="s">
        <v>56</v>
      </c>
      <c r="H45">
        <v>3</v>
      </c>
      <c r="I45" t="s">
        <v>31</v>
      </c>
      <c r="J45" t="s">
        <v>31</v>
      </c>
      <c r="K45" t="s">
        <v>23</v>
      </c>
      <c r="L45" t="s">
        <v>165</v>
      </c>
      <c r="M45" t="s">
        <v>166</v>
      </c>
      <c r="N45">
        <v>9.8000000000000007</v>
      </c>
      <c r="O45" t="s">
        <v>59</v>
      </c>
      <c r="P45" t="s">
        <v>43</v>
      </c>
      <c r="Q45">
        <v>9</v>
      </c>
      <c r="R45" t="str">
        <f>IF(OR(Sheet1__2[[#This Row],[Application Status]]="Interview", Sheet1__2[[#This Row],[Application Status]]="Offer"),"Positive","Negative")</f>
        <v>Positive</v>
      </c>
      <c r="S45">
        <f>IF(Sheet1__2[[#This Row],[Application_outcome]]="Positive",1,0)</f>
        <v>1</v>
      </c>
      <c r="T45" cm="1">
        <f t="array" aca="1" ref="T45" ca="1">SUMPRODUCT(--ISNUMBER(SEARCH(TRIM(MID(SUBSTITUTE(L45,",",REPT(" ",100)),(ROW(INDIRECT("1:"&amp;LEN(L45)-LEN(SUBSTITUTE(L45,",",""))))-1)*100+1,100)),M45)))</f>
        <v>1</v>
      </c>
      <c r="U45" cm="1">
        <f t="array" aca="1" ref="U45" ca="1">SUMPRODUCT(--ISNUMBER(SEARCH(TRIM(MID(SUBSTITUTE(L45,",",REPT(" ",100)),(ROW(INDIRECT("1:"&amp;LEN(L45)-LEN(SUBSTITUTE(L45,",",""))))-1)*100+1,100)),M45)))</f>
        <v>1</v>
      </c>
    </row>
    <row r="46" spans="1:21" x14ac:dyDescent="0.35">
      <c r="A46" s="2">
        <v>45796</v>
      </c>
      <c r="B46" t="s">
        <v>128</v>
      </c>
      <c r="C46" t="s">
        <v>77</v>
      </c>
      <c r="D46" t="s">
        <v>29</v>
      </c>
      <c r="E46" t="s">
        <v>68</v>
      </c>
      <c r="F46" t="s">
        <v>69</v>
      </c>
      <c r="G46" t="s">
        <v>92</v>
      </c>
      <c r="H46">
        <v>14</v>
      </c>
      <c r="I46" t="s">
        <v>31</v>
      </c>
      <c r="J46" t="s">
        <v>31</v>
      </c>
      <c r="K46" t="s">
        <v>53</v>
      </c>
      <c r="L46" t="s">
        <v>167</v>
      </c>
      <c r="M46" t="s">
        <v>168</v>
      </c>
      <c r="N46">
        <v>8.1999999999999993</v>
      </c>
      <c r="O46" t="s">
        <v>95</v>
      </c>
      <c r="P46" t="s">
        <v>43</v>
      </c>
      <c r="Q46">
        <v>19</v>
      </c>
      <c r="R46" t="str">
        <f>IF(OR(Sheet1__2[[#This Row],[Application Status]]="Interview", Sheet1__2[[#This Row],[Application Status]]="Offer"),"Positive","Negative")</f>
        <v>Positive</v>
      </c>
      <c r="S46">
        <f>IF(Sheet1__2[[#This Row],[Application_outcome]]="Positive",1,0)</f>
        <v>1</v>
      </c>
      <c r="T46" cm="1">
        <f t="array" aca="1" ref="T46" ca="1">SUMPRODUCT(--ISNUMBER(SEARCH(TRIM(MID(SUBSTITUTE(L46,",",REPT(" ",100)),(ROW(INDIRECT("1:"&amp;LEN(L46)-LEN(SUBSTITUTE(L46,",",""))))-1)*100+1,100)),M46)))</f>
        <v>0</v>
      </c>
      <c r="U46" cm="1">
        <f t="array" aca="1" ref="U46" ca="1">SUMPRODUCT(--ISNUMBER(SEARCH(TRIM(MID(SUBSTITUTE(L46,",",REPT(" ",100)),(ROW(INDIRECT("1:"&amp;LEN(L46)-LEN(SUBSTITUTE(L46,",",""))))-1)*100+1,100)),M46)))</f>
        <v>0</v>
      </c>
    </row>
    <row r="47" spans="1:21" x14ac:dyDescent="0.35">
      <c r="A47" s="2">
        <v>45812</v>
      </c>
      <c r="B47" t="s">
        <v>147</v>
      </c>
      <c r="C47" t="s">
        <v>73</v>
      </c>
      <c r="D47" t="s">
        <v>29</v>
      </c>
      <c r="E47" t="s">
        <v>68</v>
      </c>
      <c r="F47" t="s">
        <v>78</v>
      </c>
      <c r="G47" t="s">
        <v>92</v>
      </c>
      <c r="H47">
        <v>3</v>
      </c>
      <c r="I47" t="s">
        <v>31</v>
      </c>
      <c r="J47" t="s">
        <v>22</v>
      </c>
      <c r="K47" t="s">
        <v>53</v>
      </c>
      <c r="L47" t="s">
        <v>169</v>
      </c>
      <c r="M47" t="s">
        <v>170</v>
      </c>
      <c r="N47">
        <v>11.5</v>
      </c>
      <c r="O47" t="s">
        <v>48</v>
      </c>
      <c r="P47" t="s">
        <v>27</v>
      </c>
      <c r="Q47">
        <v>4</v>
      </c>
      <c r="R47" t="str">
        <f>IF(OR(Sheet1__2[[#This Row],[Application Status]]="Interview", Sheet1__2[[#This Row],[Application Status]]="Offer"),"Positive","Negative")</f>
        <v>Positive</v>
      </c>
      <c r="S47">
        <f>IF(Sheet1__2[[#This Row],[Application_outcome]]="Positive",1,0)</f>
        <v>1</v>
      </c>
      <c r="T47" cm="1">
        <f t="array" aca="1" ref="T47" ca="1">SUMPRODUCT(--ISNUMBER(SEARCH(TRIM(MID(SUBSTITUTE(L47,",",REPT(" ",100)),(ROW(INDIRECT("1:"&amp;LEN(L47)-LEN(SUBSTITUTE(L47,",",""))))-1)*100+1,100)),M47)))</f>
        <v>0</v>
      </c>
      <c r="U47" cm="1">
        <f t="array" aca="1" ref="U47" ca="1">SUMPRODUCT(--ISNUMBER(SEARCH(TRIM(MID(SUBSTITUTE(L47,",",REPT(" ",100)),(ROW(INDIRECT("1:"&amp;LEN(L47)-LEN(SUBSTITUTE(L47,",",""))))-1)*100+1,100)),M47)))</f>
        <v>0</v>
      </c>
    </row>
    <row r="48" spans="1:21" x14ac:dyDescent="0.35">
      <c r="A48" s="2">
        <v>45765</v>
      </c>
      <c r="B48" t="s">
        <v>133</v>
      </c>
      <c r="C48" t="s">
        <v>77</v>
      </c>
      <c r="D48" t="s">
        <v>29</v>
      </c>
      <c r="E48" t="s">
        <v>38</v>
      </c>
      <c r="F48" t="s">
        <v>21</v>
      </c>
      <c r="G48" t="s">
        <v>56</v>
      </c>
      <c r="I48" t="s">
        <v>22</v>
      </c>
      <c r="J48" t="s">
        <v>22</v>
      </c>
      <c r="K48" t="s">
        <v>23</v>
      </c>
      <c r="L48" t="s">
        <v>171</v>
      </c>
      <c r="M48" t="s">
        <v>172</v>
      </c>
      <c r="N48">
        <v>4.4000000000000004</v>
      </c>
      <c r="O48" t="s">
        <v>59</v>
      </c>
      <c r="P48" t="s">
        <v>49</v>
      </c>
      <c r="Q48">
        <v>18</v>
      </c>
      <c r="R48" t="str">
        <f>IF(OR(Sheet1__2[[#This Row],[Application Status]]="Interview", Sheet1__2[[#This Row],[Application Status]]="Offer"),"Positive","Negative")</f>
        <v>Negative</v>
      </c>
      <c r="S48">
        <f>IF(Sheet1__2[[#This Row],[Application_outcome]]="Positive",1,0)</f>
        <v>0</v>
      </c>
      <c r="T48" cm="1">
        <f t="array" aca="1" ref="T48" ca="1">SUMPRODUCT(--ISNUMBER(SEARCH(TRIM(MID(SUBSTITUTE(L48,",",REPT(" ",100)),(ROW(INDIRECT("1:"&amp;LEN(L48)-LEN(SUBSTITUTE(L48,",",""))))-1)*100+1,100)),M48)))</f>
        <v>0</v>
      </c>
      <c r="U48" cm="1">
        <f t="array" aca="1" ref="U48" ca="1">SUMPRODUCT(--ISNUMBER(SEARCH(TRIM(MID(SUBSTITUTE(L48,",",REPT(" ",100)),(ROW(INDIRECT("1:"&amp;LEN(L48)-LEN(SUBSTITUTE(L48,",",""))))-1)*100+1,100)),M48)))</f>
        <v>0</v>
      </c>
    </row>
    <row r="49" spans="1:21" x14ac:dyDescent="0.35">
      <c r="A49" s="2">
        <v>45835</v>
      </c>
      <c r="B49" t="s">
        <v>128</v>
      </c>
      <c r="C49" t="s">
        <v>107</v>
      </c>
      <c r="D49" t="s">
        <v>29</v>
      </c>
      <c r="E49" t="s">
        <v>62</v>
      </c>
      <c r="F49" t="s">
        <v>30</v>
      </c>
      <c r="G49" t="s">
        <v>45</v>
      </c>
      <c r="H49">
        <v>3</v>
      </c>
      <c r="I49" t="s">
        <v>31</v>
      </c>
      <c r="J49" t="s">
        <v>31</v>
      </c>
      <c r="K49" t="s">
        <v>53</v>
      </c>
      <c r="L49" t="s">
        <v>173</v>
      </c>
      <c r="M49" t="s">
        <v>112</v>
      </c>
      <c r="N49">
        <v>10.7</v>
      </c>
      <c r="O49" t="s">
        <v>59</v>
      </c>
      <c r="P49" t="s">
        <v>27</v>
      </c>
      <c r="Q49">
        <v>27</v>
      </c>
      <c r="R49" t="str">
        <f>IF(OR(Sheet1__2[[#This Row],[Application Status]]="Interview", Sheet1__2[[#This Row],[Application Status]]="Offer"),"Positive","Negative")</f>
        <v>Negative</v>
      </c>
      <c r="S49">
        <f>IF(Sheet1__2[[#This Row],[Application_outcome]]="Positive",1,0)</f>
        <v>0</v>
      </c>
      <c r="T49" cm="1">
        <f t="array" aca="1" ref="T49" ca="1">SUMPRODUCT(--ISNUMBER(SEARCH(TRIM(MID(SUBSTITUTE(L49,",",REPT(" ",100)),(ROW(INDIRECT("1:"&amp;LEN(L49)-LEN(SUBSTITUTE(L49,",",""))))-1)*100+1,100)),M49)))</f>
        <v>1</v>
      </c>
      <c r="U49" cm="1">
        <f t="array" aca="1" ref="U49" ca="1">SUMPRODUCT(--ISNUMBER(SEARCH(TRIM(MID(SUBSTITUTE(L49,",",REPT(" ",100)),(ROW(INDIRECT("1:"&amp;LEN(L49)-LEN(SUBSTITUTE(L49,",",""))))-1)*100+1,100)),M49)))</f>
        <v>1</v>
      </c>
    </row>
    <row r="50" spans="1:21" x14ac:dyDescent="0.35">
      <c r="A50" s="2">
        <v>45819</v>
      </c>
      <c r="B50" t="s">
        <v>96</v>
      </c>
      <c r="C50" t="s">
        <v>18</v>
      </c>
      <c r="D50" t="s">
        <v>29</v>
      </c>
      <c r="E50" t="s">
        <v>44</v>
      </c>
      <c r="F50" t="s">
        <v>21</v>
      </c>
      <c r="G50" t="s">
        <v>19</v>
      </c>
      <c r="I50" t="s">
        <v>31</v>
      </c>
      <c r="J50" t="s">
        <v>31</v>
      </c>
      <c r="K50" t="s">
        <v>23</v>
      </c>
      <c r="L50" t="s">
        <v>174</v>
      </c>
      <c r="M50" t="s">
        <v>175</v>
      </c>
      <c r="N50">
        <v>11.3</v>
      </c>
      <c r="O50" t="s">
        <v>48</v>
      </c>
      <c r="P50" t="s">
        <v>27</v>
      </c>
      <c r="Q50">
        <v>11</v>
      </c>
      <c r="R50" t="str">
        <f>IF(OR(Sheet1__2[[#This Row],[Application Status]]="Interview", Sheet1__2[[#This Row],[Application Status]]="Offer"),"Positive","Negative")</f>
        <v>Negative</v>
      </c>
      <c r="S50">
        <f>IF(Sheet1__2[[#This Row],[Application_outcome]]="Positive",1,0)</f>
        <v>0</v>
      </c>
      <c r="T50" cm="1">
        <f t="array" aca="1" ref="T50" ca="1">SUMPRODUCT(--ISNUMBER(SEARCH(TRIM(MID(SUBSTITUTE(L50,",",REPT(" ",100)),(ROW(INDIRECT("1:"&amp;LEN(L50)-LEN(SUBSTITUTE(L50,",",""))))-1)*100+1,100)),M50)))</f>
        <v>0</v>
      </c>
      <c r="U50" cm="1">
        <f t="array" aca="1" ref="U50" ca="1">SUMPRODUCT(--ISNUMBER(SEARCH(TRIM(MID(SUBSTITUTE(L50,",",REPT(" ",100)),(ROW(INDIRECT("1:"&amp;LEN(L50)-LEN(SUBSTITUTE(L50,",",""))))-1)*100+1,100)),M50)))</f>
        <v>0</v>
      </c>
    </row>
    <row r="51" spans="1:21" x14ac:dyDescent="0.35">
      <c r="A51" s="2">
        <v>45757</v>
      </c>
      <c r="B51" t="s">
        <v>67</v>
      </c>
      <c r="C51" t="s">
        <v>77</v>
      </c>
      <c r="D51" t="s">
        <v>29</v>
      </c>
      <c r="E51" t="s">
        <v>44</v>
      </c>
      <c r="F51" t="s">
        <v>30</v>
      </c>
      <c r="G51" t="s">
        <v>87</v>
      </c>
      <c r="H51">
        <v>7</v>
      </c>
      <c r="I51" t="s">
        <v>31</v>
      </c>
      <c r="J51" t="s">
        <v>31</v>
      </c>
      <c r="K51" t="s">
        <v>32</v>
      </c>
      <c r="L51" t="s">
        <v>176</v>
      </c>
      <c r="M51" t="s">
        <v>177</v>
      </c>
      <c r="N51">
        <v>9.1</v>
      </c>
      <c r="O51" t="s">
        <v>66</v>
      </c>
      <c r="P51" t="s">
        <v>49</v>
      </c>
      <c r="Q51">
        <v>10</v>
      </c>
      <c r="R51" t="str">
        <f>IF(OR(Sheet1__2[[#This Row],[Application Status]]="Interview", Sheet1__2[[#This Row],[Application Status]]="Offer"),"Positive","Negative")</f>
        <v>Negative</v>
      </c>
      <c r="S51">
        <f>IF(Sheet1__2[[#This Row],[Application_outcome]]="Positive",1,0)</f>
        <v>0</v>
      </c>
      <c r="T51" cm="1">
        <f t="array" aca="1" ref="T51" ca="1">SUMPRODUCT(--ISNUMBER(SEARCH(TRIM(MID(SUBSTITUTE(L51,",",REPT(" ",100)),(ROW(INDIRECT("1:"&amp;LEN(L51)-LEN(SUBSTITUTE(L51,",",""))))-1)*100+1,100)),M51)))</f>
        <v>0</v>
      </c>
      <c r="U51" cm="1">
        <f t="array" aca="1" ref="U51" ca="1">SUMPRODUCT(--ISNUMBER(SEARCH(TRIM(MID(SUBSTITUTE(L51,",",REPT(" ",100)),(ROW(INDIRECT("1:"&amp;LEN(L51)-LEN(SUBSTITUTE(L51,",",""))))-1)*100+1,100)),M51)))</f>
        <v>0</v>
      </c>
    </row>
    <row r="52" spans="1:21" x14ac:dyDescent="0.35">
      <c r="A52" s="2">
        <v>45770</v>
      </c>
      <c r="B52" t="s">
        <v>100</v>
      </c>
      <c r="C52" t="s">
        <v>18</v>
      </c>
      <c r="D52" t="s">
        <v>29</v>
      </c>
      <c r="E52" t="s">
        <v>20</v>
      </c>
      <c r="F52" t="s">
        <v>21</v>
      </c>
      <c r="G52" t="s">
        <v>19</v>
      </c>
      <c r="I52" t="s">
        <v>31</v>
      </c>
      <c r="J52" t="s">
        <v>31</v>
      </c>
      <c r="K52" t="s">
        <v>53</v>
      </c>
      <c r="L52" t="s">
        <v>75</v>
      </c>
      <c r="M52" t="s">
        <v>178</v>
      </c>
      <c r="N52">
        <v>6.4</v>
      </c>
      <c r="O52" t="s">
        <v>48</v>
      </c>
      <c r="P52" t="s">
        <v>49</v>
      </c>
      <c r="Q52">
        <v>23</v>
      </c>
      <c r="R52" t="str">
        <f>IF(OR(Sheet1__2[[#This Row],[Application Status]]="Interview", Sheet1__2[[#This Row],[Application Status]]="Offer"),"Positive","Negative")</f>
        <v>Negative</v>
      </c>
      <c r="S52">
        <f>IF(Sheet1__2[[#This Row],[Application_outcome]]="Positive",1,0)</f>
        <v>0</v>
      </c>
      <c r="T52" cm="1">
        <f t="array" aca="1" ref="T52" ca="1">SUMPRODUCT(--ISNUMBER(SEARCH(TRIM(MID(SUBSTITUTE(L52,",",REPT(" ",100)),(ROW(INDIRECT("1:"&amp;LEN(L52)-LEN(SUBSTITUTE(L52,",",""))))-1)*100+1,100)),M52)))</f>
        <v>0</v>
      </c>
      <c r="U52" cm="1">
        <f t="array" aca="1" ref="U52" ca="1">SUMPRODUCT(--ISNUMBER(SEARCH(TRIM(MID(SUBSTITUTE(L52,",",REPT(" ",100)),(ROW(INDIRECT("1:"&amp;LEN(L52)-LEN(SUBSTITUTE(L52,",",""))))-1)*100+1,100)),M52)))</f>
        <v>0</v>
      </c>
    </row>
    <row r="53" spans="1:21" x14ac:dyDescent="0.35">
      <c r="A53" s="2">
        <v>45801</v>
      </c>
      <c r="B53" t="s">
        <v>50</v>
      </c>
      <c r="C53" t="s">
        <v>37</v>
      </c>
      <c r="D53" t="s">
        <v>29</v>
      </c>
      <c r="E53" t="s">
        <v>68</v>
      </c>
      <c r="F53" t="s">
        <v>30</v>
      </c>
      <c r="G53" t="s">
        <v>92</v>
      </c>
      <c r="H53">
        <v>7</v>
      </c>
      <c r="I53" t="s">
        <v>22</v>
      </c>
      <c r="J53" t="s">
        <v>22</v>
      </c>
      <c r="K53" t="s">
        <v>53</v>
      </c>
      <c r="L53" t="s">
        <v>179</v>
      </c>
      <c r="M53" t="s">
        <v>180</v>
      </c>
      <c r="N53">
        <v>8.4</v>
      </c>
      <c r="O53" t="s">
        <v>90</v>
      </c>
      <c r="P53" t="s">
        <v>43</v>
      </c>
      <c r="Q53">
        <v>24</v>
      </c>
      <c r="R53" t="str">
        <f>IF(OR(Sheet1__2[[#This Row],[Application Status]]="Interview", Sheet1__2[[#This Row],[Application Status]]="Offer"),"Positive","Negative")</f>
        <v>Negative</v>
      </c>
      <c r="S53">
        <f>IF(Sheet1__2[[#This Row],[Application_outcome]]="Positive",1,0)</f>
        <v>0</v>
      </c>
      <c r="T53" cm="1">
        <f t="array" aca="1" ref="T53" ca="1">SUMPRODUCT(--ISNUMBER(SEARCH(TRIM(MID(SUBSTITUTE(L53,",",REPT(" ",100)),(ROW(INDIRECT("1:"&amp;LEN(L53)-LEN(SUBSTITUTE(L53,",",""))))-1)*100+1,100)),M53)))</f>
        <v>1</v>
      </c>
      <c r="U53" cm="1">
        <f t="array" aca="1" ref="U53" ca="1">SUMPRODUCT(--ISNUMBER(SEARCH(TRIM(MID(SUBSTITUTE(L53,",",REPT(" ",100)),(ROW(INDIRECT("1:"&amp;LEN(L53)-LEN(SUBSTITUTE(L53,",",""))))-1)*100+1,100)),M53)))</f>
        <v>1</v>
      </c>
    </row>
    <row r="54" spans="1:21" x14ac:dyDescent="0.35">
      <c r="A54" s="2">
        <v>45751</v>
      </c>
      <c r="B54" t="s">
        <v>72</v>
      </c>
      <c r="C54" t="s">
        <v>61</v>
      </c>
      <c r="D54" t="s">
        <v>19</v>
      </c>
      <c r="E54" t="s">
        <v>68</v>
      </c>
      <c r="F54" t="s">
        <v>21</v>
      </c>
      <c r="G54" t="s">
        <v>52</v>
      </c>
      <c r="I54" t="s">
        <v>31</v>
      </c>
      <c r="J54" t="s">
        <v>31</v>
      </c>
      <c r="K54" t="s">
        <v>63</v>
      </c>
      <c r="L54" t="s">
        <v>181</v>
      </c>
      <c r="M54" t="s">
        <v>182</v>
      </c>
      <c r="N54">
        <v>6.2</v>
      </c>
      <c r="O54" t="s">
        <v>59</v>
      </c>
      <c r="P54" t="s">
        <v>49</v>
      </c>
      <c r="Q54">
        <v>4</v>
      </c>
      <c r="R54" t="str">
        <f>IF(OR(Sheet1__2[[#This Row],[Application Status]]="Interview", Sheet1__2[[#This Row],[Application Status]]="Offer"),"Positive","Negative")</f>
        <v>Negative</v>
      </c>
      <c r="S54">
        <f>IF(Sheet1__2[[#This Row],[Application_outcome]]="Positive",1,0)</f>
        <v>0</v>
      </c>
      <c r="T54" cm="1">
        <f t="array" aca="1" ref="T54" ca="1">SUMPRODUCT(--ISNUMBER(SEARCH(TRIM(MID(SUBSTITUTE(L54,",",REPT(" ",100)),(ROW(INDIRECT("1:"&amp;LEN(L54)-LEN(SUBSTITUTE(L54,",",""))))-1)*100+1,100)),M54)))</f>
        <v>0</v>
      </c>
      <c r="U54" cm="1">
        <f t="array" aca="1" ref="U54" ca="1">SUMPRODUCT(--ISNUMBER(SEARCH(TRIM(MID(SUBSTITUTE(L54,",",REPT(" ",100)),(ROW(INDIRECT("1:"&amp;LEN(L54)-LEN(SUBSTITUTE(L54,",",""))))-1)*100+1,100)),M54)))</f>
        <v>0</v>
      </c>
    </row>
    <row r="55" spans="1:21" x14ac:dyDescent="0.35">
      <c r="A55" s="2">
        <v>45770</v>
      </c>
      <c r="B55" t="s">
        <v>76</v>
      </c>
      <c r="C55" t="s">
        <v>18</v>
      </c>
      <c r="D55" t="s">
        <v>19</v>
      </c>
      <c r="E55" t="s">
        <v>20</v>
      </c>
      <c r="F55" t="s">
        <v>30</v>
      </c>
      <c r="G55" t="s">
        <v>39</v>
      </c>
      <c r="H55">
        <v>7</v>
      </c>
      <c r="I55" t="s">
        <v>31</v>
      </c>
      <c r="J55" t="s">
        <v>31</v>
      </c>
      <c r="K55" t="s">
        <v>32</v>
      </c>
      <c r="L55" t="s">
        <v>183</v>
      </c>
      <c r="M55" t="s">
        <v>167</v>
      </c>
      <c r="N55">
        <v>8.4</v>
      </c>
      <c r="O55" t="s">
        <v>48</v>
      </c>
      <c r="P55" t="s">
        <v>49</v>
      </c>
      <c r="Q55">
        <v>23</v>
      </c>
      <c r="R55" t="str">
        <f>IF(OR(Sheet1__2[[#This Row],[Application Status]]="Interview", Sheet1__2[[#This Row],[Application Status]]="Offer"),"Positive","Negative")</f>
        <v>Negative</v>
      </c>
      <c r="S55">
        <f>IF(Sheet1__2[[#This Row],[Application_outcome]]="Positive",1,0)</f>
        <v>0</v>
      </c>
      <c r="T55" cm="1">
        <f t="array" aca="1" ref="T55" ca="1">SUMPRODUCT(--ISNUMBER(SEARCH(TRIM(MID(SUBSTITUTE(L55,",",REPT(" ",100)),(ROW(INDIRECT("1:"&amp;LEN(L55)-LEN(SUBSTITUTE(L55,",",""))))-1)*100+1,100)),M55)))</f>
        <v>0</v>
      </c>
      <c r="U55" cm="1">
        <f t="array" aca="1" ref="U55" ca="1">SUMPRODUCT(--ISNUMBER(SEARCH(TRIM(MID(SUBSTITUTE(L55,",",REPT(" ",100)),(ROW(INDIRECT("1:"&amp;LEN(L55)-LEN(SUBSTITUTE(L55,",",""))))-1)*100+1,100)),M55)))</f>
        <v>0</v>
      </c>
    </row>
    <row r="56" spans="1:21" x14ac:dyDescent="0.35">
      <c r="A56" s="2">
        <v>45750</v>
      </c>
      <c r="B56" t="s">
        <v>17</v>
      </c>
      <c r="C56" t="s">
        <v>110</v>
      </c>
      <c r="D56" t="s">
        <v>29</v>
      </c>
      <c r="E56" t="s">
        <v>20</v>
      </c>
      <c r="F56" t="s">
        <v>30</v>
      </c>
      <c r="G56" t="s">
        <v>52</v>
      </c>
      <c r="H56">
        <v>3</v>
      </c>
      <c r="I56" t="s">
        <v>22</v>
      </c>
      <c r="J56" t="s">
        <v>31</v>
      </c>
      <c r="K56" t="s">
        <v>53</v>
      </c>
      <c r="L56" t="s">
        <v>184</v>
      </c>
      <c r="M56" t="s">
        <v>83</v>
      </c>
      <c r="N56">
        <v>10.7</v>
      </c>
      <c r="O56" t="s">
        <v>66</v>
      </c>
      <c r="P56" t="s">
        <v>49</v>
      </c>
      <c r="Q56">
        <v>3</v>
      </c>
      <c r="R56" t="str">
        <f>IF(OR(Sheet1__2[[#This Row],[Application Status]]="Interview", Sheet1__2[[#This Row],[Application Status]]="Offer"),"Positive","Negative")</f>
        <v>Negative</v>
      </c>
      <c r="S56">
        <f>IF(Sheet1__2[[#This Row],[Application_outcome]]="Positive",1,0)</f>
        <v>0</v>
      </c>
      <c r="T56" cm="1">
        <f t="array" aca="1" ref="T56" ca="1">SUMPRODUCT(--ISNUMBER(SEARCH(TRIM(MID(SUBSTITUTE(L56,",",REPT(" ",100)),(ROW(INDIRECT("1:"&amp;LEN(L56)-LEN(SUBSTITUTE(L56,",",""))))-1)*100+1,100)),M56)))</f>
        <v>0</v>
      </c>
      <c r="U56" cm="1">
        <f t="array" aca="1" ref="U56" ca="1">SUMPRODUCT(--ISNUMBER(SEARCH(TRIM(MID(SUBSTITUTE(L56,",",REPT(" ",100)),(ROW(INDIRECT("1:"&amp;LEN(L56)-LEN(SUBSTITUTE(L56,",",""))))-1)*100+1,100)),M56)))</f>
        <v>0</v>
      </c>
    </row>
    <row r="57" spans="1:21" x14ac:dyDescent="0.35">
      <c r="A57" s="2">
        <v>45757</v>
      </c>
      <c r="B57" t="s">
        <v>100</v>
      </c>
      <c r="C57" t="s">
        <v>73</v>
      </c>
      <c r="D57" t="s">
        <v>29</v>
      </c>
      <c r="E57" t="s">
        <v>20</v>
      </c>
      <c r="F57" t="s">
        <v>21</v>
      </c>
      <c r="G57" t="s">
        <v>19</v>
      </c>
      <c r="I57" t="s">
        <v>31</v>
      </c>
      <c r="J57" t="s">
        <v>22</v>
      </c>
      <c r="K57" t="s">
        <v>32</v>
      </c>
      <c r="L57" t="s">
        <v>185</v>
      </c>
      <c r="M57" t="s">
        <v>152</v>
      </c>
      <c r="N57">
        <v>9.6</v>
      </c>
      <c r="O57" t="s">
        <v>66</v>
      </c>
      <c r="P57" t="s">
        <v>49</v>
      </c>
      <c r="Q57">
        <v>10</v>
      </c>
      <c r="R57" t="str">
        <f>IF(OR(Sheet1__2[[#This Row],[Application Status]]="Interview", Sheet1__2[[#This Row],[Application Status]]="Offer"),"Positive","Negative")</f>
        <v>Negative</v>
      </c>
      <c r="S57">
        <f>IF(Sheet1__2[[#This Row],[Application_outcome]]="Positive",1,0)</f>
        <v>0</v>
      </c>
      <c r="T57" cm="1">
        <f t="array" aca="1" ref="T57" ca="1">SUMPRODUCT(--ISNUMBER(SEARCH(TRIM(MID(SUBSTITUTE(L57,",",REPT(" ",100)),(ROW(INDIRECT("1:"&amp;LEN(L57)-LEN(SUBSTITUTE(L57,",",""))))-1)*100+1,100)),M57)))</f>
        <v>0</v>
      </c>
      <c r="U57" cm="1">
        <f t="array" aca="1" ref="U57" ca="1">SUMPRODUCT(--ISNUMBER(SEARCH(TRIM(MID(SUBSTITUTE(L57,",",REPT(" ",100)),(ROW(INDIRECT("1:"&amp;LEN(L57)-LEN(SUBSTITUTE(L57,",",""))))-1)*100+1,100)),M57)))</f>
        <v>0</v>
      </c>
    </row>
    <row r="58" spans="1:21" x14ac:dyDescent="0.35">
      <c r="A58" s="2">
        <v>45785</v>
      </c>
      <c r="B58" t="s">
        <v>147</v>
      </c>
      <c r="C58" t="s">
        <v>81</v>
      </c>
      <c r="D58" t="s">
        <v>29</v>
      </c>
      <c r="E58" t="s">
        <v>68</v>
      </c>
      <c r="F58" t="s">
        <v>21</v>
      </c>
      <c r="G58" t="s">
        <v>39</v>
      </c>
      <c r="I58" t="s">
        <v>31</v>
      </c>
      <c r="J58" t="s">
        <v>22</v>
      </c>
      <c r="K58" t="s">
        <v>40</v>
      </c>
      <c r="L58" t="s">
        <v>186</v>
      </c>
      <c r="M58" t="s">
        <v>187</v>
      </c>
      <c r="N58">
        <v>5.0999999999999996</v>
      </c>
      <c r="O58" t="s">
        <v>66</v>
      </c>
      <c r="P58" t="s">
        <v>43</v>
      </c>
      <c r="Q58">
        <v>8</v>
      </c>
      <c r="R58" t="str">
        <f>IF(OR(Sheet1__2[[#This Row],[Application Status]]="Interview", Sheet1__2[[#This Row],[Application Status]]="Offer"),"Positive","Negative")</f>
        <v>Negative</v>
      </c>
      <c r="S58">
        <f>IF(Sheet1__2[[#This Row],[Application_outcome]]="Positive",1,0)</f>
        <v>0</v>
      </c>
      <c r="T58" cm="1">
        <f t="array" aca="1" ref="T58" ca="1">SUMPRODUCT(--ISNUMBER(SEARCH(TRIM(MID(SUBSTITUTE(L58,",",REPT(" ",100)),(ROW(INDIRECT("1:"&amp;LEN(L58)-LEN(SUBSTITUTE(L58,",",""))))-1)*100+1,100)),M58)))</f>
        <v>1</v>
      </c>
      <c r="U58" cm="1">
        <f t="array" aca="1" ref="U58" ca="1">SUMPRODUCT(--ISNUMBER(SEARCH(TRIM(MID(SUBSTITUTE(L58,",",REPT(" ",100)),(ROW(INDIRECT("1:"&amp;LEN(L58)-LEN(SUBSTITUTE(L58,",",""))))-1)*100+1,100)),M58)))</f>
        <v>1</v>
      </c>
    </row>
    <row r="59" spans="1:21" x14ac:dyDescent="0.35">
      <c r="A59" s="2">
        <v>45788</v>
      </c>
      <c r="B59" t="s">
        <v>76</v>
      </c>
      <c r="C59" t="s">
        <v>77</v>
      </c>
      <c r="D59" t="s">
        <v>19</v>
      </c>
      <c r="E59" t="s">
        <v>44</v>
      </c>
      <c r="F59" t="s">
        <v>21</v>
      </c>
      <c r="G59" t="s">
        <v>52</v>
      </c>
      <c r="I59" t="s">
        <v>31</v>
      </c>
      <c r="J59" t="s">
        <v>31</v>
      </c>
      <c r="K59" t="s">
        <v>53</v>
      </c>
      <c r="L59" t="s">
        <v>188</v>
      </c>
      <c r="M59" t="s">
        <v>189</v>
      </c>
      <c r="N59">
        <v>11</v>
      </c>
      <c r="O59" t="s">
        <v>35</v>
      </c>
      <c r="P59" t="s">
        <v>43</v>
      </c>
      <c r="Q59">
        <v>11</v>
      </c>
      <c r="R59" t="str">
        <f>IF(OR(Sheet1__2[[#This Row],[Application Status]]="Interview", Sheet1__2[[#This Row],[Application Status]]="Offer"),"Positive","Negative")</f>
        <v>Negative</v>
      </c>
      <c r="S59">
        <f>IF(Sheet1__2[[#This Row],[Application_outcome]]="Positive",1,0)</f>
        <v>0</v>
      </c>
      <c r="T59" cm="1">
        <f t="array" aca="1" ref="T59" ca="1">SUMPRODUCT(--ISNUMBER(SEARCH(TRIM(MID(SUBSTITUTE(L59,",",REPT(" ",100)),(ROW(INDIRECT("1:"&amp;LEN(L59)-LEN(SUBSTITUTE(L59,",",""))))-1)*100+1,100)),M59)))</f>
        <v>0</v>
      </c>
      <c r="U59" cm="1">
        <f t="array" aca="1" ref="U59" ca="1">SUMPRODUCT(--ISNUMBER(SEARCH(TRIM(MID(SUBSTITUTE(L59,",",REPT(" ",100)),(ROW(INDIRECT("1:"&amp;LEN(L59)-LEN(SUBSTITUTE(L59,",",""))))-1)*100+1,100)),M59)))</f>
        <v>0</v>
      </c>
    </row>
    <row r="60" spans="1:21" x14ac:dyDescent="0.35">
      <c r="A60" s="2">
        <v>45811</v>
      </c>
      <c r="B60" t="s">
        <v>86</v>
      </c>
      <c r="C60" t="s">
        <v>51</v>
      </c>
      <c r="D60" t="s">
        <v>19</v>
      </c>
      <c r="E60" t="s">
        <v>38</v>
      </c>
      <c r="F60" t="s">
        <v>30</v>
      </c>
      <c r="G60" t="s">
        <v>52</v>
      </c>
      <c r="H60">
        <v>3</v>
      </c>
      <c r="I60" t="s">
        <v>22</v>
      </c>
      <c r="J60" t="s">
        <v>31</v>
      </c>
      <c r="K60" t="s">
        <v>23</v>
      </c>
      <c r="L60" t="s">
        <v>190</v>
      </c>
      <c r="M60" t="s">
        <v>191</v>
      </c>
      <c r="N60">
        <v>4.5</v>
      </c>
      <c r="O60" t="s">
        <v>26</v>
      </c>
      <c r="P60" t="s">
        <v>27</v>
      </c>
      <c r="Q60">
        <v>3</v>
      </c>
      <c r="R60" t="str">
        <f>IF(OR(Sheet1__2[[#This Row],[Application Status]]="Interview", Sheet1__2[[#This Row],[Application Status]]="Offer"),"Positive","Negative")</f>
        <v>Negative</v>
      </c>
      <c r="S60">
        <f>IF(Sheet1__2[[#This Row],[Application_outcome]]="Positive",1,0)</f>
        <v>0</v>
      </c>
      <c r="T60" cm="1">
        <f t="array" aca="1" ref="T60" ca="1">SUMPRODUCT(--ISNUMBER(SEARCH(TRIM(MID(SUBSTITUTE(L60,",",REPT(" ",100)),(ROW(INDIRECT("1:"&amp;LEN(L60)-LEN(SUBSTITUTE(L60,",",""))))-1)*100+1,100)),M60)))</f>
        <v>1</v>
      </c>
      <c r="U60" cm="1">
        <f t="array" aca="1" ref="U60" ca="1">SUMPRODUCT(--ISNUMBER(SEARCH(TRIM(MID(SUBSTITUTE(L60,",",REPT(" ",100)),(ROW(INDIRECT("1:"&amp;LEN(L60)-LEN(SUBSTITUTE(L60,",",""))))-1)*100+1,100)),M60)))</f>
        <v>1</v>
      </c>
    </row>
    <row r="61" spans="1:21" x14ac:dyDescent="0.35">
      <c r="A61" s="2">
        <v>45796</v>
      </c>
      <c r="B61" t="s">
        <v>76</v>
      </c>
      <c r="C61" t="s">
        <v>77</v>
      </c>
      <c r="D61" t="s">
        <v>29</v>
      </c>
      <c r="E61" t="s">
        <v>20</v>
      </c>
      <c r="F61" t="s">
        <v>78</v>
      </c>
      <c r="G61" t="s">
        <v>56</v>
      </c>
      <c r="H61">
        <v>0</v>
      </c>
      <c r="I61" t="s">
        <v>22</v>
      </c>
      <c r="J61" t="s">
        <v>31</v>
      </c>
      <c r="K61" t="s">
        <v>40</v>
      </c>
      <c r="L61" t="s">
        <v>192</v>
      </c>
      <c r="M61" t="s">
        <v>193</v>
      </c>
      <c r="N61">
        <v>9.3000000000000007</v>
      </c>
      <c r="O61" t="s">
        <v>95</v>
      </c>
      <c r="P61" t="s">
        <v>43</v>
      </c>
      <c r="Q61">
        <v>19</v>
      </c>
      <c r="R61" t="str">
        <f>IF(OR(Sheet1__2[[#This Row],[Application Status]]="Interview", Sheet1__2[[#This Row],[Application Status]]="Offer"),"Positive","Negative")</f>
        <v>Positive</v>
      </c>
      <c r="S61">
        <f>IF(Sheet1__2[[#This Row],[Application_outcome]]="Positive",1,0)</f>
        <v>1</v>
      </c>
      <c r="T61" cm="1">
        <f t="array" aca="1" ref="T61" ca="1">SUMPRODUCT(--ISNUMBER(SEARCH(TRIM(MID(SUBSTITUTE(L61,",",REPT(" ",100)),(ROW(INDIRECT("1:"&amp;LEN(L61)-LEN(SUBSTITUTE(L61,",",""))))-1)*100+1,100)),M61)))</f>
        <v>0</v>
      </c>
      <c r="U61" cm="1">
        <f t="array" aca="1" ref="U61" ca="1">SUMPRODUCT(--ISNUMBER(SEARCH(TRIM(MID(SUBSTITUTE(L61,",",REPT(" ",100)),(ROW(INDIRECT("1:"&amp;LEN(L61)-LEN(SUBSTITUTE(L61,",",""))))-1)*100+1,100)),M61)))</f>
        <v>0</v>
      </c>
    </row>
    <row r="62" spans="1:21" x14ac:dyDescent="0.35">
      <c r="A62" s="2">
        <v>45817</v>
      </c>
      <c r="B62" t="s">
        <v>72</v>
      </c>
      <c r="C62" t="s">
        <v>101</v>
      </c>
      <c r="D62" t="s">
        <v>19</v>
      </c>
      <c r="E62" t="s">
        <v>62</v>
      </c>
      <c r="F62" t="s">
        <v>21</v>
      </c>
      <c r="G62" t="s">
        <v>92</v>
      </c>
      <c r="I62" t="s">
        <v>22</v>
      </c>
      <c r="J62" t="s">
        <v>31</v>
      </c>
      <c r="K62" t="s">
        <v>23</v>
      </c>
      <c r="L62" t="s">
        <v>194</v>
      </c>
      <c r="M62" t="s">
        <v>195</v>
      </c>
      <c r="N62">
        <v>3.9</v>
      </c>
      <c r="O62" t="s">
        <v>95</v>
      </c>
      <c r="P62" t="s">
        <v>27</v>
      </c>
      <c r="Q62">
        <v>9</v>
      </c>
      <c r="R62" t="str">
        <f>IF(OR(Sheet1__2[[#This Row],[Application Status]]="Interview", Sheet1__2[[#This Row],[Application Status]]="Offer"),"Positive","Negative")</f>
        <v>Negative</v>
      </c>
      <c r="S62">
        <f>IF(Sheet1__2[[#This Row],[Application_outcome]]="Positive",1,0)</f>
        <v>0</v>
      </c>
      <c r="T62" cm="1">
        <f t="array" aca="1" ref="T62" ca="1">SUMPRODUCT(--ISNUMBER(SEARCH(TRIM(MID(SUBSTITUTE(L62,",",REPT(" ",100)),(ROW(INDIRECT("1:"&amp;LEN(L62)-LEN(SUBSTITUTE(L62,",",""))))-1)*100+1,100)),M62)))</f>
        <v>0</v>
      </c>
      <c r="U62" cm="1">
        <f t="array" aca="1" ref="U62" ca="1">SUMPRODUCT(--ISNUMBER(SEARCH(TRIM(MID(SUBSTITUTE(L62,",",REPT(" ",100)),(ROW(INDIRECT("1:"&amp;LEN(L62)-LEN(SUBSTITUTE(L62,",",""))))-1)*100+1,100)),M62)))</f>
        <v>0</v>
      </c>
    </row>
    <row r="63" spans="1:21" x14ac:dyDescent="0.35">
      <c r="A63" s="2">
        <v>45774</v>
      </c>
      <c r="B63" t="s">
        <v>76</v>
      </c>
      <c r="C63" t="s">
        <v>101</v>
      </c>
      <c r="D63" t="s">
        <v>29</v>
      </c>
      <c r="E63" t="s">
        <v>44</v>
      </c>
      <c r="F63" t="s">
        <v>30</v>
      </c>
      <c r="G63" t="s">
        <v>97</v>
      </c>
      <c r="H63">
        <v>14</v>
      </c>
      <c r="I63" t="s">
        <v>22</v>
      </c>
      <c r="J63" t="s">
        <v>22</v>
      </c>
      <c r="K63" t="s">
        <v>53</v>
      </c>
      <c r="L63" t="s">
        <v>196</v>
      </c>
      <c r="M63" t="s">
        <v>159</v>
      </c>
      <c r="N63">
        <v>6.3</v>
      </c>
      <c r="O63" t="s">
        <v>35</v>
      </c>
      <c r="P63" t="s">
        <v>49</v>
      </c>
      <c r="Q63">
        <v>27</v>
      </c>
      <c r="R63" t="str">
        <f>IF(OR(Sheet1__2[[#This Row],[Application Status]]="Interview", Sheet1__2[[#This Row],[Application Status]]="Offer"),"Positive","Negative")</f>
        <v>Negative</v>
      </c>
      <c r="S63">
        <f>IF(Sheet1__2[[#This Row],[Application_outcome]]="Positive",1,0)</f>
        <v>0</v>
      </c>
      <c r="T63" cm="1">
        <f t="array" aca="1" ref="T63" ca="1">SUMPRODUCT(--ISNUMBER(SEARCH(TRIM(MID(SUBSTITUTE(L63,",",REPT(" ",100)),(ROW(INDIRECT("1:"&amp;LEN(L63)-LEN(SUBSTITUTE(L63,",",""))))-1)*100+1,100)),M63)))</f>
        <v>0</v>
      </c>
      <c r="U63" cm="1">
        <f t="array" aca="1" ref="U63" ca="1">SUMPRODUCT(--ISNUMBER(SEARCH(TRIM(MID(SUBSTITUTE(L63,",",REPT(" ",100)),(ROW(INDIRECT("1:"&amp;LEN(L63)-LEN(SUBSTITUTE(L63,",",""))))-1)*100+1,100)),M63)))</f>
        <v>0</v>
      </c>
    </row>
    <row r="64" spans="1:21" x14ac:dyDescent="0.35">
      <c r="A64" s="2">
        <v>45805</v>
      </c>
      <c r="B64" t="s">
        <v>60</v>
      </c>
      <c r="C64" t="s">
        <v>101</v>
      </c>
      <c r="D64" t="s">
        <v>19</v>
      </c>
      <c r="E64" t="s">
        <v>44</v>
      </c>
      <c r="F64" t="s">
        <v>21</v>
      </c>
      <c r="G64" t="s">
        <v>97</v>
      </c>
      <c r="I64" t="s">
        <v>31</v>
      </c>
      <c r="J64" t="s">
        <v>31</v>
      </c>
      <c r="K64" t="s">
        <v>23</v>
      </c>
      <c r="L64" t="s">
        <v>197</v>
      </c>
      <c r="M64" t="s">
        <v>198</v>
      </c>
      <c r="N64">
        <v>10.6</v>
      </c>
      <c r="O64" t="s">
        <v>48</v>
      </c>
      <c r="P64" t="s">
        <v>43</v>
      </c>
      <c r="Q64">
        <v>28</v>
      </c>
      <c r="R64" t="str">
        <f>IF(OR(Sheet1__2[[#This Row],[Application Status]]="Interview", Sheet1__2[[#This Row],[Application Status]]="Offer"),"Positive","Negative")</f>
        <v>Negative</v>
      </c>
      <c r="S64">
        <f>IF(Sheet1__2[[#This Row],[Application_outcome]]="Positive",1,0)</f>
        <v>0</v>
      </c>
      <c r="T64" cm="1">
        <f t="array" aca="1" ref="T64" ca="1">SUMPRODUCT(--ISNUMBER(SEARCH(TRIM(MID(SUBSTITUTE(L64,",",REPT(" ",100)),(ROW(INDIRECT("1:"&amp;LEN(L64)-LEN(SUBSTITUTE(L64,",",""))))-1)*100+1,100)),M64)))</f>
        <v>0</v>
      </c>
      <c r="U64" cm="1">
        <f t="array" aca="1" ref="U64" ca="1">SUMPRODUCT(--ISNUMBER(SEARCH(TRIM(MID(SUBSTITUTE(L64,",",REPT(" ",100)),(ROW(INDIRECT("1:"&amp;LEN(L64)-LEN(SUBSTITUTE(L64,",",""))))-1)*100+1,100)),M64)))</f>
        <v>0</v>
      </c>
    </row>
    <row r="65" spans="1:21" x14ac:dyDescent="0.35">
      <c r="A65" s="2">
        <v>45814</v>
      </c>
      <c r="B65" t="s">
        <v>113</v>
      </c>
      <c r="C65" t="s">
        <v>37</v>
      </c>
      <c r="D65" t="s">
        <v>19</v>
      </c>
      <c r="E65" t="s">
        <v>68</v>
      </c>
      <c r="F65" t="s">
        <v>30</v>
      </c>
      <c r="G65" t="s">
        <v>56</v>
      </c>
      <c r="H65">
        <v>7</v>
      </c>
      <c r="I65" t="s">
        <v>31</v>
      </c>
      <c r="J65" t="s">
        <v>22</v>
      </c>
      <c r="K65" t="s">
        <v>23</v>
      </c>
      <c r="L65" t="s">
        <v>199</v>
      </c>
      <c r="M65" t="s">
        <v>132</v>
      </c>
      <c r="N65">
        <v>10.3</v>
      </c>
      <c r="O65" t="s">
        <v>59</v>
      </c>
      <c r="P65" t="s">
        <v>27</v>
      </c>
      <c r="Q65">
        <v>6</v>
      </c>
      <c r="R65" t="str">
        <f>IF(OR(Sheet1__2[[#This Row],[Application Status]]="Interview", Sheet1__2[[#This Row],[Application Status]]="Offer"),"Positive","Negative")</f>
        <v>Negative</v>
      </c>
      <c r="S65">
        <f>IF(Sheet1__2[[#This Row],[Application_outcome]]="Positive",1,0)</f>
        <v>0</v>
      </c>
      <c r="T65" cm="1">
        <f t="array" aca="1" ref="T65" ca="1">SUMPRODUCT(--ISNUMBER(SEARCH(TRIM(MID(SUBSTITUTE(L65,",",REPT(" ",100)),(ROW(INDIRECT("1:"&amp;LEN(L65)-LEN(SUBSTITUTE(L65,",",""))))-1)*100+1,100)),M65)))</f>
        <v>2</v>
      </c>
      <c r="U65" cm="1">
        <f t="array" aca="1" ref="U65" ca="1">SUMPRODUCT(--ISNUMBER(SEARCH(TRIM(MID(SUBSTITUTE(L65,",",REPT(" ",100)),(ROW(INDIRECT("1:"&amp;LEN(L65)-LEN(SUBSTITUTE(L65,",",""))))-1)*100+1,100)),M65)))</f>
        <v>2</v>
      </c>
    </row>
    <row r="66" spans="1:21" x14ac:dyDescent="0.35">
      <c r="A66" s="2">
        <v>45764</v>
      </c>
      <c r="B66" t="s">
        <v>60</v>
      </c>
      <c r="C66" t="s">
        <v>73</v>
      </c>
      <c r="D66" t="s">
        <v>29</v>
      </c>
      <c r="E66" t="s">
        <v>44</v>
      </c>
      <c r="F66" t="s">
        <v>21</v>
      </c>
      <c r="G66" t="s">
        <v>19</v>
      </c>
      <c r="I66" t="s">
        <v>22</v>
      </c>
      <c r="J66" t="s">
        <v>22</v>
      </c>
      <c r="K66" t="s">
        <v>23</v>
      </c>
      <c r="L66" t="s">
        <v>200</v>
      </c>
      <c r="M66" t="s">
        <v>201</v>
      </c>
      <c r="N66">
        <v>7.7</v>
      </c>
      <c r="O66" t="s">
        <v>66</v>
      </c>
      <c r="P66" t="s">
        <v>49</v>
      </c>
      <c r="Q66">
        <v>17</v>
      </c>
      <c r="R66" t="str">
        <f>IF(OR(Sheet1__2[[#This Row],[Application Status]]="Interview", Sheet1__2[[#This Row],[Application Status]]="Offer"),"Positive","Negative")</f>
        <v>Negative</v>
      </c>
      <c r="S66">
        <f>IF(Sheet1__2[[#This Row],[Application_outcome]]="Positive",1,0)</f>
        <v>0</v>
      </c>
      <c r="T66" cm="1">
        <f t="array" aca="1" ref="T66" ca="1">SUMPRODUCT(--ISNUMBER(SEARCH(TRIM(MID(SUBSTITUTE(L66,",",REPT(" ",100)),(ROW(INDIRECT("1:"&amp;LEN(L66)-LEN(SUBSTITUTE(L66,",",""))))-1)*100+1,100)),M66)))</f>
        <v>0</v>
      </c>
      <c r="U66" cm="1">
        <f t="array" aca="1" ref="U66" ca="1">SUMPRODUCT(--ISNUMBER(SEARCH(TRIM(MID(SUBSTITUTE(L66,",",REPT(" ",100)),(ROW(INDIRECT("1:"&amp;LEN(L66)-LEN(SUBSTITUTE(L66,",",""))))-1)*100+1,100)),M66)))</f>
        <v>0</v>
      </c>
    </row>
    <row r="67" spans="1:21" x14ac:dyDescent="0.35">
      <c r="A67" s="2">
        <v>45749</v>
      </c>
      <c r="B67" t="s">
        <v>104</v>
      </c>
      <c r="C67" t="s">
        <v>107</v>
      </c>
      <c r="D67" t="s">
        <v>19</v>
      </c>
      <c r="E67" t="s">
        <v>38</v>
      </c>
      <c r="F67" t="s">
        <v>21</v>
      </c>
      <c r="G67" t="s">
        <v>19</v>
      </c>
      <c r="I67" t="s">
        <v>31</v>
      </c>
      <c r="J67" t="s">
        <v>31</v>
      </c>
      <c r="K67" t="s">
        <v>40</v>
      </c>
      <c r="L67" t="s">
        <v>129</v>
      </c>
      <c r="M67" t="s">
        <v>106</v>
      </c>
      <c r="N67">
        <v>8.9</v>
      </c>
      <c r="O67" t="s">
        <v>48</v>
      </c>
      <c r="P67" t="s">
        <v>49</v>
      </c>
      <c r="Q67">
        <v>2</v>
      </c>
      <c r="R67" t="str">
        <f>IF(OR(Sheet1__2[[#This Row],[Application Status]]="Interview", Sheet1__2[[#This Row],[Application Status]]="Offer"),"Positive","Negative")</f>
        <v>Negative</v>
      </c>
      <c r="S67">
        <f>IF(Sheet1__2[[#This Row],[Application_outcome]]="Positive",1,0)</f>
        <v>0</v>
      </c>
      <c r="T67" cm="1">
        <f t="array" aca="1" ref="T67" ca="1">SUMPRODUCT(--ISNUMBER(SEARCH(TRIM(MID(SUBSTITUTE(L67,",",REPT(" ",100)),(ROW(INDIRECT("1:"&amp;LEN(L67)-LEN(SUBSTITUTE(L67,",",""))))-1)*100+1,100)),M67)))</f>
        <v>1</v>
      </c>
      <c r="U67" cm="1">
        <f t="array" aca="1" ref="U67" ca="1">SUMPRODUCT(--ISNUMBER(SEARCH(TRIM(MID(SUBSTITUTE(L67,",",REPT(" ",100)),(ROW(INDIRECT("1:"&amp;LEN(L67)-LEN(SUBSTITUTE(L67,",",""))))-1)*100+1,100)),M67)))</f>
        <v>1</v>
      </c>
    </row>
    <row r="68" spans="1:21" x14ac:dyDescent="0.35">
      <c r="A68" s="2">
        <v>45821</v>
      </c>
      <c r="B68" t="s">
        <v>104</v>
      </c>
      <c r="C68" t="s">
        <v>110</v>
      </c>
      <c r="D68" t="s">
        <v>29</v>
      </c>
      <c r="E68" t="s">
        <v>62</v>
      </c>
      <c r="F68" t="s">
        <v>21</v>
      </c>
      <c r="G68" t="s">
        <v>19</v>
      </c>
      <c r="I68" t="s">
        <v>22</v>
      </c>
      <c r="J68" t="s">
        <v>31</v>
      </c>
      <c r="K68" t="s">
        <v>32</v>
      </c>
      <c r="L68" t="s">
        <v>202</v>
      </c>
      <c r="M68" t="s">
        <v>203</v>
      </c>
      <c r="N68">
        <v>10.4</v>
      </c>
      <c r="O68" t="s">
        <v>59</v>
      </c>
      <c r="P68" t="s">
        <v>27</v>
      </c>
      <c r="Q68">
        <v>13</v>
      </c>
      <c r="R68" t="str">
        <f>IF(OR(Sheet1__2[[#This Row],[Application Status]]="Interview", Sheet1__2[[#This Row],[Application Status]]="Offer"),"Positive","Negative")</f>
        <v>Negative</v>
      </c>
      <c r="S68">
        <f>IF(Sheet1__2[[#This Row],[Application_outcome]]="Positive",1,0)</f>
        <v>0</v>
      </c>
      <c r="T68" cm="1">
        <f t="array" aca="1" ref="T68" ca="1">SUMPRODUCT(--ISNUMBER(SEARCH(TRIM(MID(SUBSTITUTE(L68,",",REPT(" ",100)),(ROW(INDIRECT("1:"&amp;LEN(L68)-LEN(SUBSTITUTE(L68,",",""))))-1)*100+1,100)),M68)))</f>
        <v>1</v>
      </c>
      <c r="U68" cm="1">
        <f t="array" aca="1" ref="U68" ca="1">SUMPRODUCT(--ISNUMBER(SEARCH(TRIM(MID(SUBSTITUTE(L68,",",REPT(" ",100)),(ROW(INDIRECT("1:"&amp;LEN(L68)-LEN(SUBSTITUTE(L68,",",""))))-1)*100+1,100)),M68)))</f>
        <v>1</v>
      </c>
    </row>
    <row r="69" spans="1:21" x14ac:dyDescent="0.35">
      <c r="A69" s="2">
        <v>45786</v>
      </c>
      <c r="B69" t="s">
        <v>128</v>
      </c>
      <c r="C69" t="s">
        <v>101</v>
      </c>
      <c r="D69" t="s">
        <v>19</v>
      </c>
      <c r="E69" t="s">
        <v>38</v>
      </c>
      <c r="F69" t="s">
        <v>69</v>
      </c>
      <c r="G69" t="s">
        <v>52</v>
      </c>
      <c r="H69">
        <v>3</v>
      </c>
      <c r="I69" t="s">
        <v>22</v>
      </c>
      <c r="J69" t="s">
        <v>22</v>
      </c>
      <c r="K69" t="s">
        <v>53</v>
      </c>
      <c r="L69" t="s">
        <v>204</v>
      </c>
      <c r="M69" t="s">
        <v>205</v>
      </c>
      <c r="N69">
        <v>9.8000000000000007</v>
      </c>
      <c r="O69" t="s">
        <v>59</v>
      </c>
      <c r="P69" t="s">
        <v>43</v>
      </c>
      <c r="Q69">
        <v>9</v>
      </c>
      <c r="R69" t="str">
        <f>IF(OR(Sheet1__2[[#This Row],[Application Status]]="Interview", Sheet1__2[[#This Row],[Application Status]]="Offer"),"Positive","Negative")</f>
        <v>Positive</v>
      </c>
      <c r="S69">
        <f>IF(Sheet1__2[[#This Row],[Application_outcome]]="Positive",1,0)</f>
        <v>1</v>
      </c>
      <c r="T69" cm="1">
        <f t="array" aca="1" ref="T69" ca="1">SUMPRODUCT(--ISNUMBER(SEARCH(TRIM(MID(SUBSTITUTE(L69,",",REPT(" ",100)),(ROW(INDIRECT("1:"&amp;LEN(L69)-LEN(SUBSTITUTE(L69,",",""))))-1)*100+1,100)),M69)))</f>
        <v>1</v>
      </c>
      <c r="U69" cm="1">
        <f t="array" aca="1" ref="U69" ca="1">SUMPRODUCT(--ISNUMBER(SEARCH(TRIM(MID(SUBSTITUTE(L69,",",REPT(" ",100)),(ROW(INDIRECT("1:"&amp;LEN(L69)-LEN(SUBSTITUTE(L69,",",""))))-1)*100+1,100)),M69)))</f>
        <v>1</v>
      </c>
    </row>
    <row r="70" spans="1:21" x14ac:dyDescent="0.35">
      <c r="A70" s="2">
        <v>45795</v>
      </c>
      <c r="B70" t="s">
        <v>60</v>
      </c>
      <c r="C70" t="s">
        <v>37</v>
      </c>
      <c r="D70" t="s">
        <v>29</v>
      </c>
      <c r="E70" t="s">
        <v>38</v>
      </c>
      <c r="F70" t="s">
        <v>21</v>
      </c>
      <c r="G70" t="s">
        <v>92</v>
      </c>
      <c r="I70" t="s">
        <v>31</v>
      </c>
      <c r="J70" t="s">
        <v>31</v>
      </c>
      <c r="K70" t="s">
        <v>63</v>
      </c>
      <c r="L70" t="s">
        <v>206</v>
      </c>
      <c r="M70" t="s">
        <v>207</v>
      </c>
      <c r="N70">
        <v>3.5</v>
      </c>
      <c r="O70" t="s">
        <v>35</v>
      </c>
      <c r="P70" t="s">
        <v>43</v>
      </c>
      <c r="Q70">
        <v>18</v>
      </c>
      <c r="R70" t="str">
        <f>IF(OR(Sheet1__2[[#This Row],[Application Status]]="Interview", Sheet1__2[[#This Row],[Application Status]]="Offer"),"Positive","Negative")</f>
        <v>Negative</v>
      </c>
      <c r="S70">
        <f>IF(Sheet1__2[[#This Row],[Application_outcome]]="Positive",1,0)</f>
        <v>0</v>
      </c>
      <c r="T70" cm="1">
        <f t="array" aca="1" ref="T70" ca="1">SUMPRODUCT(--ISNUMBER(SEARCH(TRIM(MID(SUBSTITUTE(L70,",",REPT(" ",100)),(ROW(INDIRECT("1:"&amp;LEN(L70)-LEN(SUBSTITUTE(L70,",",""))))-1)*100+1,100)),M70)))</f>
        <v>0</v>
      </c>
      <c r="U70" cm="1">
        <f t="array" aca="1" ref="U70" ca="1">SUMPRODUCT(--ISNUMBER(SEARCH(TRIM(MID(SUBSTITUTE(L70,",",REPT(" ",100)),(ROW(INDIRECT("1:"&amp;LEN(L70)-LEN(SUBSTITUTE(L70,",",""))))-1)*100+1,100)),M70)))</f>
        <v>0</v>
      </c>
    </row>
    <row r="71" spans="1:21" x14ac:dyDescent="0.35">
      <c r="A71" s="2">
        <v>45794</v>
      </c>
      <c r="B71" t="s">
        <v>50</v>
      </c>
      <c r="C71" t="s">
        <v>101</v>
      </c>
      <c r="D71" t="s">
        <v>19</v>
      </c>
      <c r="E71" t="s">
        <v>44</v>
      </c>
      <c r="F71" t="s">
        <v>78</v>
      </c>
      <c r="G71" t="s">
        <v>87</v>
      </c>
      <c r="H71">
        <v>0</v>
      </c>
      <c r="I71" t="s">
        <v>31</v>
      </c>
      <c r="J71" t="s">
        <v>22</v>
      </c>
      <c r="K71" t="s">
        <v>32</v>
      </c>
      <c r="L71" t="s">
        <v>208</v>
      </c>
      <c r="M71" t="s">
        <v>209</v>
      </c>
      <c r="N71">
        <v>9.6999999999999993</v>
      </c>
      <c r="O71" t="s">
        <v>90</v>
      </c>
      <c r="P71" t="s">
        <v>43</v>
      </c>
      <c r="Q71">
        <v>17</v>
      </c>
      <c r="R71" t="str">
        <f>IF(OR(Sheet1__2[[#This Row],[Application Status]]="Interview", Sheet1__2[[#This Row],[Application Status]]="Offer"),"Positive","Negative")</f>
        <v>Positive</v>
      </c>
      <c r="S71">
        <f>IF(Sheet1__2[[#This Row],[Application_outcome]]="Positive",1,0)</f>
        <v>1</v>
      </c>
      <c r="T71" cm="1">
        <f t="array" aca="1" ref="T71" ca="1">SUMPRODUCT(--ISNUMBER(SEARCH(TRIM(MID(SUBSTITUTE(L71,",",REPT(" ",100)),(ROW(INDIRECT("1:"&amp;LEN(L71)-LEN(SUBSTITUTE(L71,",",""))))-1)*100+1,100)),M71)))</f>
        <v>2</v>
      </c>
      <c r="U71" cm="1">
        <f t="array" aca="1" ref="U71" ca="1">SUMPRODUCT(--ISNUMBER(SEARCH(TRIM(MID(SUBSTITUTE(L71,",",REPT(" ",100)),(ROW(INDIRECT("1:"&amp;LEN(L71)-LEN(SUBSTITUTE(L71,",",""))))-1)*100+1,100)),M71)))</f>
        <v>2</v>
      </c>
    </row>
    <row r="72" spans="1:21" x14ac:dyDescent="0.35">
      <c r="A72" s="2">
        <v>45836</v>
      </c>
      <c r="B72" t="s">
        <v>36</v>
      </c>
      <c r="C72" t="s">
        <v>101</v>
      </c>
      <c r="D72" t="s">
        <v>29</v>
      </c>
      <c r="E72" t="s">
        <v>44</v>
      </c>
      <c r="F72" t="s">
        <v>21</v>
      </c>
      <c r="G72" t="s">
        <v>52</v>
      </c>
      <c r="I72" t="s">
        <v>31</v>
      </c>
      <c r="J72" t="s">
        <v>31</v>
      </c>
      <c r="K72" t="s">
        <v>63</v>
      </c>
      <c r="L72" t="s">
        <v>210</v>
      </c>
      <c r="M72" t="s">
        <v>211</v>
      </c>
      <c r="N72">
        <v>8.8000000000000007</v>
      </c>
      <c r="O72" t="s">
        <v>90</v>
      </c>
      <c r="P72" t="s">
        <v>27</v>
      </c>
      <c r="Q72">
        <v>28</v>
      </c>
      <c r="R72" t="str">
        <f>IF(OR(Sheet1__2[[#This Row],[Application Status]]="Interview", Sheet1__2[[#This Row],[Application Status]]="Offer"),"Positive","Negative")</f>
        <v>Negative</v>
      </c>
      <c r="S72">
        <f>IF(Sheet1__2[[#This Row],[Application_outcome]]="Positive",1,0)</f>
        <v>0</v>
      </c>
      <c r="T72" cm="1">
        <f t="array" aca="1" ref="T72" ca="1">SUMPRODUCT(--ISNUMBER(SEARCH(TRIM(MID(SUBSTITUTE(L72,",",REPT(" ",100)),(ROW(INDIRECT("1:"&amp;LEN(L72)-LEN(SUBSTITUTE(L72,",",""))))-1)*100+1,100)),M72)))</f>
        <v>0</v>
      </c>
      <c r="U72" cm="1">
        <f t="array" aca="1" ref="U72" ca="1">SUMPRODUCT(--ISNUMBER(SEARCH(TRIM(MID(SUBSTITUTE(L72,",",REPT(" ",100)),(ROW(INDIRECT("1:"&amp;LEN(L72)-LEN(SUBSTITUTE(L72,",",""))))-1)*100+1,100)),M72)))</f>
        <v>0</v>
      </c>
    </row>
    <row r="73" spans="1:21" x14ac:dyDescent="0.35">
      <c r="A73" s="2">
        <v>45824</v>
      </c>
      <c r="B73" t="s">
        <v>67</v>
      </c>
      <c r="C73" t="s">
        <v>18</v>
      </c>
      <c r="D73" t="s">
        <v>19</v>
      </c>
      <c r="E73" t="s">
        <v>68</v>
      </c>
      <c r="F73" t="s">
        <v>30</v>
      </c>
      <c r="G73" t="s">
        <v>97</v>
      </c>
      <c r="H73">
        <v>7</v>
      </c>
      <c r="I73" t="s">
        <v>22</v>
      </c>
      <c r="J73" t="s">
        <v>22</v>
      </c>
      <c r="K73" t="s">
        <v>53</v>
      </c>
      <c r="L73" t="s">
        <v>212</v>
      </c>
      <c r="M73" t="s">
        <v>213</v>
      </c>
      <c r="N73">
        <v>3.1</v>
      </c>
      <c r="O73" t="s">
        <v>95</v>
      </c>
      <c r="P73" t="s">
        <v>27</v>
      </c>
      <c r="Q73">
        <v>16</v>
      </c>
      <c r="R73" t="str">
        <f>IF(OR(Sheet1__2[[#This Row],[Application Status]]="Interview", Sheet1__2[[#This Row],[Application Status]]="Offer"),"Positive","Negative")</f>
        <v>Negative</v>
      </c>
      <c r="S73">
        <f>IF(Sheet1__2[[#This Row],[Application_outcome]]="Positive",1,0)</f>
        <v>0</v>
      </c>
      <c r="T73" cm="1">
        <f t="array" aca="1" ref="T73" ca="1">SUMPRODUCT(--ISNUMBER(SEARCH(TRIM(MID(SUBSTITUTE(L73,",",REPT(" ",100)),(ROW(INDIRECT("1:"&amp;LEN(L73)-LEN(SUBSTITUTE(L73,",",""))))-1)*100+1,100)),M73)))</f>
        <v>0</v>
      </c>
      <c r="U73" cm="1">
        <f t="array" aca="1" ref="U73" ca="1">SUMPRODUCT(--ISNUMBER(SEARCH(TRIM(MID(SUBSTITUTE(L73,",",REPT(" ",100)),(ROW(INDIRECT("1:"&amp;LEN(L73)-LEN(SUBSTITUTE(L73,",",""))))-1)*100+1,100)),M73)))</f>
        <v>0</v>
      </c>
    </row>
    <row r="74" spans="1:21" x14ac:dyDescent="0.35">
      <c r="A74" s="2">
        <v>45832</v>
      </c>
      <c r="B74" t="s">
        <v>100</v>
      </c>
      <c r="C74" t="s">
        <v>37</v>
      </c>
      <c r="D74" t="s">
        <v>19</v>
      </c>
      <c r="E74" t="s">
        <v>20</v>
      </c>
      <c r="F74" t="s">
        <v>78</v>
      </c>
      <c r="G74" t="s">
        <v>56</v>
      </c>
      <c r="H74">
        <v>0</v>
      </c>
      <c r="I74" t="s">
        <v>22</v>
      </c>
      <c r="J74" t="s">
        <v>22</v>
      </c>
      <c r="K74" t="s">
        <v>53</v>
      </c>
      <c r="L74" t="s">
        <v>214</v>
      </c>
      <c r="M74" t="s">
        <v>215</v>
      </c>
      <c r="N74">
        <v>11.1</v>
      </c>
      <c r="O74" t="s">
        <v>26</v>
      </c>
      <c r="P74" t="s">
        <v>27</v>
      </c>
      <c r="Q74">
        <v>24</v>
      </c>
      <c r="R74" t="str">
        <f>IF(OR(Sheet1__2[[#This Row],[Application Status]]="Interview", Sheet1__2[[#This Row],[Application Status]]="Offer"),"Positive","Negative")</f>
        <v>Positive</v>
      </c>
      <c r="S74">
        <f>IF(Sheet1__2[[#This Row],[Application_outcome]]="Positive",1,0)</f>
        <v>1</v>
      </c>
      <c r="T74" cm="1">
        <f t="array" aca="1" ref="T74" ca="1">SUMPRODUCT(--ISNUMBER(SEARCH(TRIM(MID(SUBSTITUTE(L74,",",REPT(" ",100)),(ROW(INDIRECT("1:"&amp;LEN(L74)-LEN(SUBSTITUTE(L74,",",""))))-1)*100+1,100)),M74)))</f>
        <v>0</v>
      </c>
      <c r="U74" cm="1">
        <f t="array" aca="1" ref="U74" ca="1">SUMPRODUCT(--ISNUMBER(SEARCH(TRIM(MID(SUBSTITUTE(L74,",",REPT(" ",100)),(ROW(INDIRECT("1:"&amp;LEN(L74)-LEN(SUBSTITUTE(L74,",",""))))-1)*100+1,100)),M74)))</f>
        <v>0</v>
      </c>
    </row>
    <row r="75" spans="1:21" x14ac:dyDescent="0.35">
      <c r="A75" s="2">
        <v>45824</v>
      </c>
      <c r="B75" t="s">
        <v>86</v>
      </c>
      <c r="C75" t="s">
        <v>51</v>
      </c>
      <c r="D75" t="s">
        <v>29</v>
      </c>
      <c r="E75" t="s">
        <v>38</v>
      </c>
      <c r="F75" t="s">
        <v>78</v>
      </c>
      <c r="G75" t="s">
        <v>97</v>
      </c>
      <c r="H75">
        <v>7</v>
      </c>
      <c r="I75" t="s">
        <v>22</v>
      </c>
      <c r="J75" t="s">
        <v>22</v>
      </c>
      <c r="K75" t="s">
        <v>32</v>
      </c>
      <c r="L75" t="s">
        <v>216</v>
      </c>
      <c r="M75" t="s">
        <v>217</v>
      </c>
      <c r="N75">
        <v>11.2</v>
      </c>
      <c r="O75" t="s">
        <v>95</v>
      </c>
      <c r="P75" t="s">
        <v>27</v>
      </c>
      <c r="Q75">
        <v>16</v>
      </c>
      <c r="R75" t="str">
        <f>IF(OR(Sheet1__2[[#This Row],[Application Status]]="Interview", Sheet1__2[[#This Row],[Application Status]]="Offer"),"Positive","Negative")</f>
        <v>Positive</v>
      </c>
      <c r="S75">
        <f>IF(Sheet1__2[[#This Row],[Application_outcome]]="Positive",1,0)</f>
        <v>1</v>
      </c>
      <c r="T75" cm="1">
        <f t="array" aca="1" ref="T75" ca="1">SUMPRODUCT(--ISNUMBER(SEARCH(TRIM(MID(SUBSTITUTE(L75,",",REPT(" ",100)),(ROW(INDIRECT("1:"&amp;LEN(L75)-LEN(SUBSTITUTE(L75,",",""))))-1)*100+1,100)),M75)))</f>
        <v>0</v>
      </c>
      <c r="U75" cm="1">
        <f t="array" aca="1" ref="U75" ca="1">SUMPRODUCT(--ISNUMBER(SEARCH(TRIM(MID(SUBSTITUTE(L75,",",REPT(" ",100)),(ROW(INDIRECT("1:"&amp;LEN(L75)-LEN(SUBSTITUTE(L75,",",""))))-1)*100+1,100)),M75)))</f>
        <v>0</v>
      </c>
    </row>
    <row r="76" spans="1:21" x14ac:dyDescent="0.35">
      <c r="A76" s="2">
        <v>45833</v>
      </c>
      <c r="B76" t="s">
        <v>100</v>
      </c>
      <c r="C76" t="s">
        <v>37</v>
      </c>
      <c r="D76" t="s">
        <v>19</v>
      </c>
      <c r="E76" t="s">
        <v>62</v>
      </c>
      <c r="F76" t="s">
        <v>30</v>
      </c>
      <c r="G76" t="s">
        <v>19</v>
      </c>
      <c r="H76">
        <v>7</v>
      </c>
      <c r="I76" t="s">
        <v>31</v>
      </c>
      <c r="J76" t="s">
        <v>22</v>
      </c>
      <c r="K76" t="s">
        <v>63</v>
      </c>
      <c r="L76" t="s">
        <v>218</v>
      </c>
      <c r="M76" t="s">
        <v>219</v>
      </c>
      <c r="N76">
        <v>5</v>
      </c>
      <c r="O76" t="s">
        <v>48</v>
      </c>
      <c r="P76" t="s">
        <v>27</v>
      </c>
      <c r="Q76">
        <v>25</v>
      </c>
      <c r="R76" t="str">
        <f>IF(OR(Sheet1__2[[#This Row],[Application Status]]="Interview", Sheet1__2[[#This Row],[Application Status]]="Offer"),"Positive","Negative")</f>
        <v>Negative</v>
      </c>
      <c r="S76">
        <f>IF(Sheet1__2[[#This Row],[Application_outcome]]="Positive",1,0)</f>
        <v>0</v>
      </c>
      <c r="T76" cm="1">
        <f t="array" aca="1" ref="T76" ca="1">SUMPRODUCT(--ISNUMBER(SEARCH(TRIM(MID(SUBSTITUTE(L76,",",REPT(" ",100)),(ROW(INDIRECT("1:"&amp;LEN(L76)-LEN(SUBSTITUTE(L76,",",""))))-1)*100+1,100)),M76)))</f>
        <v>0</v>
      </c>
      <c r="U76" cm="1">
        <f t="array" aca="1" ref="U76" ca="1">SUMPRODUCT(--ISNUMBER(SEARCH(TRIM(MID(SUBSTITUTE(L76,",",REPT(" ",100)),(ROW(INDIRECT("1:"&amp;LEN(L76)-LEN(SUBSTITUTE(L76,",",""))))-1)*100+1,100)),M76)))</f>
        <v>0</v>
      </c>
    </row>
    <row r="77" spans="1:21" x14ac:dyDescent="0.35">
      <c r="A77" s="2">
        <v>45787</v>
      </c>
      <c r="B77" t="s">
        <v>113</v>
      </c>
      <c r="C77" t="s">
        <v>51</v>
      </c>
      <c r="D77" t="s">
        <v>19</v>
      </c>
      <c r="E77" t="s">
        <v>20</v>
      </c>
      <c r="F77" t="s">
        <v>78</v>
      </c>
      <c r="G77" t="s">
        <v>56</v>
      </c>
      <c r="H77">
        <v>0</v>
      </c>
      <c r="I77" t="s">
        <v>22</v>
      </c>
      <c r="J77" t="s">
        <v>31</v>
      </c>
      <c r="K77" t="s">
        <v>40</v>
      </c>
      <c r="L77" t="s">
        <v>220</v>
      </c>
      <c r="M77" t="s">
        <v>200</v>
      </c>
      <c r="N77">
        <v>5.7</v>
      </c>
      <c r="O77" t="s">
        <v>90</v>
      </c>
      <c r="P77" t="s">
        <v>43</v>
      </c>
      <c r="Q77">
        <v>10</v>
      </c>
      <c r="R77" t="str">
        <f>IF(OR(Sheet1__2[[#This Row],[Application Status]]="Interview", Sheet1__2[[#This Row],[Application Status]]="Offer"),"Positive","Negative")</f>
        <v>Positive</v>
      </c>
      <c r="S77">
        <f>IF(Sheet1__2[[#This Row],[Application_outcome]]="Positive",1,0)</f>
        <v>1</v>
      </c>
      <c r="T77" cm="1">
        <f t="array" aca="1" ref="T77" ca="1">SUMPRODUCT(--ISNUMBER(SEARCH(TRIM(MID(SUBSTITUTE(L77,",",REPT(" ",100)),(ROW(INDIRECT("1:"&amp;LEN(L77)-LEN(SUBSTITUTE(L77,",",""))))-1)*100+1,100)),M77)))</f>
        <v>0</v>
      </c>
      <c r="U77" cm="1">
        <f t="array" aca="1" ref="U77" ca="1">SUMPRODUCT(--ISNUMBER(SEARCH(TRIM(MID(SUBSTITUTE(L77,",",REPT(" ",100)),(ROW(INDIRECT("1:"&amp;LEN(L77)-LEN(SUBSTITUTE(L77,",",""))))-1)*100+1,100)),M77)))</f>
        <v>0</v>
      </c>
    </row>
    <row r="78" spans="1:21" x14ac:dyDescent="0.35">
      <c r="A78" s="2">
        <v>45754</v>
      </c>
      <c r="B78" t="s">
        <v>147</v>
      </c>
      <c r="C78" t="s">
        <v>81</v>
      </c>
      <c r="D78" t="s">
        <v>29</v>
      </c>
      <c r="E78" t="s">
        <v>20</v>
      </c>
      <c r="F78" t="s">
        <v>21</v>
      </c>
      <c r="G78" t="s">
        <v>56</v>
      </c>
      <c r="I78" t="s">
        <v>31</v>
      </c>
      <c r="J78" t="s">
        <v>22</v>
      </c>
      <c r="K78" t="s">
        <v>63</v>
      </c>
      <c r="L78" t="s">
        <v>221</v>
      </c>
      <c r="M78" t="s">
        <v>166</v>
      </c>
      <c r="N78">
        <v>3</v>
      </c>
      <c r="O78" t="s">
        <v>95</v>
      </c>
      <c r="P78" t="s">
        <v>49</v>
      </c>
      <c r="Q78">
        <v>7</v>
      </c>
      <c r="R78" t="str">
        <f>IF(OR(Sheet1__2[[#This Row],[Application Status]]="Interview", Sheet1__2[[#This Row],[Application Status]]="Offer"),"Positive","Negative")</f>
        <v>Negative</v>
      </c>
      <c r="S78">
        <f>IF(Sheet1__2[[#This Row],[Application_outcome]]="Positive",1,0)</f>
        <v>0</v>
      </c>
      <c r="T78" cm="1">
        <f t="array" aca="1" ref="T78" ca="1">SUMPRODUCT(--ISNUMBER(SEARCH(TRIM(MID(SUBSTITUTE(L78,",",REPT(" ",100)),(ROW(INDIRECT("1:"&amp;LEN(L78)-LEN(SUBSTITUTE(L78,",",""))))-1)*100+1,100)),M78)))</f>
        <v>0</v>
      </c>
      <c r="U78" cm="1">
        <f t="array" aca="1" ref="U78" ca="1">SUMPRODUCT(--ISNUMBER(SEARCH(TRIM(MID(SUBSTITUTE(L78,",",REPT(" ",100)),(ROW(INDIRECT("1:"&amp;LEN(L78)-LEN(SUBSTITUTE(L78,",",""))))-1)*100+1,100)),M78)))</f>
        <v>0</v>
      </c>
    </row>
    <row r="79" spans="1:21" x14ac:dyDescent="0.35">
      <c r="A79" s="2">
        <v>45783</v>
      </c>
      <c r="B79" t="s">
        <v>50</v>
      </c>
      <c r="C79" t="s">
        <v>81</v>
      </c>
      <c r="D79" t="s">
        <v>29</v>
      </c>
      <c r="E79" t="s">
        <v>44</v>
      </c>
      <c r="F79" t="s">
        <v>30</v>
      </c>
      <c r="G79" t="s">
        <v>87</v>
      </c>
      <c r="H79">
        <v>3</v>
      </c>
      <c r="I79" t="s">
        <v>22</v>
      </c>
      <c r="J79" t="s">
        <v>22</v>
      </c>
      <c r="K79" t="s">
        <v>32</v>
      </c>
      <c r="L79" t="s">
        <v>222</v>
      </c>
      <c r="M79" t="s">
        <v>215</v>
      </c>
      <c r="N79">
        <v>9.6</v>
      </c>
      <c r="O79" t="s">
        <v>26</v>
      </c>
      <c r="P79" t="s">
        <v>43</v>
      </c>
      <c r="Q79">
        <v>6</v>
      </c>
      <c r="R79" t="str">
        <f>IF(OR(Sheet1__2[[#This Row],[Application Status]]="Interview", Sheet1__2[[#This Row],[Application Status]]="Offer"),"Positive","Negative")</f>
        <v>Negative</v>
      </c>
      <c r="S79">
        <f>IF(Sheet1__2[[#This Row],[Application_outcome]]="Positive",1,0)</f>
        <v>0</v>
      </c>
      <c r="T79" cm="1">
        <f t="array" aca="1" ref="T79" ca="1">SUMPRODUCT(--ISNUMBER(SEARCH(TRIM(MID(SUBSTITUTE(L79,",",REPT(" ",100)),(ROW(INDIRECT("1:"&amp;LEN(L79)-LEN(SUBSTITUTE(L79,",",""))))-1)*100+1,100)),M79)))</f>
        <v>0</v>
      </c>
      <c r="U79" cm="1">
        <f t="array" aca="1" ref="U79" ca="1">SUMPRODUCT(--ISNUMBER(SEARCH(TRIM(MID(SUBSTITUTE(L79,",",REPT(" ",100)),(ROW(INDIRECT("1:"&amp;LEN(L79)-LEN(SUBSTITUTE(L79,",",""))))-1)*100+1,100)),M79)))</f>
        <v>0</v>
      </c>
    </row>
    <row r="80" spans="1:21" x14ac:dyDescent="0.35">
      <c r="A80" s="2">
        <v>45749</v>
      </c>
      <c r="B80" t="s">
        <v>150</v>
      </c>
      <c r="C80" t="s">
        <v>37</v>
      </c>
      <c r="D80" t="s">
        <v>29</v>
      </c>
      <c r="E80" t="s">
        <v>38</v>
      </c>
      <c r="F80" t="s">
        <v>78</v>
      </c>
      <c r="G80" t="s">
        <v>52</v>
      </c>
      <c r="H80">
        <v>3</v>
      </c>
      <c r="I80" t="s">
        <v>22</v>
      </c>
      <c r="J80" t="s">
        <v>22</v>
      </c>
      <c r="K80" t="s">
        <v>63</v>
      </c>
      <c r="L80" t="s">
        <v>200</v>
      </c>
      <c r="M80" t="s">
        <v>223</v>
      </c>
      <c r="N80">
        <v>5.7</v>
      </c>
      <c r="O80" t="s">
        <v>48</v>
      </c>
      <c r="P80" t="s">
        <v>49</v>
      </c>
      <c r="Q80">
        <v>2</v>
      </c>
      <c r="R80" t="str">
        <f>IF(OR(Sheet1__2[[#This Row],[Application Status]]="Interview", Sheet1__2[[#This Row],[Application Status]]="Offer"),"Positive","Negative")</f>
        <v>Positive</v>
      </c>
      <c r="S80">
        <f>IF(Sheet1__2[[#This Row],[Application_outcome]]="Positive",1,0)</f>
        <v>1</v>
      </c>
      <c r="T80" cm="1">
        <f t="array" aca="1" ref="T80" ca="1">SUMPRODUCT(--ISNUMBER(SEARCH(TRIM(MID(SUBSTITUTE(L80,",",REPT(" ",100)),(ROW(INDIRECT("1:"&amp;LEN(L80)-LEN(SUBSTITUTE(L80,",",""))))-1)*100+1,100)),M80)))</f>
        <v>0</v>
      </c>
      <c r="U80" cm="1">
        <f t="array" aca="1" ref="U80" ca="1">SUMPRODUCT(--ISNUMBER(SEARCH(TRIM(MID(SUBSTITUTE(L80,",",REPT(" ",100)),(ROW(INDIRECT("1:"&amp;LEN(L80)-LEN(SUBSTITUTE(L80,",",""))))-1)*100+1,100)),M80)))</f>
        <v>0</v>
      </c>
    </row>
    <row r="81" spans="1:21" x14ac:dyDescent="0.35">
      <c r="A81" s="2">
        <v>45785</v>
      </c>
      <c r="B81" t="s">
        <v>138</v>
      </c>
      <c r="C81" t="s">
        <v>37</v>
      </c>
      <c r="D81" t="s">
        <v>19</v>
      </c>
      <c r="E81" t="s">
        <v>44</v>
      </c>
      <c r="F81" t="s">
        <v>30</v>
      </c>
      <c r="G81" t="s">
        <v>19</v>
      </c>
      <c r="H81">
        <v>7</v>
      </c>
      <c r="I81" t="s">
        <v>22</v>
      </c>
      <c r="J81" t="s">
        <v>22</v>
      </c>
      <c r="K81" t="s">
        <v>63</v>
      </c>
      <c r="L81" t="s">
        <v>224</v>
      </c>
      <c r="M81" t="s">
        <v>225</v>
      </c>
      <c r="N81">
        <v>4.9000000000000004</v>
      </c>
      <c r="O81" t="s">
        <v>66</v>
      </c>
      <c r="P81" t="s">
        <v>43</v>
      </c>
      <c r="Q81">
        <v>8</v>
      </c>
      <c r="R81" t="str">
        <f>IF(OR(Sheet1__2[[#This Row],[Application Status]]="Interview", Sheet1__2[[#This Row],[Application Status]]="Offer"),"Positive","Negative")</f>
        <v>Negative</v>
      </c>
      <c r="S81">
        <f>IF(Sheet1__2[[#This Row],[Application_outcome]]="Positive",1,0)</f>
        <v>0</v>
      </c>
      <c r="T81" cm="1">
        <f t="array" aca="1" ref="T81" ca="1">SUMPRODUCT(--ISNUMBER(SEARCH(TRIM(MID(SUBSTITUTE(L81,",",REPT(" ",100)),(ROW(INDIRECT("1:"&amp;LEN(L81)-LEN(SUBSTITUTE(L81,",",""))))-1)*100+1,100)),M81)))</f>
        <v>0</v>
      </c>
      <c r="U81" cm="1">
        <f t="array" aca="1" ref="U81" ca="1">SUMPRODUCT(--ISNUMBER(SEARCH(TRIM(MID(SUBSTITUTE(L81,",",REPT(" ",100)),(ROW(INDIRECT("1:"&amp;LEN(L81)-LEN(SUBSTITUTE(L81,",",""))))-1)*100+1,100)),M81)))</f>
        <v>0</v>
      </c>
    </row>
    <row r="82" spans="1:21" x14ac:dyDescent="0.35">
      <c r="A82" s="2">
        <v>45750</v>
      </c>
      <c r="B82" t="s">
        <v>133</v>
      </c>
      <c r="C82" t="s">
        <v>37</v>
      </c>
      <c r="D82" t="s">
        <v>29</v>
      </c>
      <c r="E82" t="s">
        <v>38</v>
      </c>
      <c r="F82" t="s">
        <v>21</v>
      </c>
      <c r="G82" t="s">
        <v>39</v>
      </c>
      <c r="I82" t="s">
        <v>22</v>
      </c>
      <c r="J82" t="s">
        <v>22</v>
      </c>
      <c r="K82" t="s">
        <v>40</v>
      </c>
      <c r="L82" t="s">
        <v>226</v>
      </c>
      <c r="M82" t="s">
        <v>227</v>
      </c>
      <c r="N82">
        <v>6.8</v>
      </c>
      <c r="O82" t="s">
        <v>66</v>
      </c>
      <c r="P82" t="s">
        <v>49</v>
      </c>
      <c r="Q82">
        <v>3</v>
      </c>
      <c r="R82" t="str">
        <f>IF(OR(Sheet1__2[[#This Row],[Application Status]]="Interview", Sheet1__2[[#This Row],[Application Status]]="Offer"),"Positive","Negative")</f>
        <v>Negative</v>
      </c>
      <c r="S82">
        <f>IF(Sheet1__2[[#This Row],[Application_outcome]]="Positive",1,0)</f>
        <v>0</v>
      </c>
      <c r="T82" cm="1">
        <f t="array" aca="1" ref="T82" ca="1">SUMPRODUCT(--ISNUMBER(SEARCH(TRIM(MID(SUBSTITUTE(L82,",",REPT(" ",100)),(ROW(INDIRECT("1:"&amp;LEN(L82)-LEN(SUBSTITUTE(L82,",",""))))-1)*100+1,100)),M82)))</f>
        <v>2</v>
      </c>
      <c r="U82" cm="1">
        <f t="array" aca="1" ref="U82" ca="1">SUMPRODUCT(--ISNUMBER(SEARCH(TRIM(MID(SUBSTITUTE(L82,",",REPT(" ",100)),(ROW(INDIRECT("1:"&amp;LEN(L82)-LEN(SUBSTITUTE(L82,",",""))))-1)*100+1,100)),M82)))</f>
        <v>2</v>
      </c>
    </row>
    <row r="83" spans="1:21" x14ac:dyDescent="0.35">
      <c r="A83" s="2">
        <v>45796</v>
      </c>
      <c r="B83" t="s">
        <v>91</v>
      </c>
      <c r="C83" t="s">
        <v>37</v>
      </c>
      <c r="D83" t="s">
        <v>19</v>
      </c>
      <c r="E83" t="s">
        <v>44</v>
      </c>
      <c r="F83" t="s">
        <v>78</v>
      </c>
      <c r="G83" t="s">
        <v>52</v>
      </c>
      <c r="H83">
        <v>0</v>
      </c>
      <c r="I83" t="s">
        <v>22</v>
      </c>
      <c r="J83" t="s">
        <v>22</v>
      </c>
      <c r="K83" t="s">
        <v>23</v>
      </c>
      <c r="L83" t="s">
        <v>228</v>
      </c>
      <c r="M83" t="s">
        <v>229</v>
      </c>
      <c r="N83">
        <v>5.5</v>
      </c>
      <c r="O83" t="s">
        <v>95</v>
      </c>
      <c r="P83" t="s">
        <v>43</v>
      </c>
      <c r="Q83">
        <v>19</v>
      </c>
      <c r="R83" t="str">
        <f>IF(OR(Sheet1__2[[#This Row],[Application Status]]="Interview", Sheet1__2[[#This Row],[Application Status]]="Offer"),"Positive","Negative")</f>
        <v>Positive</v>
      </c>
      <c r="S83">
        <f>IF(Sheet1__2[[#This Row],[Application_outcome]]="Positive",1,0)</f>
        <v>1</v>
      </c>
      <c r="T83" cm="1">
        <f t="array" aca="1" ref="T83" ca="1">SUMPRODUCT(--ISNUMBER(SEARCH(TRIM(MID(SUBSTITUTE(L83,",",REPT(" ",100)),(ROW(INDIRECT("1:"&amp;LEN(L83)-LEN(SUBSTITUTE(L83,",",""))))-1)*100+1,100)),M83)))</f>
        <v>1</v>
      </c>
      <c r="U83" cm="1">
        <f t="array" aca="1" ref="U83" ca="1">SUMPRODUCT(--ISNUMBER(SEARCH(TRIM(MID(SUBSTITUTE(L83,",",REPT(" ",100)),(ROW(INDIRECT("1:"&amp;LEN(L83)-LEN(SUBSTITUTE(L83,",",""))))-1)*100+1,100)),M83)))</f>
        <v>1</v>
      </c>
    </row>
    <row r="84" spans="1:21" x14ac:dyDescent="0.35">
      <c r="A84" s="2">
        <v>45761</v>
      </c>
      <c r="B84" t="s">
        <v>28</v>
      </c>
      <c r="C84" t="s">
        <v>18</v>
      </c>
      <c r="D84" t="s">
        <v>29</v>
      </c>
      <c r="E84" t="s">
        <v>20</v>
      </c>
      <c r="F84" t="s">
        <v>30</v>
      </c>
      <c r="G84" t="s">
        <v>52</v>
      </c>
      <c r="H84">
        <v>7</v>
      </c>
      <c r="I84" t="s">
        <v>22</v>
      </c>
      <c r="J84" t="s">
        <v>22</v>
      </c>
      <c r="K84" t="s">
        <v>63</v>
      </c>
      <c r="L84" t="s">
        <v>217</v>
      </c>
      <c r="M84" t="s">
        <v>221</v>
      </c>
      <c r="N84">
        <v>5.0999999999999996</v>
      </c>
      <c r="O84" t="s">
        <v>95</v>
      </c>
      <c r="P84" t="s">
        <v>49</v>
      </c>
      <c r="Q84">
        <v>14</v>
      </c>
      <c r="R84" t="str">
        <f>IF(OR(Sheet1__2[[#This Row],[Application Status]]="Interview", Sheet1__2[[#This Row],[Application Status]]="Offer"),"Positive","Negative")</f>
        <v>Negative</v>
      </c>
      <c r="S84">
        <f>IF(Sheet1__2[[#This Row],[Application_outcome]]="Positive",1,0)</f>
        <v>0</v>
      </c>
      <c r="T84" cm="1">
        <f t="array" aca="1" ref="T84" ca="1">SUMPRODUCT(--ISNUMBER(SEARCH(TRIM(MID(SUBSTITUTE(L84,",",REPT(" ",100)),(ROW(INDIRECT("1:"&amp;LEN(L84)-LEN(SUBSTITUTE(L84,",",""))))-1)*100+1,100)),M84)))</f>
        <v>0</v>
      </c>
      <c r="U84" cm="1">
        <f t="array" aca="1" ref="U84" ca="1">SUMPRODUCT(--ISNUMBER(SEARCH(TRIM(MID(SUBSTITUTE(L84,",",REPT(" ",100)),(ROW(INDIRECT("1:"&amp;LEN(L84)-LEN(SUBSTITUTE(L84,",",""))))-1)*100+1,100)),M84)))</f>
        <v>0</v>
      </c>
    </row>
    <row r="85" spans="1:21" x14ac:dyDescent="0.35">
      <c r="A85" s="2">
        <v>45749</v>
      </c>
      <c r="B85" t="s">
        <v>36</v>
      </c>
      <c r="C85" t="s">
        <v>77</v>
      </c>
      <c r="D85" t="s">
        <v>19</v>
      </c>
      <c r="E85" t="s">
        <v>62</v>
      </c>
      <c r="F85" t="s">
        <v>30</v>
      </c>
      <c r="G85" t="s">
        <v>87</v>
      </c>
      <c r="H85">
        <v>0</v>
      </c>
      <c r="I85" t="s">
        <v>22</v>
      </c>
      <c r="J85" t="s">
        <v>31</v>
      </c>
      <c r="K85" t="s">
        <v>32</v>
      </c>
      <c r="L85" t="s">
        <v>230</v>
      </c>
      <c r="M85" t="s">
        <v>231</v>
      </c>
      <c r="N85">
        <v>10.7</v>
      </c>
      <c r="O85" t="s">
        <v>48</v>
      </c>
      <c r="P85" t="s">
        <v>49</v>
      </c>
      <c r="Q85">
        <v>2</v>
      </c>
      <c r="R85" t="str">
        <f>IF(OR(Sheet1__2[[#This Row],[Application Status]]="Interview", Sheet1__2[[#This Row],[Application Status]]="Offer"),"Positive","Negative")</f>
        <v>Negative</v>
      </c>
      <c r="S85">
        <f>IF(Sheet1__2[[#This Row],[Application_outcome]]="Positive",1,0)</f>
        <v>0</v>
      </c>
      <c r="T85" cm="1">
        <f t="array" aca="1" ref="T85" ca="1">SUMPRODUCT(--ISNUMBER(SEARCH(TRIM(MID(SUBSTITUTE(L85,",",REPT(" ",100)),(ROW(INDIRECT("1:"&amp;LEN(L85)-LEN(SUBSTITUTE(L85,",",""))))-1)*100+1,100)),M85)))</f>
        <v>0</v>
      </c>
      <c r="U85" cm="1">
        <f t="array" aca="1" ref="U85" ca="1">SUMPRODUCT(--ISNUMBER(SEARCH(TRIM(MID(SUBSTITUTE(L85,",",REPT(" ",100)),(ROW(INDIRECT("1:"&amp;LEN(L85)-LEN(SUBSTITUTE(L85,",",""))))-1)*100+1,100)),M85)))</f>
        <v>0</v>
      </c>
    </row>
    <row r="86" spans="1:21" x14ac:dyDescent="0.35">
      <c r="A86" s="2">
        <v>45794</v>
      </c>
      <c r="B86" t="s">
        <v>150</v>
      </c>
      <c r="C86" t="s">
        <v>73</v>
      </c>
      <c r="D86" t="s">
        <v>29</v>
      </c>
      <c r="E86" t="s">
        <v>38</v>
      </c>
      <c r="F86" t="s">
        <v>30</v>
      </c>
      <c r="G86" t="s">
        <v>39</v>
      </c>
      <c r="H86">
        <v>0</v>
      </c>
      <c r="I86" t="s">
        <v>31</v>
      </c>
      <c r="J86" t="s">
        <v>31</v>
      </c>
      <c r="K86" t="s">
        <v>53</v>
      </c>
      <c r="L86" t="s">
        <v>232</v>
      </c>
      <c r="M86" t="s">
        <v>233</v>
      </c>
      <c r="N86">
        <v>6.6</v>
      </c>
      <c r="O86" t="s">
        <v>90</v>
      </c>
      <c r="P86" t="s">
        <v>43</v>
      </c>
      <c r="Q86">
        <v>17</v>
      </c>
      <c r="R86" t="str">
        <f>IF(OR(Sheet1__2[[#This Row],[Application Status]]="Interview", Sheet1__2[[#This Row],[Application Status]]="Offer"),"Positive","Negative")</f>
        <v>Negative</v>
      </c>
      <c r="S86">
        <f>IF(Sheet1__2[[#This Row],[Application_outcome]]="Positive",1,0)</f>
        <v>0</v>
      </c>
      <c r="T86" cm="1">
        <f t="array" aca="1" ref="T86" ca="1">SUMPRODUCT(--ISNUMBER(SEARCH(TRIM(MID(SUBSTITUTE(L86,",",REPT(" ",100)),(ROW(INDIRECT("1:"&amp;LEN(L86)-LEN(SUBSTITUTE(L86,",",""))))-1)*100+1,100)),M86)))</f>
        <v>0</v>
      </c>
      <c r="U86" cm="1">
        <f t="array" aca="1" ref="U86" ca="1">SUMPRODUCT(--ISNUMBER(SEARCH(TRIM(MID(SUBSTITUTE(L86,",",REPT(" ",100)),(ROW(INDIRECT("1:"&amp;LEN(L86)-LEN(SUBSTITUTE(L86,",",""))))-1)*100+1,100)),M86)))</f>
        <v>0</v>
      </c>
    </row>
    <row r="87" spans="1:21" x14ac:dyDescent="0.35">
      <c r="A87" s="2">
        <v>45806</v>
      </c>
      <c r="B87" t="s">
        <v>72</v>
      </c>
      <c r="C87" t="s">
        <v>73</v>
      </c>
      <c r="D87" t="s">
        <v>19</v>
      </c>
      <c r="E87" t="s">
        <v>44</v>
      </c>
      <c r="F87" t="s">
        <v>78</v>
      </c>
      <c r="G87" t="s">
        <v>19</v>
      </c>
      <c r="H87">
        <v>0</v>
      </c>
      <c r="I87" t="s">
        <v>31</v>
      </c>
      <c r="J87" t="s">
        <v>31</v>
      </c>
      <c r="K87" t="s">
        <v>63</v>
      </c>
      <c r="L87" t="s">
        <v>234</v>
      </c>
      <c r="M87" t="s">
        <v>235</v>
      </c>
      <c r="N87">
        <v>8.5</v>
      </c>
      <c r="O87" t="s">
        <v>66</v>
      </c>
      <c r="P87" t="s">
        <v>43</v>
      </c>
      <c r="Q87">
        <v>29</v>
      </c>
      <c r="R87" t="str">
        <f>IF(OR(Sheet1__2[[#This Row],[Application Status]]="Interview", Sheet1__2[[#This Row],[Application Status]]="Offer"),"Positive","Negative")</f>
        <v>Positive</v>
      </c>
      <c r="S87">
        <f>IF(Sheet1__2[[#This Row],[Application_outcome]]="Positive",1,0)</f>
        <v>1</v>
      </c>
      <c r="T87" cm="1">
        <f t="array" aca="1" ref="T87" ca="1">SUMPRODUCT(--ISNUMBER(SEARCH(TRIM(MID(SUBSTITUTE(L87,",",REPT(" ",100)),(ROW(INDIRECT("1:"&amp;LEN(L87)-LEN(SUBSTITUTE(L87,",",""))))-1)*100+1,100)),M87)))</f>
        <v>1</v>
      </c>
      <c r="U87" cm="1">
        <f t="array" aca="1" ref="U87" ca="1">SUMPRODUCT(--ISNUMBER(SEARCH(TRIM(MID(SUBSTITUTE(L87,",",REPT(" ",100)),(ROW(INDIRECT("1:"&amp;LEN(L87)-LEN(SUBSTITUTE(L87,",",""))))-1)*100+1,100)),M87)))</f>
        <v>1</v>
      </c>
    </row>
    <row r="88" spans="1:21" x14ac:dyDescent="0.35">
      <c r="A88" s="2">
        <v>45835</v>
      </c>
      <c r="B88" t="s">
        <v>147</v>
      </c>
      <c r="C88" t="s">
        <v>110</v>
      </c>
      <c r="D88" t="s">
        <v>19</v>
      </c>
      <c r="E88" t="s">
        <v>38</v>
      </c>
      <c r="F88" t="s">
        <v>30</v>
      </c>
      <c r="G88" t="s">
        <v>56</v>
      </c>
      <c r="H88">
        <v>0</v>
      </c>
      <c r="I88" t="s">
        <v>31</v>
      </c>
      <c r="J88" t="s">
        <v>22</v>
      </c>
      <c r="K88" t="s">
        <v>53</v>
      </c>
      <c r="L88" t="s">
        <v>215</v>
      </c>
      <c r="M88" t="s">
        <v>236</v>
      </c>
      <c r="N88">
        <v>6.9</v>
      </c>
      <c r="O88" t="s">
        <v>59</v>
      </c>
      <c r="P88" t="s">
        <v>27</v>
      </c>
      <c r="Q88">
        <v>27</v>
      </c>
      <c r="R88" t="str">
        <f>IF(OR(Sheet1__2[[#This Row],[Application Status]]="Interview", Sheet1__2[[#This Row],[Application Status]]="Offer"),"Positive","Negative")</f>
        <v>Negative</v>
      </c>
      <c r="S88">
        <f>IF(Sheet1__2[[#This Row],[Application_outcome]]="Positive",1,0)</f>
        <v>0</v>
      </c>
      <c r="T88" cm="1">
        <f t="array" aca="1" ref="T88" ca="1">SUMPRODUCT(--ISNUMBER(SEARCH(TRIM(MID(SUBSTITUTE(L88,",",REPT(" ",100)),(ROW(INDIRECT("1:"&amp;LEN(L88)-LEN(SUBSTITUTE(L88,",",""))))-1)*100+1,100)),M88)))</f>
        <v>1</v>
      </c>
      <c r="U88" cm="1">
        <f t="array" aca="1" ref="U88" ca="1">SUMPRODUCT(--ISNUMBER(SEARCH(TRIM(MID(SUBSTITUTE(L88,",",REPT(" ",100)),(ROW(INDIRECT("1:"&amp;LEN(L88)-LEN(SUBSTITUTE(L88,",",""))))-1)*100+1,100)),M88)))</f>
        <v>1</v>
      </c>
    </row>
    <row r="89" spans="1:21" x14ac:dyDescent="0.35">
      <c r="A89" s="2">
        <v>45779</v>
      </c>
      <c r="B89" t="s">
        <v>28</v>
      </c>
      <c r="C89" t="s">
        <v>51</v>
      </c>
      <c r="D89" t="s">
        <v>19</v>
      </c>
      <c r="E89" t="s">
        <v>62</v>
      </c>
      <c r="F89" t="s">
        <v>30</v>
      </c>
      <c r="G89" t="s">
        <v>39</v>
      </c>
      <c r="H89">
        <v>0</v>
      </c>
      <c r="I89" t="s">
        <v>31</v>
      </c>
      <c r="J89" t="s">
        <v>22</v>
      </c>
      <c r="K89" t="s">
        <v>32</v>
      </c>
      <c r="L89" t="s">
        <v>237</v>
      </c>
      <c r="M89" t="s">
        <v>238</v>
      </c>
      <c r="N89">
        <v>3.5</v>
      </c>
      <c r="O89" t="s">
        <v>59</v>
      </c>
      <c r="P89" t="s">
        <v>43</v>
      </c>
      <c r="Q89">
        <v>2</v>
      </c>
      <c r="R89" t="str">
        <f>IF(OR(Sheet1__2[[#This Row],[Application Status]]="Interview", Sheet1__2[[#This Row],[Application Status]]="Offer"),"Positive","Negative")</f>
        <v>Negative</v>
      </c>
      <c r="S89">
        <f>IF(Sheet1__2[[#This Row],[Application_outcome]]="Positive",1,0)</f>
        <v>0</v>
      </c>
      <c r="T89" cm="1">
        <f t="array" aca="1" ref="T89" ca="1">SUMPRODUCT(--ISNUMBER(SEARCH(TRIM(MID(SUBSTITUTE(L89,",",REPT(" ",100)),(ROW(INDIRECT("1:"&amp;LEN(L89)-LEN(SUBSTITUTE(L89,",",""))))-1)*100+1,100)),M89)))</f>
        <v>0</v>
      </c>
      <c r="U89" cm="1">
        <f t="array" aca="1" ref="U89" ca="1">SUMPRODUCT(--ISNUMBER(SEARCH(TRIM(MID(SUBSTITUTE(L89,",",REPT(" ",100)),(ROW(INDIRECT("1:"&amp;LEN(L89)-LEN(SUBSTITUTE(L89,",",""))))-1)*100+1,100)),M89)))</f>
        <v>0</v>
      </c>
    </row>
    <row r="90" spans="1:21" x14ac:dyDescent="0.35">
      <c r="A90" s="2">
        <v>45776</v>
      </c>
      <c r="B90" t="s">
        <v>96</v>
      </c>
      <c r="C90" t="s">
        <v>73</v>
      </c>
      <c r="D90" t="s">
        <v>19</v>
      </c>
      <c r="E90" t="s">
        <v>62</v>
      </c>
      <c r="F90" t="s">
        <v>21</v>
      </c>
      <c r="G90" t="s">
        <v>56</v>
      </c>
      <c r="I90" t="s">
        <v>22</v>
      </c>
      <c r="J90" t="s">
        <v>31</v>
      </c>
      <c r="K90" t="s">
        <v>32</v>
      </c>
      <c r="L90" t="s">
        <v>164</v>
      </c>
      <c r="M90" t="s">
        <v>149</v>
      </c>
      <c r="N90">
        <v>6.7</v>
      </c>
      <c r="O90" t="s">
        <v>26</v>
      </c>
      <c r="P90" t="s">
        <v>49</v>
      </c>
      <c r="Q90">
        <v>29</v>
      </c>
      <c r="R90" t="str">
        <f>IF(OR(Sheet1__2[[#This Row],[Application Status]]="Interview", Sheet1__2[[#This Row],[Application Status]]="Offer"),"Positive","Negative")</f>
        <v>Negative</v>
      </c>
      <c r="S90">
        <f>IF(Sheet1__2[[#This Row],[Application_outcome]]="Positive",1,0)</f>
        <v>0</v>
      </c>
      <c r="T90" cm="1">
        <f t="array" aca="1" ref="T90" ca="1">SUMPRODUCT(--ISNUMBER(SEARCH(TRIM(MID(SUBSTITUTE(L90,",",REPT(" ",100)),(ROW(INDIRECT("1:"&amp;LEN(L90)-LEN(SUBSTITUTE(L90,",",""))))-1)*100+1,100)),M90)))</f>
        <v>1</v>
      </c>
      <c r="U90" cm="1">
        <f t="array" aca="1" ref="U90" ca="1">SUMPRODUCT(--ISNUMBER(SEARCH(TRIM(MID(SUBSTITUTE(L90,",",REPT(" ",100)),(ROW(INDIRECT("1:"&amp;LEN(L90)-LEN(SUBSTITUTE(L90,",",""))))-1)*100+1,100)),M90)))</f>
        <v>1</v>
      </c>
    </row>
    <row r="91" spans="1:21" x14ac:dyDescent="0.35">
      <c r="A91" s="2">
        <v>45819</v>
      </c>
      <c r="B91" t="s">
        <v>96</v>
      </c>
      <c r="C91" t="s">
        <v>61</v>
      </c>
      <c r="D91" t="s">
        <v>29</v>
      </c>
      <c r="E91" t="s">
        <v>68</v>
      </c>
      <c r="F91" t="s">
        <v>69</v>
      </c>
      <c r="G91" t="s">
        <v>97</v>
      </c>
      <c r="H91">
        <v>21</v>
      </c>
      <c r="I91" t="s">
        <v>31</v>
      </c>
      <c r="J91" t="s">
        <v>22</v>
      </c>
      <c r="K91" t="s">
        <v>53</v>
      </c>
      <c r="L91" t="s">
        <v>239</v>
      </c>
      <c r="M91" t="s">
        <v>240</v>
      </c>
      <c r="N91">
        <v>9.4</v>
      </c>
      <c r="O91" t="s">
        <v>48</v>
      </c>
      <c r="P91" t="s">
        <v>27</v>
      </c>
      <c r="Q91">
        <v>11</v>
      </c>
      <c r="R91" t="str">
        <f>IF(OR(Sheet1__2[[#This Row],[Application Status]]="Interview", Sheet1__2[[#This Row],[Application Status]]="Offer"),"Positive","Negative")</f>
        <v>Positive</v>
      </c>
      <c r="S91">
        <f>IF(Sheet1__2[[#This Row],[Application_outcome]]="Positive",1,0)</f>
        <v>1</v>
      </c>
      <c r="T91" cm="1">
        <f t="array" aca="1" ref="T91" ca="1">SUMPRODUCT(--ISNUMBER(SEARCH(TRIM(MID(SUBSTITUTE(L91,",",REPT(" ",100)),(ROW(INDIRECT("1:"&amp;LEN(L91)-LEN(SUBSTITUTE(L91,",",""))))-1)*100+1,100)),M91)))</f>
        <v>0</v>
      </c>
      <c r="U91" cm="1">
        <f t="array" aca="1" ref="U91" ca="1">SUMPRODUCT(--ISNUMBER(SEARCH(TRIM(MID(SUBSTITUTE(L91,",",REPT(" ",100)),(ROW(INDIRECT("1:"&amp;LEN(L91)-LEN(SUBSTITUTE(L91,",",""))))-1)*100+1,100)),M91)))</f>
        <v>0</v>
      </c>
    </row>
    <row r="92" spans="1:21" x14ac:dyDescent="0.35">
      <c r="A92" s="2">
        <v>45762</v>
      </c>
      <c r="B92" t="s">
        <v>91</v>
      </c>
      <c r="C92" t="s">
        <v>18</v>
      </c>
      <c r="D92" t="s">
        <v>29</v>
      </c>
      <c r="E92" t="s">
        <v>20</v>
      </c>
      <c r="F92" t="s">
        <v>21</v>
      </c>
      <c r="G92" t="s">
        <v>97</v>
      </c>
      <c r="I92" t="s">
        <v>22</v>
      </c>
      <c r="J92" t="s">
        <v>31</v>
      </c>
      <c r="K92" t="s">
        <v>23</v>
      </c>
      <c r="L92" t="s">
        <v>211</v>
      </c>
      <c r="M92" t="s">
        <v>241</v>
      </c>
      <c r="N92">
        <v>4.7</v>
      </c>
      <c r="O92" t="s">
        <v>26</v>
      </c>
      <c r="P92" t="s">
        <v>49</v>
      </c>
      <c r="Q92">
        <v>15</v>
      </c>
      <c r="R92" t="str">
        <f>IF(OR(Sheet1__2[[#This Row],[Application Status]]="Interview", Sheet1__2[[#This Row],[Application Status]]="Offer"),"Positive","Negative")</f>
        <v>Negative</v>
      </c>
      <c r="S92">
        <f>IF(Sheet1__2[[#This Row],[Application_outcome]]="Positive",1,0)</f>
        <v>0</v>
      </c>
      <c r="T92" cm="1">
        <f t="array" aca="1" ref="T92" ca="1">SUMPRODUCT(--ISNUMBER(SEARCH(TRIM(MID(SUBSTITUTE(L92,",",REPT(" ",100)),(ROW(INDIRECT("1:"&amp;LEN(L92)-LEN(SUBSTITUTE(L92,",",""))))-1)*100+1,100)),M92)))</f>
        <v>0</v>
      </c>
      <c r="U92" cm="1">
        <f t="array" aca="1" ref="U92" ca="1">SUMPRODUCT(--ISNUMBER(SEARCH(TRIM(MID(SUBSTITUTE(L92,",",REPT(" ",100)),(ROW(INDIRECT("1:"&amp;LEN(L92)-LEN(SUBSTITUTE(L92,",",""))))-1)*100+1,100)),M92)))</f>
        <v>0</v>
      </c>
    </row>
    <row r="93" spans="1:21" x14ac:dyDescent="0.35">
      <c r="A93" s="2">
        <v>45798</v>
      </c>
      <c r="B93" t="s">
        <v>50</v>
      </c>
      <c r="C93" t="s">
        <v>110</v>
      </c>
      <c r="D93" t="s">
        <v>29</v>
      </c>
      <c r="E93" t="s">
        <v>20</v>
      </c>
      <c r="F93" t="s">
        <v>21</v>
      </c>
      <c r="G93" t="s">
        <v>92</v>
      </c>
      <c r="I93" t="s">
        <v>31</v>
      </c>
      <c r="J93" t="s">
        <v>31</v>
      </c>
      <c r="K93" t="s">
        <v>32</v>
      </c>
      <c r="L93" t="s">
        <v>114</v>
      </c>
      <c r="M93" t="s">
        <v>242</v>
      </c>
      <c r="N93">
        <v>8</v>
      </c>
      <c r="O93" t="s">
        <v>48</v>
      </c>
      <c r="P93" t="s">
        <v>43</v>
      </c>
      <c r="Q93">
        <v>21</v>
      </c>
      <c r="R93" t="str">
        <f>IF(OR(Sheet1__2[[#This Row],[Application Status]]="Interview", Sheet1__2[[#This Row],[Application Status]]="Offer"),"Positive","Negative")</f>
        <v>Negative</v>
      </c>
      <c r="S93">
        <f>IF(Sheet1__2[[#This Row],[Application_outcome]]="Positive",1,0)</f>
        <v>0</v>
      </c>
      <c r="T93" cm="1">
        <f t="array" aca="1" ref="T93" ca="1">SUMPRODUCT(--ISNUMBER(SEARCH(TRIM(MID(SUBSTITUTE(L93,",",REPT(" ",100)),(ROW(INDIRECT("1:"&amp;LEN(L93)-LEN(SUBSTITUTE(L93,",",""))))-1)*100+1,100)),M93)))</f>
        <v>2</v>
      </c>
      <c r="U93" cm="1">
        <f t="array" aca="1" ref="U93" ca="1">SUMPRODUCT(--ISNUMBER(SEARCH(TRIM(MID(SUBSTITUTE(L93,",",REPT(" ",100)),(ROW(INDIRECT("1:"&amp;LEN(L93)-LEN(SUBSTITUTE(L93,",",""))))-1)*100+1,100)),M93)))</f>
        <v>2</v>
      </c>
    </row>
    <row r="94" spans="1:21" x14ac:dyDescent="0.35">
      <c r="A94" s="2">
        <v>45803</v>
      </c>
      <c r="B94" t="s">
        <v>133</v>
      </c>
      <c r="C94" t="s">
        <v>110</v>
      </c>
      <c r="D94" t="s">
        <v>29</v>
      </c>
      <c r="E94" t="s">
        <v>68</v>
      </c>
      <c r="F94" t="s">
        <v>21</v>
      </c>
      <c r="G94" t="s">
        <v>19</v>
      </c>
      <c r="I94" t="s">
        <v>31</v>
      </c>
      <c r="J94" t="s">
        <v>22</v>
      </c>
      <c r="K94" t="s">
        <v>40</v>
      </c>
      <c r="L94" t="s">
        <v>243</v>
      </c>
      <c r="M94" t="s">
        <v>244</v>
      </c>
      <c r="N94">
        <v>11.7</v>
      </c>
      <c r="O94" t="s">
        <v>95</v>
      </c>
      <c r="P94" t="s">
        <v>43</v>
      </c>
      <c r="Q94">
        <v>26</v>
      </c>
      <c r="R94" t="str">
        <f>IF(OR(Sheet1__2[[#This Row],[Application Status]]="Interview", Sheet1__2[[#This Row],[Application Status]]="Offer"),"Positive","Negative")</f>
        <v>Negative</v>
      </c>
      <c r="S94">
        <f>IF(Sheet1__2[[#This Row],[Application_outcome]]="Positive",1,0)</f>
        <v>0</v>
      </c>
      <c r="T94" cm="1">
        <f t="array" aca="1" ref="T94" ca="1">SUMPRODUCT(--ISNUMBER(SEARCH(TRIM(MID(SUBSTITUTE(L94,",",REPT(" ",100)),(ROW(INDIRECT("1:"&amp;LEN(L94)-LEN(SUBSTITUTE(L94,",",""))))-1)*100+1,100)),M94)))</f>
        <v>1</v>
      </c>
      <c r="U94" cm="1">
        <f t="array" aca="1" ref="U94" ca="1">SUMPRODUCT(--ISNUMBER(SEARCH(TRIM(MID(SUBSTITUTE(L94,",",REPT(" ",100)),(ROW(INDIRECT("1:"&amp;LEN(L94)-LEN(SUBSTITUTE(L94,",",""))))-1)*100+1,100)),M94)))</f>
        <v>1</v>
      </c>
    </row>
    <row r="95" spans="1:21" x14ac:dyDescent="0.35">
      <c r="A95" s="2">
        <v>45785</v>
      </c>
      <c r="B95" t="s">
        <v>138</v>
      </c>
      <c r="C95" t="s">
        <v>81</v>
      </c>
      <c r="D95" t="s">
        <v>29</v>
      </c>
      <c r="E95" t="s">
        <v>44</v>
      </c>
      <c r="F95" t="s">
        <v>78</v>
      </c>
      <c r="G95" t="s">
        <v>97</v>
      </c>
      <c r="H95">
        <v>21</v>
      </c>
      <c r="I95" t="s">
        <v>22</v>
      </c>
      <c r="J95" t="s">
        <v>31</v>
      </c>
      <c r="K95" t="s">
        <v>63</v>
      </c>
      <c r="L95" t="s">
        <v>245</v>
      </c>
      <c r="M95" t="s">
        <v>246</v>
      </c>
      <c r="N95">
        <v>9.4</v>
      </c>
      <c r="O95" t="s">
        <v>66</v>
      </c>
      <c r="P95" t="s">
        <v>43</v>
      </c>
      <c r="Q95">
        <v>8</v>
      </c>
      <c r="R95" t="str">
        <f>IF(OR(Sheet1__2[[#This Row],[Application Status]]="Interview", Sheet1__2[[#This Row],[Application Status]]="Offer"),"Positive","Negative")</f>
        <v>Positive</v>
      </c>
      <c r="S95">
        <f>IF(Sheet1__2[[#This Row],[Application_outcome]]="Positive",1,0)</f>
        <v>1</v>
      </c>
      <c r="T95" cm="1">
        <f t="array" aca="1" ref="T95" ca="1">SUMPRODUCT(--ISNUMBER(SEARCH(TRIM(MID(SUBSTITUTE(L95,",",REPT(" ",100)),(ROW(INDIRECT("1:"&amp;LEN(L95)-LEN(SUBSTITUTE(L95,",",""))))-1)*100+1,100)),M95)))</f>
        <v>1</v>
      </c>
      <c r="U95" cm="1">
        <f t="array" aca="1" ref="U95" ca="1">SUMPRODUCT(--ISNUMBER(SEARCH(TRIM(MID(SUBSTITUTE(L95,",",REPT(" ",100)),(ROW(INDIRECT("1:"&amp;LEN(L95)-LEN(SUBSTITUTE(L95,",",""))))-1)*100+1,100)),M95)))</f>
        <v>1</v>
      </c>
    </row>
    <row r="96" spans="1:21" x14ac:dyDescent="0.35">
      <c r="A96" s="2">
        <v>45793</v>
      </c>
      <c r="B96" t="s">
        <v>96</v>
      </c>
      <c r="C96" t="s">
        <v>110</v>
      </c>
      <c r="D96" t="s">
        <v>19</v>
      </c>
      <c r="E96" t="s">
        <v>68</v>
      </c>
      <c r="F96" t="s">
        <v>21</v>
      </c>
      <c r="G96" t="s">
        <v>92</v>
      </c>
      <c r="I96" t="s">
        <v>31</v>
      </c>
      <c r="J96" t="s">
        <v>31</v>
      </c>
      <c r="K96" t="s">
        <v>23</v>
      </c>
      <c r="L96" t="s">
        <v>247</v>
      </c>
      <c r="M96" t="s">
        <v>248</v>
      </c>
      <c r="N96">
        <v>11.9</v>
      </c>
      <c r="O96" t="s">
        <v>59</v>
      </c>
      <c r="P96" t="s">
        <v>43</v>
      </c>
      <c r="Q96">
        <v>16</v>
      </c>
      <c r="R96" t="str">
        <f>IF(OR(Sheet1__2[[#This Row],[Application Status]]="Interview", Sheet1__2[[#This Row],[Application Status]]="Offer"),"Positive","Negative")</f>
        <v>Negative</v>
      </c>
      <c r="S96">
        <f>IF(Sheet1__2[[#This Row],[Application_outcome]]="Positive",1,0)</f>
        <v>0</v>
      </c>
      <c r="T96" cm="1">
        <f t="array" aca="1" ref="T96" ca="1">SUMPRODUCT(--ISNUMBER(SEARCH(TRIM(MID(SUBSTITUTE(L96,",",REPT(" ",100)),(ROW(INDIRECT("1:"&amp;LEN(L96)-LEN(SUBSTITUTE(L96,",",""))))-1)*100+1,100)),M96)))</f>
        <v>1</v>
      </c>
      <c r="U96" cm="1">
        <f t="array" aca="1" ref="U96" ca="1">SUMPRODUCT(--ISNUMBER(SEARCH(TRIM(MID(SUBSTITUTE(L96,",",REPT(" ",100)),(ROW(INDIRECT("1:"&amp;LEN(L96)-LEN(SUBSTITUTE(L96,",",""))))-1)*100+1,100)),M96)))</f>
        <v>1</v>
      </c>
    </row>
    <row r="97" spans="1:21" x14ac:dyDescent="0.35">
      <c r="A97" s="2">
        <v>45835</v>
      </c>
      <c r="B97" t="s">
        <v>72</v>
      </c>
      <c r="C97" t="s">
        <v>81</v>
      </c>
      <c r="D97" t="s">
        <v>29</v>
      </c>
      <c r="E97" t="s">
        <v>20</v>
      </c>
      <c r="F97" t="s">
        <v>21</v>
      </c>
      <c r="G97" t="s">
        <v>39</v>
      </c>
      <c r="I97" t="s">
        <v>22</v>
      </c>
      <c r="J97" t="s">
        <v>22</v>
      </c>
      <c r="K97" t="s">
        <v>23</v>
      </c>
      <c r="L97" t="s">
        <v>249</v>
      </c>
      <c r="M97" t="s">
        <v>250</v>
      </c>
      <c r="N97">
        <v>6.7</v>
      </c>
      <c r="O97" t="s">
        <v>59</v>
      </c>
      <c r="P97" t="s">
        <v>27</v>
      </c>
      <c r="Q97">
        <v>27</v>
      </c>
      <c r="R97" t="str">
        <f>IF(OR(Sheet1__2[[#This Row],[Application Status]]="Interview", Sheet1__2[[#This Row],[Application Status]]="Offer"),"Positive","Negative")</f>
        <v>Negative</v>
      </c>
      <c r="S97">
        <f>IF(Sheet1__2[[#This Row],[Application_outcome]]="Positive",1,0)</f>
        <v>0</v>
      </c>
      <c r="T97" cm="1">
        <f t="array" aca="1" ref="T97" ca="1">SUMPRODUCT(--ISNUMBER(SEARCH(TRIM(MID(SUBSTITUTE(L97,",",REPT(" ",100)),(ROW(INDIRECT("1:"&amp;LEN(L97)-LEN(SUBSTITUTE(L97,",",""))))-1)*100+1,100)),M97)))</f>
        <v>2</v>
      </c>
      <c r="U97" cm="1">
        <f t="array" aca="1" ref="U97" ca="1">SUMPRODUCT(--ISNUMBER(SEARCH(TRIM(MID(SUBSTITUTE(L97,",",REPT(" ",100)),(ROW(INDIRECT("1:"&amp;LEN(L97)-LEN(SUBSTITUTE(L97,",",""))))-1)*100+1,100)),M97)))</f>
        <v>2</v>
      </c>
    </row>
    <row r="98" spans="1:21" x14ac:dyDescent="0.35">
      <c r="A98" s="2">
        <v>45835</v>
      </c>
      <c r="B98" t="s">
        <v>150</v>
      </c>
      <c r="C98" t="s">
        <v>37</v>
      </c>
      <c r="D98" t="s">
        <v>29</v>
      </c>
      <c r="E98" t="s">
        <v>38</v>
      </c>
      <c r="F98" t="s">
        <v>78</v>
      </c>
      <c r="G98" t="s">
        <v>52</v>
      </c>
      <c r="H98">
        <v>21</v>
      </c>
      <c r="I98" t="s">
        <v>22</v>
      </c>
      <c r="J98" t="s">
        <v>31</v>
      </c>
      <c r="K98" t="s">
        <v>53</v>
      </c>
      <c r="L98" t="s">
        <v>251</v>
      </c>
      <c r="M98" t="s">
        <v>252</v>
      </c>
      <c r="N98">
        <v>11.7</v>
      </c>
      <c r="O98" t="s">
        <v>59</v>
      </c>
      <c r="P98" t="s">
        <v>27</v>
      </c>
      <c r="Q98">
        <v>27</v>
      </c>
      <c r="R98" t="str">
        <f>IF(OR(Sheet1__2[[#This Row],[Application Status]]="Interview", Sheet1__2[[#This Row],[Application Status]]="Offer"),"Positive","Negative")</f>
        <v>Positive</v>
      </c>
      <c r="S98">
        <f>IF(Sheet1__2[[#This Row],[Application_outcome]]="Positive",1,0)</f>
        <v>1</v>
      </c>
      <c r="T98" cm="1">
        <f t="array" aca="1" ref="T98" ca="1">SUMPRODUCT(--ISNUMBER(SEARCH(TRIM(MID(SUBSTITUTE(L98,",",REPT(" ",100)),(ROW(INDIRECT("1:"&amp;LEN(L98)-LEN(SUBSTITUTE(L98,",",""))))-1)*100+1,100)),M98)))</f>
        <v>1</v>
      </c>
      <c r="U98" cm="1">
        <f t="array" aca="1" ref="U98" ca="1">SUMPRODUCT(--ISNUMBER(SEARCH(TRIM(MID(SUBSTITUTE(L98,",",REPT(" ",100)),(ROW(INDIRECT("1:"&amp;LEN(L98)-LEN(SUBSTITUTE(L98,",",""))))-1)*100+1,100)),M98)))</f>
        <v>1</v>
      </c>
    </row>
    <row r="99" spans="1:21" x14ac:dyDescent="0.35">
      <c r="A99" s="2">
        <v>45813</v>
      </c>
      <c r="B99" t="s">
        <v>91</v>
      </c>
      <c r="C99" t="s">
        <v>73</v>
      </c>
      <c r="D99" t="s">
        <v>29</v>
      </c>
      <c r="E99" t="s">
        <v>44</v>
      </c>
      <c r="F99" t="s">
        <v>21</v>
      </c>
      <c r="G99" t="s">
        <v>97</v>
      </c>
      <c r="I99" t="s">
        <v>31</v>
      </c>
      <c r="J99" t="s">
        <v>31</v>
      </c>
      <c r="K99" t="s">
        <v>40</v>
      </c>
      <c r="L99" t="s">
        <v>253</v>
      </c>
      <c r="M99" t="s">
        <v>184</v>
      </c>
      <c r="N99">
        <v>11.4</v>
      </c>
      <c r="O99" t="s">
        <v>66</v>
      </c>
      <c r="P99" t="s">
        <v>27</v>
      </c>
      <c r="Q99">
        <v>5</v>
      </c>
      <c r="R99" t="str">
        <f>IF(OR(Sheet1__2[[#This Row],[Application Status]]="Interview", Sheet1__2[[#This Row],[Application Status]]="Offer"),"Positive","Negative")</f>
        <v>Negative</v>
      </c>
      <c r="S99">
        <f>IF(Sheet1__2[[#This Row],[Application_outcome]]="Positive",1,0)</f>
        <v>0</v>
      </c>
      <c r="T99" cm="1">
        <f t="array" aca="1" ref="T99" ca="1">SUMPRODUCT(--ISNUMBER(SEARCH(TRIM(MID(SUBSTITUTE(L99,",",REPT(" ",100)),(ROW(INDIRECT("1:"&amp;LEN(L99)-LEN(SUBSTITUTE(L99,",",""))))-1)*100+1,100)),M99)))</f>
        <v>1</v>
      </c>
      <c r="U99" cm="1">
        <f t="array" aca="1" ref="U99" ca="1">SUMPRODUCT(--ISNUMBER(SEARCH(TRIM(MID(SUBSTITUTE(L99,",",REPT(" ",100)),(ROW(INDIRECT("1:"&amp;LEN(L99)-LEN(SUBSTITUTE(L99,",",""))))-1)*100+1,100)),M99)))</f>
        <v>1</v>
      </c>
    </row>
    <row r="100" spans="1:21" x14ac:dyDescent="0.35">
      <c r="A100" s="2">
        <v>45824</v>
      </c>
      <c r="B100" t="s">
        <v>60</v>
      </c>
      <c r="C100" t="s">
        <v>107</v>
      </c>
      <c r="D100" t="s">
        <v>19</v>
      </c>
      <c r="E100" t="s">
        <v>44</v>
      </c>
      <c r="F100" t="s">
        <v>30</v>
      </c>
      <c r="G100" t="s">
        <v>45</v>
      </c>
      <c r="H100">
        <v>0</v>
      </c>
      <c r="I100" t="s">
        <v>22</v>
      </c>
      <c r="J100" t="s">
        <v>31</v>
      </c>
      <c r="K100" t="s">
        <v>63</v>
      </c>
      <c r="L100" t="s">
        <v>254</v>
      </c>
      <c r="M100" t="s">
        <v>255</v>
      </c>
      <c r="N100">
        <v>11</v>
      </c>
      <c r="O100" t="s">
        <v>95</v>
      </c>
      <c r="P100" t="s">
        <v>27</v>
      </c>
      <c r="Q100">
        <v>16</v>
      </c>
      <c r="R100" t="str">
        <f>IF(OR(Sheet1__2[[#This Row],[Application Status]]="Interview", Sheet1__2[[#This Row],[Application Status]]="Offer"),"Positive","Negative")</f>
        <v>Negative</v>
      </c>
      <c r="S100">
        <f>IF(Sheet1__2[[#This Row],[Application_outcome]]="Positive",1,0)</f>
        <v>0</v>
      </c>
      <c r="T100" cm="1">
        <f t="array" aca="1" ref="T100" ca="1">SUMPRODUCT(--ISNUMBER(SEARCH(TRIM(MID(SUBSTITUTE(L100,",",REPT(" ",100)),(ROW(INDIRECT("1:"&amp;LEN(L100)-LEN(SUBSTITUTE(L100,",",""))))-1)*100+1,100)),M100)))</f>
        <v>1</v>
      </c>
      <c r="U100" cm="1">
        <f t="array" aca="1" ref="U100" ca="1">SUMPRODUCT(--ISNUMBER(SEARCH(TRIM(MID(SUBSTITUTE(L100,",",REPT(" ",100)),(ROW(INDIRECT("1:"&amp;LEN(L100)-LEN(SUBSTITUTE(L100,",",""))))-1)*100+1,100)),M100)))</f>
        <v>1</v>
      </c>
    </row>
    <row r="101" spans="1:21" x14ac:dyDescent="0.35">
      <c r="A101" s="2">
        <v>45832</v>
      </c>
      <c r="B101" t="s">
        <v>150</v>
      </c>
      <c r="C101" t="s">
        <v>51</v>
      </c>
      <c r="D101" t="s">
        <v>19</v>
      </c>
      <c r="E101" t="s">
        <v>20</v>
      </c>
      <c r="F101" t="s">
        <v>21</v>
      </c>
      <c r="G101" t="s">
        <v>56</v>
      </c>
      <c r="I101" t="s">
        <v>31</v>
      </c>
      <c r="J101" t="s">
        <v>31</v>
      </c>
      <c r="K101" t="s">
        <v>53</v>
      </c>
      <c r="L101" t="s">
        <v>256</v>
      </c>
      <c r="M101" t="s">
        <v>257</v>
      </c>
      <c r="N101">
        <v>5.3</v>
      </c>
      <c r="O101" t="s">
        <v>26</v>
      </c>
      <c r="P101" t="s">
        <v>27</v>
      </c>
      <c r="Q101">
        <v>24</v>
      </c>
      <c r="R101" t="str">
        <f>IF(OR(Sheet1__2[[#This Row],[Application Status]]="Interview", Sheet1__2[[#This Row],[Application Status]]="Offer"),"Positive","Negative")</f>
        <v>Negative</v>
      </c>
      <c r="S101">
        <f>IF(Sheet1__2[[#This Row],[Application_outcome]]="Positive",1,0)</f>
        <v>0</v>
      </c>
      <c r="T101" cm="1">
        <f t="array" aca="1" ref="T101" ca="1">SUMPRODUCT(--ISNUMBER(SEARCH(TRIM(MID(SUBSTITUTE(L101,",",REPT(" ",100)),(ROW(INDIRECT("1:"&amp;LEN(L101)-LEN(SUBSTITUTE(L101,",",""))))-1)*100+1,100)),M101)))</f>
        <v>1</v>
      </c>
      <c r="U101" cm="1">
        <f t="array" aca="1" ref="U101" ca="1">SUMPRODUCT(--ISNUMBER(SEARCH(TRIM(MID(SUBSTITUTE(L101,",",REPT(" ",100)),(ROW(INDIRECT("1:"&amp;LEN(L101)-LEN(SUBSTITUTE(L101,",",""))))-1)*100+1,100)),M101)))</f>
        <v>1</v>
      </c>
    </row>
    <row r="102" spans="1:21" x14ac:dyDescent="0.35">
      <c r="A102" s="2">
        <v>45784</v>
      </c>
      <c r="B102" t="s">
        <v>67</v>
      </c>
      <c r="C102" t="s">
        <v>37</v>
      </c>
      <c r="D102" t="s">
        <v>19</v>
      </c>
      <c r="E102" t="s">
        <v>68</v>
      </c>
      <c r="F102" t="s">
        <v>30</v>
      </c>
      <c r="G102" t="s">
        <v>56</v>
      </c>
      <c r="H102">
        <v>14</v>
      </c>
      <c r="I102" t="s">
        <v>31</v>
      </c>
      <c r="J102" t="s">
        <v>22</v>
      </c>
      <c r="K102" t="s">
        <v>63</v>
      </c>
      <c r="L102" t="s">
        <v>258</v>
      </c>
      <c r="M102" t="s">
        <v>151</v>
      </c>
      <c r="N102">
        <v>3.1</v>
      </c>
      <c r="O102" t="s">
        <v>48</v>
      </c>
      <c r="P102" t="s">
        <v>43</v>
      </c>
      <c r="Q102">
        <v>7</v>
      </c>
      <c r="R102" t="str">
        <f>IF(OR(Sheet1__2[[#This Row],[Application Status]]="Interview", Sheet1__2[[#This Row],[Application Status]]="Offer"),"Positive","Negative")</f>
        <v>Negative</v>
      </c>
      <c r="S102">
        <f>IF(Sheet1__2[[#This Row],[Application_outcome]]="Positive",1,0)</f>
        <v>0</v>
      </c>
      <c r="T102" cm="1">
        <f t="array" aca="1" ref="T102" ca="1">SUMPRODUCT(--ISNUMBER(SEARCH(TRIM(MID(SUBSTITUTE(L102,",",REPT(" ",100)),(ROW(INDIRECT("1:"&amp;LEN(L102)-LEN(SUBSTITUTE(L102,",",""))))-1)*100+1,100)),M102)))</f>
        <v>1</v>
      </c>
      <c r="U102" cm="1">
        <f t="array" aca="1" ref="U102" ca="1">SUMPRODUCT(--ISNUMBER(SEARCH(TRIM(MID(SUBSTITUTE(L102,",",REPT(" ",100)),(ROW(INDIRECT("1:"&amp;LEN(L102)-LEN(SUBSTITUTE(L102,",",""))))-1)*100+1,100)),M102)))</f>
        <v>1</v>
      </c>
    </row>
    <row r="103" spans="1:21" x14ac:dyDescent="0.35">
      <c r="A103" s="2">
        <v>45756</v>
      </c>
      <c r="B103" t="s">
        <v>50</v>
      </c>
      <c r="C103" t="s">
        <v>18</v>
      </c>
      <c r="D103" t="s">
        <v>19</v>
      </c>
      <c r="E103" t="s">
        <v>38</v>
      </c>
      <c r="F103" t="s">
        <v>21</v>
      </c>
      <c r="G103" t="s">
        <v>92</v>
      </c>
      <c r="I103" t="s">
        <v>31</v>
      </c>
      <c r="J103" t="s">
        <v>31</v>
      </c>
      <c r="K103" t="s">
        <v>23</v>
      </c>
      <c r="L103" t="s">
        <v>259</v>
      </c>
      <c r="M103" t="s">
        <v>184</v>
      </c>
      <c r="N103">
        <v>10.1</v>
      </c>
      <c r="O103" t="s">
        <v>48</v>
      </c>
      <c r="P103" t="s">
        <v>49</v>
      </c>
      <c r="Q103">
        <v>9</v>
      </c>
      <c r="R103" t="str">
        <f>IF(OR(Sheet1__2[[#This Row],[Application Status]]="Interview", Sheet1__2[[#This Row],[Application Status]]="Offer"),"Positive","Negative")</f>
        <v>Negative</v>
      </c>
      <c r="S103">
        <f>IF(Sheet1__2[[#This Row],[Application_outcome]]="Positive",1,0)</f>
        <v>0</v>
      </c>
      <c r="T103" cm="1">
        <f t="array" aca="1" ref="T103" ca="1">SUMPRODUCT(--ISNUMBER(SEARCH(TRIM(MID(SUBSTITUTE(L103,",",REPT(" ",100)),(ROW(INDIRECT("1:"&amp;LEN(L103)-LEN(SUBSTITUTE(L103,",",""))))-1)*100+1,100)),M103)))</f>
        <v>1</v>
      </c>
      <c r="U103" cm="1">
        <f t="array" aca="1" ref="U103" ca="1">SUMPRODUCT(--ISNUMBER(SEARCH(TRIM(MID(SUBSTITUTE(L103,",",REPT(" ",100)),(ROW(INDIRECT("1:"&amp;LEN(L103)-LEN(SUBSTITUTE(L103,",",""))))-1)*100+1,100)),M103)))</f>
        <v>1</v>
      </c>
    </row>
    <row r="104" spans="1:21" x14ac:dyDescent="0.35">
      <c r="A104" s="2">
        <v>45819</v>
      </c>
      <c r="B104" t="s">
        <v>36</v>
      </c>
      <c r="C104" t="s">
        <v>107</v>
      </c>
      <c r="D104" t="s">
        <v>29</v>
      </c>
      <c r="E104" t="s">
        <v>20</v>
      </c>
      <c r="F104" t="s">
        <v>21</v>
      </c>
      <c r="G104" t="s">
        <v>56</v>
      </c>
      <c r="I104" t="s">
        <v>22</v>
      </c>
      <c r="J104" t="s">
        <v>22</v>
      </c>
      <c r="K104" t="s">
        <v>53</v>
      </c>
      <c r="L104" t="s">
        <v>260</v>
      </c>
      <c r="M104" t="s">
        <v>186</v>
      </c>
      <c r="N104">
        <v>9.8000000000000007</v>
      </c>
      <c r="O104" t="s">
        <v>48</v>
      </c>
      <c r="P104" t="s">
        <v>27</v>
      </c>
      <c r="Q104">
        <v>11</v>
      </c>
      <c r="R104" t="str">
        <f>IF(OR(Sheet1__2[[#This Row],[Application Status]]="Interview", Sheet1__2[[#This Row],[Application Status]]="Offer"),"Positive","Negative")</f>
        <v>Negative</v>
      </c>
      <c r="S104">
        <f>IF(Sheet1__2[[#This Row],[Application_outcome]]="Positive",1,0)</f>
        <v>0</v>
      </c>
      <c r="T104" cm="1">
        <f t="array" aca="1" ref="T104" ca="1">SUMPRODUCT(--ISNUMBER(SEARCH(TRIM(MID(SUBSTITUTE(L104,",",REPT(" ",100)),(ROW(INDIRECT("1:"&amp;LEN(L104)-LEN(SUBSTITUTE(L104,",",""))))-1)*100+1,100)),M104)))</f>
        <v>0</v>
      </c>
      <c r="U104" cm="1">
        <f t="array" aca="1" ref="U104" ca="1">SUMPRODUCT(--ISNUMBER(SEARCH(TRIM(MID(SUBSTITUTE(L104,",",REPT(" ",100)),(ROW(INDIRECT("1:"&amp;LEN(L104)-LEN(SUBSTITUTE(L104,",",""))))-1)*100+1,100)),M104)))</f>
        <v>0</v>
      </c>
    </row>
    <row r="105" spans="1:21" x14ac:dyDescent="0.35">
      <c r="A105" s="2">
        <v>45822</v>
      </c>
      <c r="B105" t="s">
        <v>60</v>
      </c>
      <c r="C105" t="s">
        <v>77</v>
      </c>
      <c r="D105" t="s">
        <v>19</v>
      </c>
      <c r="E105" t="s">
        <v>68</v>
      </c>
      <c r="F105" t="s">
        <v>21</v>
      </c>
      <c r="G105" t="s">
        <v>97</v>
      </c>
      <c r="I105" t="s">
        <v>31</v>
      </c>
      <c r="J105" t="s">
        <v>22</v>
      </c>
      <c r="K105" t="s">
        <v>32</v>
      </c>
      <c r="L105" t="s">
        <v>261</v>
      </c>
      <c r="M105" t="s">
        <v>215</v>
      </c>
      <c r="N105">
        <v>4.2</v>
      </c>
      <c r="O105" t="s">
        <v>90</v>
      </c>
      <c r="P105" t="s">
        <v>27</v>
      </c>
      <c r="Q105">
        <v>14</v>
      </c>
      <c r="R105" t="str">
        <f>IF(OR(Sheet1__2[[#This Row],[Application Status]]="Interview", Sheet1__2[[#This Row],[Application Status]]="Offer"),"Positive","Negative")</f>
        <v>Negative</v>
      </c>
      <c r="S105">
        <f>IF(Sheet1__2[[#This Row],[Application_outcome]]="Positive",1,0)</f>
        <v>0</v>
      </c>
      <c r="T105" cm="1">
        <f t="array" aca="1" ref="T105" ca="1">SUMPRODUCT(--ISNUMBER(SEARCH(TRIM(MID(SUBSTITUTE(L105,",",REPT(" ",100)),(ROW(INDIRECT("1:"&amp;LEN(L105)-LEN(SUBSTITUTE(L105,",",""))))-1)*100+1,100)),M105)))</f>
        <v>0</v>
      </c>
      <c r="U105" cm="1">
        <f t="array" aca="1" ref="U105" ca="1">SUMPRODUCT(--ISNUMBER(SEARCH(TRIM(MID(SUBSTITUTE(L105,",",REPT(" ",100)),(ROW(INDIRECT("1:"&amp;LEN(L105)-LEN(SUBSTITUTE(L105,",",""))))-1)*100+1,100)),M105)))</f>
        <v>0</v>
      </c>
    </row>
    <row r="106" spans="1:21" x14ac:dyDescent="0.35">
      <c r="A106" s="2">
        <v>45798</v>
      </c>
      <c r="B106" t="s">
        <v>96</v>
      </c>
      <c r="C106" t="s">
        <v>101</v>
      </c>
      <c r="D106" t="s">
        <v>29</v>
      </c>
      <c r="E106" t="s">
        <v>20</v>
      </c>
      <c r="F106" t="s">
        <v>78</v>
      </c>
      <c r="G106" t="s">
        <v>45</v>
      </c>
      <c r="H106">
        <v>0</v>
      </c>
      <c r="I106" t="s">
        <v>31</v>
      </c>
      <c r="J106" t="s">
        <v>31</v>
      </c>
      <c r="K106" t="s">
        <v>23</v>
      </c>
      <c r="L106" t="s">
        <v>182</v>
      </c>
      <c r="M106" t="s">
        <v>262</v>
      </c>
      <c r="N106">
        <v>9.6999999999999993</v>
      </c>
      <c r="O106" t="s">
        <v>48</v>
      </c>
      <c r="P106" t="s">
        <v>43</v>
      </c>
      <c r="Q106">
        <v>21</v>
      </c>
      <c r="R106" t="str">
        <f>IF(OR(Sheet1__2[[#This Row],[Application Status]]="Interview", Sheet1__2[[#This Row],[Application Status]]="Offer"),"Positive","Negative")</f>
        <v>Positive</v>
      </c>
      <c r="S106">
        <f>IF(Sheet1__2[[#This Row],[Application_outcome]]="Positive",1,0)</f>
        <v>1</v>
      </c>
      <c r="T106" cm="1">
        <f t="array" aca="1" ref="T106" ca="1">SUMPRODUCT(--ISNUMBER(SEARCH(TRIM(MID(SUBSTITUTE(L106,",",REPT(" ",100)),(ROW(INDIRECT("1:"&amp;LEN(L106)-LEN(SUBSTITUTE(L106,",",""))))-1)*100+1,100)),M106)))</f>
        <v>0</v>
      </c>
      <c r="U106" cm="1">
        <f t="array" aca="1" ref="U106" ca="1">SUMPRODUCT(--ISNUMBER(SEARCH(TRIM(MID(SUBSTITUTE(L106,",",REPT(" ",100)),(ROW(INDIRECT("1:"&amp;LEN(L106)-LEN(SUBSTITUTE(L106,",",""))))-1)*100+1,100)),M106)))</f>
        <v>0</v>
      </c>
    </row>
    <row r="107" spans="1:21" x14ac:dyDescent="0.35">
      <c r="A107" s="2">
        <v>45792</v>
      </c>
      <c r="B107" t="s">
        <v>50</v>
      </c>
      <c r="C107" t="s">
        <v>73</v>
      </c>
      <c r="D107" t="s">
        <v>29</v>
      </c>
      <c r="E107" t="s">
        <v>62</v>
      </c>
      <c r="F107" t="s">
        <v>21</v>
      </c>
      <c r="G107" t="s">
        <v>97</v>
      </c>
      <c r="I107" t="s">
        <v>31</v>
      </c>
      <c r="J107" t="s">
        <v>31</v>
      </c>
      <c r="K107" t="s">
        <v>63</v>
      </c>
      <c r="L107" t="s">
        <v>263</v>
      </c>
      <c r="M107" t="s">
        <v>141</v>
      </c>
      <c r="N107">
        <v>5.3</v>
      </c>
      <c r="O107" t="s">
        <v>66</v>
      </c>
      <c r="P107" t="s">
        <v>43</v>
      </c>
      <c r="Q107">
        <v>15</v>
      </c>
      <c r="R107" t="str">
        <f>IF(OR(Sheet1__2[[#This Row],[Application Status]]="Interview", Sheet1__2[[#This Row],[Application Status]]="Offer"),"Positive","Negative")</f>
        <v>Negative</v>
      </c>
      <c r="S107">
        <f>IF(Sheet1__2[[#This Row],[Application_outcome]]="Positive",1,0)</f>
        <v>0</v>
      </c>
      <c r="T107" cm="1">
        <f t="array" aca="1" ref="T107" ca="1">SUMPRODUCT(--ISNUMBER(SEARCH(TRIM(MID(SUBSTITUTE(L107,",",REPT(" ",100)),(ROW(INDIRECT("1:"&amp;LEN(L107)-LEN(SUBSTITUTE(L107,",",""))))-1)*100+1,100)),M107)))</f>
        <v>0</v>
      </c>
      <c r="U107" cm="1">
        <f t="array" aca="1" ref="U107" ca="1">SUMPRODUCT(--ISNUMBER(SEARCH(TRIM(MID(SUBSTITUTE(L107,",",REPT(" ",100)),(ROW(INDIRECT("1:"&amp;LEN(L107)-LEN(SUBSTITUTE(L107,",",""))))-1)*100+1,100)),M107)))</f>
        <v>0</v>
      </c>
    </row>
    <row r="108" spans="1:21" x14ac:dyDescent="0.35">
      <c r="A108" s="2">
        <v>45773</v>
      </c>
      <c r="B108" t="s">
        <v>133</v>
      </c>
      <c r="C108" t="s">
        <v>110</v>
      </c>
      <c r="D108" t="s">
        <v>19</v>
      </c>
      <c r="E108" t="s">
        <v>20</v>
      </c>
      <c r="F108" t="s">
        <v>21</v>
      </c>
      <c r="G108" t="s">
        <v>52</v>
      </c>
      <c r="I108" t="s">
        <v>31</v>
      </c>
      <c r="J108" t="s">
        <v>22</v>
      </c>
      <c r="K108" t="s">
        <v>40</v>
      </c>
      <c r="L108" t="s">
        <v>131</v>
      </c>
      <c r="M108" t="s">
        <v>264</v>
      </c>
      <c r="N108">
        <v>9.1999999999999993</v>
      </c>
      <c r="O108" t="s">
        <v>90</v>
      </c>
      <c r="P108" t="s">
        <v>49</v>
      </c>
      <c r="Q108">
        <v>26</v>
      </c>
      <c r="R108" t="str">
        <f>IF(OR(Sheet1__2[[#This Row],[Application Status]]="Interview", Sheet1__2[[#This Row],[Application Status]]="Offer"),"Positive","Negative")</f>
        <v>Negative</v>
      </c>
      <c r="S108">
        <f>IF(Sheet1__2[[#This Row],[Application_outcome]]="Positive",1,0)</f>
        <v>0</v>
      </c>
      <c r="T108" cm="1">
        <f t="array" aca="1" ref="T108" ca="1">SUMPRODUCT(--ISNUMBER(SEARCH(TRIM(MID(SUBSTITUTE(L108,",",REPT(" ",100)),(ROW(INDIRECT("1:"&amp;LEN(L108)-LEN(SUBSTITUTE(L108,",",""))))-1)*100+1,100)),M108)))</f>
        <v>0</v>
      </c>
      <c r="U108" cm="1">
        <f t="array" aca="1" ref="U108" ca="1">SUMPRODUCT(--ISNUMBER(SEARCH(TRIM(MID(SUBSTITUTE(L108,",",REPT(" ",100)),(ROW(INDIRECT("1:"&amp;LEN(L108)-LEN(SUBSTITUTE(L108,",",""))))-1)*100+1,100)),M108)))</f>
        <v>0</v>
      </c>
    </row>
    <row r="109" spans="1:21" x14ac:dyDescent="0.35">
      <c r="A109" s="2">
        <v>45767</v>
      </c>
      <c r="B109" t="s">
        <v>133</v>
      </c>
      <c r="C109" t="s">
        <v>107</v>
      </c>
      <c r="D109" t="s">
        <v>19</v>
      </c>
      <c r="E109" t="s">
        <v>20</v>
      </c>
      <c r="F109" t="s">
        <v>69</v>
      </c>
      <c r="G109" t="s">
        <v>19</v>
      </c>
      <c r="H109">
        <v>0</v>
      </c>
      <c r="I109" t="s">
        <v>22</v>
      </c>
      <c r="J109" t="s">
        <v>31</v>
      </c>
      <c r="K109" t="s">
        <v>63</v>
      </c>
      <c r="L109" t="s">
        <v>265</v>
      </c>
      <c r="M109" t="s">
        <v>266</v>
      </c>
      <c r="N109">
        <v>6.2</v>
      </c>
      <c r="O109" t="s">
        <v>35</v>
      </c>
      <c r="P109" t="s">
        <v>49</v>
      </c>
      <c r="Q109">
        <v>20</v>
      </c>
      <c r="R109" t="str">
        <f>IF(OR(Sheet1__2[[#This Row],[Application Status]]="Interview", Sheet1__2[[#This Row],[Application Status]]="Offer"),"Positive","Negative")</f>
        <v>Positive</v>
      </c>
      <c r="S109">
        <f>IF(Sheet1__2[[#This Row],[Application_outcome]]="Positive",1,0)</f>
        <v>1</v>
      </c>
      <c r="T109" cm="1">
        <f t="array" aca="1" ref="T109" ca="1">SUMPRODUCT(--ISNUMBER(SEARCH(TRIM(MID(SUBSTITUTE(L109,",",REPT(" ",100)),(ROW(INDIRECT("1:"&amp;LEN(L109)-LEN(SUBSTITUTE(L109,",",""))))-1)*100+1,100)),M109)))</f>
        <v>0</v>
      </c>
      <c r="U109" cm="1">
        <f t="array" aca="1" ref="U109" ca="1">SUMPRODUCT(--ISNUMBER(SEARCH(TRIM(MID(SUBSTITUTE(L109,",",REPT(" ",100)),(ROW(INDIRECT("1:"&amp;LEN(L109)-LEN(SUBSTITUTE(L109,",",""))))-1)*100+1,100)),M109)))</f>
        <v>0</v>
      </c>
    </row>
    <row r="110" spans="1:21" x14ac:dyDescent="0.35">
      <c r="A110" s="2">
        <v>45787</v>
      </c>
      <c r="B110" t="s">
        <v>28</v>
      </c>
      <c r="C110" t="s">
        <v>37</v>
      </c>
      <c r="D110" t="s">
        <v>29</v>
      </c>
      <c r="E110" t="s">
        <v>62</v>
      </c>
      <c r="F110" t="s">
        <v>78</v>
      </c>
      <c r="G110" t="s">
        <v>87</v>
      </c>
      <c r="H110">
        <v>7</v>
      </c>
      <c r="I110" t="s">
        <v>31</v>
      </c>
      <c r="J110" t="s">
        <v>31</v>
      </c>
      <c r="K110" t="s">
        <v>53</v>
      </c>
      <c r="L110" t="s">
        <v>267</v>
      </c>
      <c r="M110" t="s">
        <v>182</v>
      </c>
      <c r="N110">
        <v>9.9</v>
      </c>
      <c r="O110" t="s">
        <v>90</v>
      </c>
      <c r="P110" t="s">
        <v>43</v>
      </c>
      <c r="Q110">
        <v>10</v>
      </c>
      <c r="R110" t="str">
        <f>IF(OR(Sheet1__2[[#This Row],[Application Status]]="Interview", Sheet1__2[[#This Row],[Application Status]]="Offer"),"Positive","Negative")</f>
        <v>Positive</v>
      </c>
      <c r="S110">
        <f>IF(Sheet1__2[[#This Row],[Application_outcome]]="Positive",1,0)</f>
        <v>1</v>
      </c>
      <c r="T110" cm="1">
        <f t="array" aca="1" ref="T110" ca="1">SUMPRODUCT(--ISNUMBER(SEARCH(TRIM(MID(SUBSTITUTE(L110,",",REPT(" ",100)),(ROW(INDIRECT("1:"&amp;LEN(L110)-LEN(SUBSTITUTE(L110,",",""))))-1)*100+1,100)),M110)))</f>
        <v>1</v>
      </c>
      <c r="U110" cm="1">
        <f t="array" aca="1" ref="U110" ca="1">SUMPRODUCT(--ISNUMBER(SEARCH(TRIM(MID(SUBSTITUTE(L110,",",REPT(" ",100)),(ROW(INDIRECT("1:"&amp;LEN(L110)-LEN(SUBSTITUTE(L110,",",""))))-1)*100+1,100)),M110)))</f>
        <v>1</v>
      </c>
    </row>
    <row r="111" spans="1:21" x14ac:dyDescent="0.35">
      <c r="A111" s="2">
        <v>45775</v>
      </c>
      <c r="B111" t="s">
        <v>60</v>
      </c>
      <c r="C111" t="s">
        <v>37</v>
      </c>
      <c r="D111" t="s">
        <v>19</v>
      </c>
      <c r="E111" t="s">
        <v>68</v>
      </c>
      <c r="F111" t="s">
        <v>30</v>
      </c>
      <c r="G111" t="s">
        <v>56</v>
      </c>
      <c r="H111">
        <v>3</v>
      </c>
      <c r="I111" t="s">
        <v>22</v>
      </c>
      <c r="J111" t="s">
        <v>22</v>
      </c>
      <c r="K111" t="s">
        <v>63</v>
      </c>
      <c r="L111" t="s">
        <v>268</v>
      </c>
      <c r="M111" t="s">
        <v>102</v>
      </c>
      <c r="N111">
        <v>7.5</v>
      </c>
      <c r="O111" t="s">
        <v>95</v>
      </c>
      <c r="P111" t="s">
        <v>49</v>
      </c>
      <c r="Q111">
        <v>28</v>
      </c>
      <c r="R111" t="str">
        <f>IF(OR(Sheet1__2[[#This Row],[Application Status]]="Interview", Sheet1__2[[#This Row],[Application Status]]="Offer"),"Positive","Negative")</f>
        <v>Negative</v>
      </c>
      <c r="S111">
        <f>IF(Sheet1__2[[#This Row],[Application_outcome]]="Positive",1,0)</f>
        <v>0</v>
      </c>
      <c r="T111" cm="1">
        <f t="array" aca="1" ref="T111" ca="1">SUMPRODUCT(--ISNUMBER(SEARCH(TRIM(MID(SUBSTITUTE(L111,",",REPT(" ",100)),(ROW(INDIRECT("1:"&amp;LEN(L111)-LEN(SUBSTITUTE(L111,",",""))))-1)*100+1,100)),M111)))</f>
        <v>0</v>
      </c>
      <c r="U111" cm="1">
        <f t="array" aca="1" ref="U111" ca="1">SUMPRODUCT(--ISNUMBER(SEARCH(TRIM(MID(SUBSTITUTE(L111,",",REPT(" ",100)),(ROW(INDIRECT("1:"&amp;LEN(L111)-LEN(SUBSTITUTE(L111,",",""))))-1)*100+1,100)),M111)))</f>
        <v>0</v>
      </c>
    </row>
    <row r="112" spans="1:21" x14ac:dyDescent="0.35">
      <c r="A112" s="2">
        <v>45832</v>
      </c>
      <c r="B112" t="s">
        <v>135</v>
      </c>
      <c r="C112" t="s">
        <v>107</v>
      </c>
      <c r="D112" t="s">
        <v>29</v>
      </c>
      <c r="E112" t="s">
        <v>68</v>
      </c>
      <c r="F112" t="s">
        <v>21</v>
      </c>
      <c r="G112" t="s">
        <v>19</v>
      </c>
      <c r="I112" t="s">
        <v>31</v>
      </c>
      <c r="J112" t="s">
        <v>31</v>
      </c>
      <c r="K112" t="s">
        <v>32</v>
      </c>
      <c r="L112" t="s">
        <v>239</v>
      </c>
      <c r="M112" t="s">
        <v>178</v>
      </c>
      <c r="N112">
        <v>6.3</v>
      </c>
      <c r="O112" t="s">
        <v>26</v>
      </c>
      <c r="P112" t="s">
        <v>27</v>
      </c>
      <c r="Q112">
        <v>24</v>
      </c>
      <c r="R112" t="str">
        <f>IF(OR(Sheet1__2[[#This Row],[Application Status]]="Interview", Sheet1__2[[#This Row],[Application Status]]="Offer"),"Positive","Negative")</f>
        <v>Negative</v>
      </c>
      <c r="S112">
        <f>IF(Sheet1__2[[#This Row],[Application_outcome]]="Positive",1,0)</f>
        <v>0</v>
      </c>
      <c r="T112" cm="1">
        <f t="array" aca="1" ref="T112" ca="1">SUMPRODUCT(--ISNUMBER(SEARCH(TRIM(MID(SUBSTITUTE(L112,",",REPT(" ",100)),(ROW(INDIRECT("1:"&amp;LEN(L112)-LEN(SUBSTITUTE(L112,",",""))))-1)*100+1,100)),M112)))</f>
        <v>0</v>
      </c>
      <c r="U112" cm="1">
        <f t="array" aca="1" ref="U112" ca="1">SUMPRODUCT(--ISNUMBER(SEARCH(TRIM(MID(SUBSTITUTE(L112,",",REPT(" ",100)),(ROW(INDIRECT("1:"&amp;LEN(L112)-LEN(SUBSTITUTE(L112,",",""))))-1)*100+1,100)),M112)))</f>
        <v>0</v>
      </c>
    </row>
    <row r="113" spans="1:21" x14ac:dyDescent="0.35">
      <c r="A113" s="2">
        <v>45753</v>
      </c>
      <c r="B113" t="s">
        <v>50</v>
      </c>
      <c r="C113" t="s">
        <v>37</v>
      </c>
      <c r="D113" t="s">
        <v>19</v>
      </c>
      <c r="E113" t="s">
        <v>44</v>
      </c>
      <c r="F113" t="s">
        <v>21</v>
      </c>
      <c r="G113" t="s">
        <v>56</v>
      </c>
      <c r="I113" t="s">
        <v>31</v>
      </c>
      <c r="J113" t="s">
        <v>31</v>
      </c>
      <c r="K113" t="s">
        <v>53</v>
      </c>
      <c r="L113" t="s">
        <v>269</v>
      </c>
      <c r="M113" t="s">
        <v>114</v>
      </c>
      <c r="N113">
        <v>6.4</v>
      </c>
      <c r="O113" t="s">
        <v>35</v>
      </c>
      <c r="P113" t="s">
        <v>49</v>
      </c>
      <c r="Q113">
        <v>6</v>
      </c>
      <c r="R113" t="str">
        <f>IF(OR(Sheet1__2[[#This Row],[Application Status]]="Interview", Sheet1__2[[#This Row],[Application Status]]="Offer"),"Positive","Negative")</f>
        <v>Negative</v>
      </c>
      <c r="S113">
        <f>IF(Sheet1__2[[#This Row],[Application_outcome]]="Positive",1,0)</f>
        <v>0</v>
      </c>
      <c r="T113" cm="1">
        <f t="array" aca="1" ref="T113" ca="1">SUMPRODUCT(--ISNUMBER(SEARCH(TRIM(MID(SUBSTITUTE(L113,",",REPT(" ",100)),(ROW(INDIRECT("1:"&amp;LEN(L113)-LEN(SUBSTITUTE(L113,",",""))))-1)*100+1,100)),M113)))</f>
        <v>1</v>
      </c>
      <c r="U113" cm="1">
        <f t="array" aca="1" ref="U113" ca="1">SUMPRODUCT(--ISNUMBER(SEARCH(TRIM(MID(SUBSTITUTE(L113,",",REPT(" ",100)),(ROW(INDIRECT("1:"&amp;LEN(L113)-LEN(SUBSTITUTE(L113,",",""))))-1)*100+1,100)),M113)))</f>
        <v>1</v>
      </c>
    </row>
    <row r="114" spans="1:21" x14ac:dyDescent="0.35">
      <c r="A114" s="2">
        <v>45796</v>
      </c>
      <c r="B114" t="s">
        <v>100</v>
      </c>
      <c r="C114" t="s">
        <v>107</v>
      </c>
      <c r="D114" t="s">
        <v>29</v>
      </c>
      <c r="E114" t="s">
        <v>68</v>
      </c>
      <c r="F114" t="s">
        <v>21</v>
      </c>
      <c r="G114" t="s">
        <v>52</v>
      </c>
      <c r="I114" t="s">
        <v>22</v>
      </c>
      <c r="J114" t="s">
        <v>22</v>
      </c>
      <c r="K114" t="s">
        <v>53</v>
      </c>
      <c r="L114" t="s">
        <v>270</v>
      </c>
      <c r="M114" t="s">
        <v>271</v>
      </c>
      <c r="N114">
        <v>7.6</v>
      </c>
      <c r="O114" t="s">
        <v>95</v>
      </c>
      <c r="P114" t="s">
        <v>43</v>
      </c>
      <c r="Q114">
        <v>19</v>
      </c>
      <c r="R114" t="str">
        <f>IF(OR(Sheet1__2[[#This Row],[Application Status]]="Interview", Sheet1__2[[#This Row],[Application Status]]="Offer"),"Positive","Negative")</f>
        <v>Negative</v>
      </c>
      <c r="S114">
        <f>IF(Sheet1__2[[#This Row],[Application_outcome]]="Positive",1,0)</f>
        <v>0</v>
      </c>
      <c r="T114" cm="1">
        <f t="array" aca="1" ref="T114" ca="1">SUMPRODUCT(--ISNUMBER(SEARCH(TRIM(MID(SUBSTITUTE(L114,",",REPT(" ",100)),(ROW(INDIRECT("1:"&amp;LEN(L114)-LEN(SUBSTITUTE(L114,",",""))))-1)*100+1,100)),M114)))</f>
        <v>0</v>
      </c>
      <c r="U114" cm="1">
        <f t="array" aca="1" ref="U114" ca="1">SUMPRODUCT(--ISNUMBER(SEARCH(TRIM(MID(SUBSTITUTE(L114,",",REPT(" ",100)),(ROW(INDIRECT("1:"&amp;LEN(L114)-LEN(SUBSTITUTE(L114,",",""))))-1)*100+1,100)),M114)))</f>
        <v>0</v>
      </c>
    </row>
    <row r="115" spans="1:21" x14ac:dyDescent="0.35">
      <c r="A115" s="2">
        <v>45783</v>
      </c>
      <c r="B115" t="s">
        <v>50</v>
      </c>
      <c r="C115" t="s">
        <v>81</v>
      </c>
      <c r="D115" t="s">
        <v>29</v>
      </c>
      <c r="E115" t="s">
        <v>62</v>
      </c>
      <c r="F115" t="s">
        <v>21</v>
      </c>
      <c r="G115" t="s">
        <v>87</v>
      </c>
      <c r="I115" t="s">
        <v>31</v>
      </c>
      <c r="J115" t="s">
        <v>22</v>
      </c>
      <c r="K115" t="s">
        <v>53</v>
      </c>
      <c r="L115" t="s">
        <v>272</v>
      </c>
      <c r="M115" t="s">
        <v>273</v>
      </c>
      <c r="N115">
        <v>8.8000000000000007</v>
      </c>
      <c r="O115" t="s">
        <v>26</v>
      </c>
      <c r="P115" t="s">
        <v>43</v>
      </c>
      <c r="Q115">
        <v>6</v>
      </c>
      <c r="R115" t="str">
        <f>IF(OR(Sheet1__2[[#This Row],[Application Status]]="Interview", Sheet1__2[[#This Row],[Application Status]]="Offer"),"Positive","Negative")</f>
        <v>Negative</v>
      </c>
      <c r="S115">
        <f>IF(Sheet1__2[[#This Row],[Application_outcome]]="Positive",1,0)</f>
        <v>0</v>
      </c>
      <c r="T115" cm="1">
        <f t="array" aca="1" ref="T115" ca="1">SUMPRODUCT(--ISNUMBER(SEARCH(TRIM(MID(SUBSTITUTE(L115,",",REPT(" ",100)),(ROW(INDIRECT("1:"&amp;LEN(L115)-LEN(SUBSTITUTE(L115,",",""))))-1)*100+1,100)),M115)))</f>
        <v>0</v>
      </c>
      <c r="U115" cm="1">
        <f t="array" aca="1" ref="U115" ca="1">SUMPRODUCT(--ISNUMBER(SEARCH(TRIM(MID(SUBSTITUTE(L115,",",REPT(" ",100)),(ROW(INDIRECT("1:"&amp;LEN(L115)-LEN(SUBSTITUTE(L115,",",""))))-1)*100+1,100)),M115)))</f>
        <v>0</v>
      </c>
    </row>
    <row r="116" spans="1:21" x14ac:dyDescent="0.35">
      <c r="A116" s="2">
        <v>45800</v>
      </c>
      <c r="B116" t="s">
        <v>67</v>
      </c>
      <c r="C116" t="s">
        <v>18</v>
      </c>
      <c r="D116" t="s">
        <v>29</v>
      </c>
      <c r="E116" t="s">
        <v>62</v>
      </c>
      <c r="F116" t="s">
        <v>78</v>
      </c>
      <c r="G116" t="s">
        <v>19</v>
      </c>
      <c r="H116">
        <v>3</v>
      </c>
      <c r="I116" t="s">
        <v>31</v>
      </c>
      <c r="J116" t="s">
        <v>31</v>
      </c>
      <c r="K116" t="s">
        <v>23</v>
      </c>
      <c r="L116" t="s">
        <v>248</v>
      </c>
      <c r="M116" t="s">
        <v>274</v>
      </c>
      <c r="N116">
        <v>11.5</v>
      </c>
      <c r="O116" t="s">
        <v>59</v>
      </c>
      <c r="P116" t="s">
        <v>43</v>
      </c>
      <c r="Q116">
        <v>23</v>
      </c>
      <c r="R116" t="str">
        <f>IF(OR(Sheet1__2[[#This Row],[Application Status]]="Interview", Sheet1__2[[#This Row],[Application Status]]="Offer"),"Positive","Negative")</f>
        <v>Positive</v>
      </c>
      <c r="S116">
        <f>IF(Sheet1__2[[#This Row],[Application_outcome]]="Positive",1,0)</f>
        <v>1</v>
      </c>
      <c r="T116" cm="1">
        <f t="array" aca="1" ref="T116" ca="1">SUMPRODUCT(--ISNUMBER(SEARCH(TRIM(MID(SUBSTITUTE(L116,",",REPT(" ",100)),(ROW(INDIRECT("1:"&amp;LEN(L116)-LEN(SUBSTITUTE(L116,",",""))))-1)*100+1,100)),M116)))</f>
        <v>1</v>
      </c>
      <c r="U116" cm="1">
        <f t="array" aca="1" ref="U116" ca="1">SUMPRODUCT(--ISNUMBER(SEARCH(TRIM(MID(SUBSTITUTE(L116,",",REPT(" ",100)),(ROW(INDIRECT("1:"&amp;LEN(L116)-LEN(SUBSTITUTE(L116,",",""))))-1)*100+1,100)),M116)))</f>
        <v>1</v>
      </c>
    </row>
    <row r="117" spans="1:21" x14ac:dyDescent="0.35">
      <c r="A117" s="2">
        <v>45775</v>
      </c>
      <c r="B117" t="s">
        <v>138</v>
      </c>
      <c r="C117" t="s">
        <v>107</v>
      </c>
      <c r="D117" t="s">
        <v>19</v>
      </c>
      <c r="E117" t="s">
        <v>44</v>
      </c>
      <c r="F117" t="s">
        <v>21</v>
      </c>
      <c r="G117" t="s">
        <v>92</v>
      </c>
      <c r="I117" t="s">
        <v>31</v>
      </c>
      <c r="J117" t="s">
        <v>31</v>
      </c>
      <c r="K117" t="s">
        <v>40</v>
      </c>
      <c r="L117" t="s">
        <v>275</v>
      </c>
      <c r="M117" t="s">
        <v>276</v>
      </c>
      <c r="N117">
        <v>6.4</v>
      </c>
      <c r="O117" t="s">
        <v>95</v>
      </c>
      <c r="P117" t="s">
        <v>49</v>
      </c>
      <c r="Q117">
        <v>28</v>
      </c>
      <c r="R117" t="str">
        <f>IF(OR(Sheet1__2[[#This Row],[Application Status]]="Interview", Sheet1__2[[#This Row],[Application Status]]="Offer"),"Positive","Negative")</f>
        <v>Negative</v>
      </c>
      <c r="S117">
        <f>IF(Sheet1__2[[#This Row],[Application_outcome]]="Positive",1,0)</f>
        <v>0</v>
      </c>
      <c r="T117" cm="1">
        <f t="array" aca="1" ref="T117" ca="1">SUMPRODUCT(--ISNUMBER(SEARCH(TRIM(MID(SUBSTITUTE(L117,",",REPT(" ",100)),(ROW(INDIRECT("1:"&amp;LEN(L117)-LEN(SUBSTITUTE(L117,",",""))))-1)*100+1,100)),M117)))</f>
        <v>0</v>
      </c>
      <c r="U117" cm="1">
        <f t="array" aca="1" ref="U117" ca="1">SUMPRODUCT(--ISNUMBER(SEARCH(TRIM(MID(SUBSTITUTE(L117,",",REPT(" ",100)),(ROW(INDIRECT("1:"&amp;LEN(L117)-LEN(SUBSTITUTE(L117,",",""))))-1)*100+1,100)),M117)))</f>
        <v>0</v>
      </c>
    </row>
    <row r="118" spans="1:21" x14ac:dyDescent="0.35">
      <c r="A118" s="2">
        <v>45764</v>
      </c>
      <c r="B118" t="s">
        <v>91</v>
      </c>
      <c r="C118" t="s">
        <v>61</v>
      </c>
      <c r="D118" t="s">
        <v>29</v>
      </c>
      <c r="E118" t="s">
        <v>68</v>
      </c>
      <c r="F118" t="s">
        <v>30</v>
      </c>
      <c r="G118" t="s">
        <v>92</v>
      </c>
      <c r="H118">
        <v>3</v>
      </c>
      <c r="I118" t="s">
        <v>31</v>
      </c>
      <c r="J118" t="s">
        <v>31</v>
      </c>
      <c r="K118" t="s">
        <v>32</v>
      </c>
      <c r="L118" t="s">
        <v>277</v>
      </c>
      <c r="M118" t="s">
        <v>58</v>
      </c>
      <c r="N118">
        <v>11.1</v>
      </c>
      <c r="O118" t="s">
        <v>66</v>
      </c>
      <c r="P118" t="s">
        <v>49</v>
      </c>
      <c r="Q118">
        <v>17</v>
      </c>
      <c r="R118" t="str">
        <f>IF(OR(Sheet1__2[[#This Row],[Application Status]]="Interview", Sheet1__2[[#This Row],[Application Status]]="Offer"),"Positive","Negative")</f>
        <v>Negative</v>
      </c>
      <c r="S118">
        <f>IF(Sheet1__2[[#This Row],[Application_outcome]]="Positive",1,0)</f>
        <v>0</v>
      </c>
      <c r="T118" cm="1">
        <f t="array" aca="1" ref="T118" ca="1">SUMPRODUCT(--ISNUMBER(SEARCH(TRIM(MID(SUBSTITUTE(L118,",",REPT(" ",100)),(ROW(INDIRECT("1:"&amp;LEN(L118)-LEN(SUBSTITUTE(L118,",",""))))-1)*100+1,100)),M118)))</f>
        <v>2</v>
      </c>
      <c r="U118" cm="1">
        <f t="array" aca="1" ref="U118" ca="1">SUMPRODUCT(--ISNUMBER(SEARCH(TRIM(MID(SUBSTITUTE(L118,",",REPT(" ",100)),(ROW(INDIRECT("1:"&amp;LEN(L118)-LEN(SUBSTITUTE(L118,",",""))))-1)*100+1,100)),M118)))</f>
        <v>2</v>
      </c>
    </row>
    <row r="119" spans="1:21" x14ac:dyDescent="0.35">
      <c r="A119" s="2">
        <v>45834</v>
      </c>
      <c r="B119" t="s">
        <v>113</v>
      </c>
      <c r="C119" t="s">
        <v>37</v>
      </c>
      <c r="D119" t="s">
        <v>19</v>
      </c>
      <c r="E119" t="s">
        <v>20</v>
      </c>
      <c r="F119" t="s">
        <v>30</v>
      </c>
      <c r="G119" t="s">
        <v>92</v>
      </c>
      <c r="H119">
        <v>3</v>
      </c>
      <c r="I119" t="s">
        <v>22</v>
      </c>
      <c r="J119" t="s">
        <v>22</v>
      </c>
      <c r="K119" t="s">
        <v>53</v>
      </c>
      <c r="L119" t="s">
        <v>278</v>
      </c>
      <c r="M119" t="s">
        <v>279</v>
      </c>
      <c r="N119">
        <v>5.5</v>
      </c>
      <c r="O119" t="s">
        <v>66</v>
      </c>
      <c r="P119" t="s">
        <v>27</v>
      </c>
      <c r="Q119">
        <v>26</v>
      </c>
      <c r="R119" t="str">
        <f>IF(OR(Sheet1__2[[#This Row],[Application Status]]="Interview", Sheet1__2[[#This Row],[Application Status]]="Offer"),"Positive","Negative")</f>
        <v>Negative</v>
      </c>
      <c r="S119">
        <f>IF(Sheet1__2[[#This Row],[Application_outcome]]="Positive",1,0)</f>
        <v>0</v>
      </c>
      <c r="T119" cm="1">
        <f t="array" aca="1" ref="T119" ca="1">SUMPRODUCT(--ISNUMBER(SEARCH(TRIM(MID(SUBSTITUTE(L119,",",REPT(" ",100)),(ROW(INDIRECT("1:"&amp;LEN(L119)-LEN(SUBSTITUTE(L119,",",""))))-1)*100+1,100)),M119)))</f>
        <v>1</v>
      </c>
      <c r="U119" cm="1">
        <f t="array" aca="1" ref="U119" ca="1">SUMPRODUCT(--ISNUMBER(SEARCH(TRIM(MID(SUBSTITUTE(L119,",",REPT(" ",100)),(ROW(INDIRECT("1:"&amp;LEN(L119)-LEN(SUBSTITUTE(L119,",",""))))-1)*100+1,100)),M119)))</f>
        <v>1</v>
      </c>
    </row>
    <row r="120" spans="1:21" x14ac:dyDescent="0.35">
      <c r="A120" s="2">
        <v>45817</v>
      </c>
      <c r="B120" t="s">
        <v>113</v>
      </c>
      <c r="C120" t="s">
        <v>101</v>
      </c>
      <c r="D120" t="s">
        <v>29</v>
      </c>
      <c r="E120" t="s">
        <v>38</v>
      </c>
      <c r="F120" t="s">
        <v>78</v>
      </c>
      <c r="G120" t="s">
        <v>39</v>
      </c>
      <c r="H120">
        <v>21</v>
      </c>
      <c r="I120" t="s">
        <v>31</v>
      </c>
      <c r="J120" t="s">
        <v>31</v>
      </c>
      <c r="K120" t="s">
        <v>32</v>
      </c>
      <c r="L120" t="s">
        <v>280</v>
      </c>
      <c r="M120" t="s">
        <v>176</v>
      </c>
      <c r="N120">
        <v>8.9</v>
      </c>
      <c r="O120" t="s">
        <v>95</v>
      </c>
      <c r="P120" t="s">
        <v>27</v>
      </c>
      <c r="Q120">
        <v>9</v>
      </c>
      <c r="R120" t="str">
        <f>IF(OR(Sheet1__2[[#This Row],[Application Status]]="Interview", Sheet1__2[[#This Row],[Application Status]]="Offer"),"Positive","Negative")</f>
        <v>Positive</v>
      </c>
      <c r="S120">
        <f>IF(Sheet1__2[[#This Row],[Application_outcome]]="Positive",1,0)</f>
        <v>1</v>
      </c>
      <c r="T120" cm="1">
        <f t="array" aca="1" ref="T120" ca="1">SUMPRODUCT(--ISNUMBER(SEARCH(TRIM(MID(SUBSTITUTE(L120,",",REPT(" ",100)),(ROW(INDIRECT("1:"&amp;LEN(L120)-LEN(SUBSTITUTE(L120,",",""))))-1)*100+1,100)),M120)))</f>
        <v>1</v>
      </c>
      <c r="U120" cm="1">
        <f t="array" aca="1" ref="U120" ca="1">SUMPRODUCT(--ISNUMBER(SEARCH(TRIM(MID(SUBSTITUTE(L120,",",REPT(" ",100)),(ROW(INDIRECT("1:"&amp;LEN(L120)-LEN(SUBSTITUTE(L120,",",""))))-1)*100+1,100)),M120)))</f>
        <v>1</v>
      </c>
    </row>
    <row r="121" spans="1:21" x14ac:dyDescent="0.35">
      <c r="A121" s="2">
        <v>45780</v>
      </c>
      <c r="B121" t="s">
        <v>72</v>
      </c>
      <c r="C121" t="s">
        <v>37</v>
      </c>
      <c r="D121" t="s">
        <v>19</v>
      </c>
      <c r="E121" t="s">
        <v>68</v>
      </c>
      <c r="F121" t="s">
        <v>21</v>
      </c>
      <c r="G121" t="s">
        <v>97</v>
      </c>
      <c r="I121" t="s">
        <v>22</v>
      </c>
      <c r="J121" t="s">
        <v>31</v>
      </c>
      <c r="K121" t="s">
        <v>32</v>
      </c>
      <c r="L121" t="s">
        <v>281</v>
      </c>
      <c r="M121" t="s">
        <v>282</v>
      </c>
      <c r="N121">
        <v>10</v>
      </c>
      <c r="O121" t="s">
        <v>90</v>
      </c>
      <c r="P121" t="s">
        <v>43</v>
      </c>
      <c r="Q121">
        <v>3</v>
      </c>
      <c r="R121" t="str">
        <f>IF(OR(Sheet1__2[[#This Row],[Application Status]]="Interview", Sheet1__2[[#This Row],[Application Status]]="Offer"),"Positive","Negative")</f>
        <v>Negative</v>
      </c>
      <c r="S121">
        <f>IF(Sheet1__2[[#This Row],[Application_outcome]]="Positive",1,0)</f>
        <v>0</v>
      </c>
      <c r="T121" cm="1">
        <f t="array" aca="1" ref="T121" ca="1">SUMPRODUCT(--ISNUMBER(SEARCH(TRIM(MID(SUBSTITUTE(L121,",",REPT(" ",100)),(ROW(INDIRECT("1:"&amp;LEN(L121)-LEN(SUBSTITUTE(L121,",",""))))-1)*100+1,100)),M121)))</f>
        <v>0</v>
      </c>
      <c r="U121" cm="1">
        <f t="array" aca="1" ref="U121" ca="1">SUMPRODUCT(--ISNUMBER(SEARCH(TRIM(MID(SUBSTITUTE(L121,",",REPT(" ",100)),(ROW(INDIRECT("1:"&amp;LEN(L121)-LEN(SUBSTITUTE(L121,",",""))))-1)*100+1,100)),M121)))</f>
        <v>0</v>
      </c>
    </row>
    <row r="122" spans="1:21" x14ac:dyDescent="0.35">
      <c r="A122" s="2"/>
      <c r="S122">
        <f>IF(Sheet1__2[[#This Row],[Application_outcome]]="Positive",1,0)</f>
        <v>0</v>
      </c>
      <c r="T122" cm="1">
        <f t="array" aca="1" ref="T122" ca="1">SUMPRODUCT(--ISNUMBER(SEARCH(TRIM(MID(SUBSTITUTE(L122,",",REPT(" ",100)),(ROW(INDIRECT("1:"&amp;LEN(L122)-LEN(SUBSTITUTE(L122,",",""))))-1)*100+1,100)),M122)))</f>
        <v>0</v>
      </c>
      <c r="U122" cm="1">
        <f t="array" aca="1" ref="U122" ca="1">SUMPRODUCT(--ISNUMBER(SEARCH(TRIM(MID(SUBSTITUTE(L122,",",REPT(" ",100)),(ROW(INDIRECT("1:"&amp;LEN(L122)-LEN(SUBSTITUTE(L122,",",""))))-1)*100+1,100)),M122)))</f>
        <v>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E1FDC7-F44C-440B-B2A8-794A92B5DBDE}">
  <dimension ref="A1:E3"/>
  <sheetViews>
    <sheetView workbookViewId="0">
      <selection activeCell="O8" sqref="O8"/>
    </sheetView>
  </sheetViews>
  <sheetFormatPr defaultRowHeight="14.5" x14ac:dyDescent="0.35"/>
  <cols>
    <col min="2" max="2" width="10.90625" customWidth="1"/>
  </cols>
  <sheetData>
    <row r="1" spans="1:5" s="15" customFormat="1" ht="43.5" x14ac:dyDescent="0.35">
      <c r="A1" s="14" t="s">
        <v>8</v>
      </c>
      <c r="B1" s="14" t="s">
        <v>359</v>
      </c>
      <c r="C1" s="14" t="s">
        <v>287</v>
      </c>
      <c r="D1" s="14" t="s">
        <v>286</v>
      </c>
      <c r="E1" s="14" t="s">
        <v>393</v>
      </c>
    </row>
    <row r="2" spans="1:5" x14ac:dyDescent="0.35">
      <c r="A2" t="s">
        <v>391</v>
      </c>
      <c r="B2">
        <f>COUNTIF('Transformed '!I:I, "Yes")</f>
        <v>69</v>
      </c>
      <c r="C2">
        <f>COUNTIFS('Transformed '!I:I, "No", 'Transformed '!R:R, "Positive")</f>
        <v>18</v>
      </c>
      <c r="D2">
        <f>COUNTIFS('Transformed '!I:I, "Yes", 'Transformed '!R:R, "Negative")</f>
        <v>51</v>
      </c>
      <c r="E2" s="5">
        <f>C2/B2</f>
        <v>0.2608695652173913</v>
      </c>
    </row>
    <row r="3" spans="1:5" x14ac:dyDescent="0.35">
      <c r="A3" t="s">
        <v>392</v>
      </c>
      <c r="B3">
        <f>COUNTIF('Transformed '!I:I, "No")</f>
        <v>51</v>
      </c>
      <c r="C3">
        <f>COUNTIFS('Transformed '!I:I, "Yes", 'Transformed '!R:R, "Positive")</f>
        <v>18</v>
      </c>
      <c r="D3">
        <f>COUNTIFS('Transformed '!I:I, "No", 'Transformed '!R:R, "Negative")</f>
        <v>33</v>
      </c>
      <c r="E3" s="5">
        <f>C3/B3</f>
        <v>0.35294117647058826</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303EC-89F0-4E84-AE84-0030140550F3}">
  <dimension ref="A1:E8"/>
  <sheetViews>
    <sheetView workbookViewId="0">
      <selection activeCell="O10" sqref="O10"/>
    </sheetView>
  </sheetViews>
  <sheetFormatPr defaultRowHeight="14.5" x14ac:dyDescent="0.35"/>
  <cols>
    <col min="1" max="1" width="26.81640625" bestFit="1" customWidth="1"/>
    <col min="2" max="2" width="15.26953125" bestFit="1" customWidth="1"/>
    <col min="3" max="3" width="7.36328125" bestFit="1" customWidth="1"/>
    <col min="4" max="4" width="10.7265625" bestFit="1" customWidth="1"/>
  </cols>
  <sheetData>
    <row r="1" spans="1:5" x14ac:dyDescent="0.35">
      <c r="A1" s="3" t="s">
        <v>283</v>
      </c>
      <c r="B1" s="3" t="s">
        <v>284</v>
      </c>
      <c r="E1" s="46"/>
    </row>
    <row r="2" spans="1:5" x14ac:dyDescent="0.35">
      <c r="A2" s="3" t="s">
        <v>285</v>
      </c>
      <c r="B2" t="s">
        <v>286</v>
      </c>
      <c r="C2" t="s">
        <v>287</v>
      </c>
      <c r="D2" t="s">
        <v>288</v>
      </c>
      <c r="E2" s="46"/>
    </row>
    <row r="3" spans="1:5" x14ac:dyDescent="0.35">
      <c r="A3" s="4" t="s">
        <v>63</v>
      </c>
      <c r="B3" s="7">
        <v>0.59090909090909094</v>
      </c>
      <c r="C3" s="7">
        <v>0.40909090909090912</v>
      </c>
      <c r="D3" s="7">
        <v>1</v>
      </c>
      <c r="E3" s="5"/>
    </row>
    <row r="4" spans="1:5" x14ac:dyDescent="0.35">
      <c r="A4" s="4" t="s">
        <v>53</v>
      </c>
      <c r="B4" s="7">
        <v>0.69696969696969702</v>
      </c>
      <c r="C4" s="7">
        <v>0.30303030303030304</v>
      </c>
      <c r="D4" s="7">
        <v>1</v>
      </c>
      <c r="E4" s="5"/>
    </row>
    <row r="5" spans="1:5" x14ac:dyDescent="0.35">
      <c r="A5" s="4" t="s">
        <v>32</v>
      </c>
      <c r="B5" s="7">
        <v>0.76</v>
      </c>
      <c r="C5" s="7">
        <v>0.24</v>
      </c>
      <c r="D5" s="7">
        <v>1</v>
      </c>
      <c r="E5" s="5"/>
    </row>
    <row r="6" spans="1:5" x14ac:dyDescent="0.35">
      <c r="A6" s="4" t="s">
        <v>40</v>
      </c>
      <c r="B6" s="7">
        <v>0.75</v>
      </c>
      <c r="C6" s="7">
        <v>0.25</v>
      </c>
      <c r="D6" s="7">
        <v>1</v>
      </c>
      <c r="E6" s="5"/>
    </row>
    <row r="7" spans="1:5" x14ac:dyDescent="0.35">
      <c r="A7" s="4" t="s">
        <v>23</v>
      </c>
      <c r="B7" s="7">
        <v>0.70833333333333337</v>
      </c>
      <c r="C7" s="7">
        <v>0.29166666666666669</v>
      </c>
      <c r="D7" s="7">
        <v>1</v>
      </c>
      <c r="E7" s="5"/>
    </row>
    <row r="8" spans="1:5" x14ac:dyDescent="0.35">
      <c r="A8" s="4" t="s">
        <v>288</v>
      </c>
      <c r="B8" s="7">
        <v>0.7</v>
      </c>
      <c r="C8" s="7">
        <v>0.3</v>
      </c>
      <c r="D8" s="7">
        <v>1</v>
      </c>
      <c r="E8" s="6"/>
    </row>
  </sheetData>
  <mergeCells count="1">
    <mergeCell ref="E1:E2"/>
  </mergeCells>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845151-DDE1-41C3-956A-6CB828F8B5C6}">
  <dimension ref="A1:B5"/>
  <sheetViews>
    <sheetView workbookViewId="0">
      <selection activeCell="B1" sqref="B1:B4"/>
    </sheetView>
  </sheetViews>
  <sheetFormatPr defaultRowHeight="14.5" x14ac:dyDescent="0.35"/>
  <cols>
    <col min="1" max="1" width="12.36328125" bestFit="1" customWidth="1"/>
    <col min="2" max="2" width="16.54296875" bestFit="1" customWidth="1"/>
  </cols>
  <sheetData>
    <row r="1" spans="1:2" x14ac:dyDescent="0.35">
      <c r="A1" s="3" t="s">
        <v>285</v>
      </c>
      <c r="B1" t="s">
        <v>357</v>
      </c>
    </row>
    <row r="2" spans="1:2" x14ac:dyDescent="0.35">
      <c r="A2" s="4" t="s">
        <v>355</v>
      </c>
      <c r="B2" s="58">
        <v>40</v>
      </c>
    </row>
    <row r="3" spans="1:2" x14ac:dyDescent="0.35">
      <c r="A3" s="4" t="s">
        <v>43</v>
      </c>
      <c r="B3" s="58">
        <v>46</v>
      </c>
    </row>
    <row r="4" spans="1:2" x14ac:dyDescent="0.35">
      <c r="A4" s="4" t="s">
        <v>356</v>
      </c>
      <c r="B4" s="58">
        <v>34</v>
      </c>
    </row>
    <row r="5" spans="1:2" x14ac:dyDescent="0.35">
      <c r="A5" s="4" t="s">
        <v>288</v>
      </c>
      <c r="B5" s="58">
        <v>120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60FDB9-D3C8-4BFF-98B8-3EDA4E91358B}">
  <dimension ref="A1:E7"/>
  <sheetViews>
    <sheetView workbookViewId="0">
      <selection activeCell="O6" sqref="O6"/>
    </sheetView>
  </sheetViews>
  <sheetFormatPr defaultRowHeight="14.5" x14ac:dyDescent="0.35"/>
  <cols>
    <col min="1" max="1" width="16.1796875" bestFit="1" customWidth="1"/>
    <col min="2" max="2" width="10.6328125" customWidth="1"/>
  </cols>
  <sheetData>
    <row r="1" spans="1:5" s="8" customFormat="1" ht="43.5" x14ac:dyDescent="0.35">
      <c r="A1" s="8" t="s">
        <v>4</v>
      </c>
      <c r="B1" s="10" t="s">
        <v>359</v>
      </c>
      <c r="C1" s="9" t="s">
        <v>360</v>
      </c>
      <c r="D1" s="8" t="s">
        <v>361</v>
      </c>
      <c r="E1" s="8" t="s">
        <v>387</v>
      </c>
    </row>
    <row r="2" spans="1:5" x14ac:dyDescent="0.35">
      <c r="A2" t="str" cm="1">
        <f t="array" ref="A2:A6">_xlfn.UNIQUE('Transformed '!E2:E121)</f>
        <v>Company Website</v>
      </c>
      <c r="B2">
        <f>COUNTIFS(Sheet1__2[Platform],'Transformed '!E106)</f>
        <v>27</v>
      </c>
      <c r="C2">
        <f>COUNTIFS('Transformed '!E:E,Success_summary_formula!A2,'Transformed '!R:R, "Positive")</f>
        <v>10</v>
      </c>
      <c r="D2" s="5">
        <f>C2/B2</f>
        <v>0.37037037037037035</v>
      </c>
      <c r="E2" t="str">
        <f>IF(A2="Referral", "Referral", "Job Portal")</f>
        <v>Job Portal</v>
      </c>
    </row>
    <row r="3" spans="1:5" x14ac:dyDescent="0.35">
      <c r="A3" t="str">
        <v>LinkedIn</v>
      </c>
      <c r="B3">
        <f>COUNTIFS(Sheet1__2[Platform],A3)</f>
        <v>21</v>
      </c>
      <c r="C3">
        <f>COUNTIFS('Transformed '!E:E,Success_summary_formula!A3,'Transformed '!R:R, "Positive")</f>
        <v>7</v>
      </c>
      <c r="D3" s="5">
        <f t="shared" ref="D3:D6" si="0">C3/B3</f>
        <v>0.33333333333333331</v>
      </c>
      <c r="E3" t="str">
        <f t="shared" ref="E3:E6" si="1">IF(A3="Referral", "Referral", "Job Portal")</f>
        <v>Job Portal</v>
      </c>
    </row>
    <row r="4" spans="1:5" x14ac:dyDescent="0.35">
      <c r="A4" t="str">
        <v>Referral</v>
      </c>
      <c r="B4">
        <f>COUNTIFS(Sheet1__2[Platform],A4)</f>
        <v>25</v>
      </c>
      <c r="C4">
        <f>COUNTIFS('Transformed '!E:E,Success_summary_formula!A4,'Transformed '!R:R, "Positive")</f>
        <v>6</v>
      </c>
      <c r="D4" s="5">
        <f t="shared" si="0"/>
        <v>0.24</v>
      </c>
      <c r="E4" t="str">
        <f t="shared" si="1"/>
        <v>Referral</v>
      </c>
    </row>
    <row r="5" spans="1:5" x14ac:dyDescent="0.35">
      <c r="A5" t="str">
        <v>Naukri</v>
      </c>
      <c r="B5">
        <f>COUNTIFS(Sheet1__2[Platform],A5)</f>
        <v>22</v>
      </c>
      <c r="C5">
        <f>COUNTIFS('Transformed '!E:E,Success_summary_formula!A5,'Transformed '!R:R, "Positive")</f>
        <v>7</v>
      </c>
      <c r="D5" s="5">
        <f t="shared" si="0"/>
        <v>0.31818181818181818</v>
      </c>
      <c r="E5" t="str">
        <f t="shared" si="1"/>
        <v>Job Portal</v>
      </c>
    </row>
    <row r="6" spans="1:5" x14ac:dyDescent="0.35">
      <c r="A6" t="str">
        <v>Instahyre</v>
      </c>
      <c r="B6">
        <f>COUNTIFS(Sheet1__2[Platform],A6)</f>
        <v>25</v>
      </c>
      <c r="C6">
        <f>COUNTIFS('Transformed '!E:E,Success_summary_formula!A6,'Transformed '!R:R, "Positive")</f>
        <v>6</v>
      </c>
      <c r="D6" s="5">
        <f t="shared" si="0"/>
        <v>0.24</v>
      </c>
      <c r="E6" t="str">
        <f t="shared" si="1"/>
        <v>Job Portal</v>
      </c>
    </row>
    <row r="7" spans="1:5" x14ac:dyDescent="0.35">
      <c r="B7">
        <f>SUM(B2:B6)</f>
        <v>120</v>
      </c>
    </row>
  </sheetData>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CB200FFA-6EAC-4866-A17E-1ED25F7DC282}">
          <x14:formula1>
            <xm:f>'Transformed '!$P:$P</xm:f>
          </x14:formula1>
          <xm:sqref>B1</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E00D73-760B-4144-9DF0-EECB908EBD35}">
  <dimension ref="A1:E7"/>
  <sheetViews>
    <sheetView workbookViewId="0">
      <selection activeCell="O14" sqref="O14"/>
    </sheetView>
  </sheetViews>
  <sheetFormatPr defaultRowHeight="14.5" x14ac:dyDescent="0.35"/>
  <cols>
    <col min="1" max="1" width="16.08984375" bestFit="1" customWidth="1"/>
    <col min="2" max="2" width="16" bestFit="1" customWidth="1"/>
    <col min="3" max="3" width="11.81640625" customWidth="1"/>
    <col min="4" max="4" width="12.1796875" customWidth="1"/>
    <col min="5" max="5" width="10.6328125" customWidth="1"/>
  </cols>
  <sheetData>
    <row r="1" spans="1:5" x14ac:dyDescent="0.35">
      <c r="A1" t="s">
        <v>4</v>
      </c>
      <c r="B1" t="s">
        <v>359</v>
      </c>
      <c r="C1" t="s">
        <v>410</v>
      </c>
      <c r="D1" t="s">
        <v>395</v>
      </c>
      <c r="E1" t="s">
        <v>396</v>
      </c>
    </row>
    <row r="2" spans="1:5" x14ac:dyDescent="0.35">
      <c r="A2" t="str" cm="1">
        <f t="array" ref="A2:A6">_xlfn.UNIQUE('Transformed '!E2:E121)</f>
        <v>Company Website</v>
      </c>
      <c r="B2">
        <f>COUNTIF('Transformed '!$E$2:$E$121,'Platform analysis'!A2)</f>
        <v>27</v>
      </c>
      <c r="C2">
        <f>COUNTIFS('Transformed '!$E$2:$E$121,'Platform analysis'!A2,'Transformed '!$F$2:$F$121,"Offer")</f>
        <v>2</v>
      </c>
      <c r="D2">
        <f>COUNTIFS('Transformed '!$E$2:$E$121,'Platform analysis'!A2,'Transformed '!$F$2:$F$121,"Interview")</f>
        <v>8</v>
      </c>
      <c r="E2">
        <f>COUNTIFS('Transformed '!$E$2:$E$121,'Platform analysis'!A2,'Transformed '!$F$2:$F$121,"Rejected")</f>
        <v>6</v>
      </c>
    </row>
    <row r="3" spans="1:5" x14ac:dyDescent="0.35">
      <c r="A3" t="str">
        <v>LinkedIn</v>
      </c>
      <c r="B3">
        <f>COUNTIF('Transformed '!$E$2:$E$121,'Platform analysis'!A3)</f>
        <v>21</v>
      </c>
      <c r="C3">
        <f>COUNTIFS('Transformed '!$E$2:$E$121,'Platform analysis'!A3,'Transformed '!$F$2:$F$121,"Offer")</f>
        <v>3</v>
      </c>
      <c r="D3">
        <f>COUNTIFS('Transformed '!$E$2:$E$121,'Platform analysis'!A3,'Transformed '!$F$2:$F$121,"Interview")</f>
        <v>4</v>
      </c>
      <c r="E3">
        <f>COUNTIFS('Transformed '!$E$2:$E$121,'Platform analysis'!A3,'Transformed '!$F$2:$F$121,"Rejected")</f>
        <v>3</v>
      </c>
    </row>
    <row r="4" spans="1:5" x14ac:dyDescent="0.35">
      <c r="A4" t="str">
        <v>Referral</v>
      </c>
      <c r="B4">
        <f>COUNTIF('Transformed '!$E$2:$E$121,'Platform analysis'!A4)</f>
        <v>25</v>
      </c>
      <c r="C4">
        <f>COUNTIFS('Transformed '!$E$2:$E$121,'Platform analysis'!A4,'Transformed '!$F$2:$F$121,"Offer")</f>
        <v>0</v>
      </c>
      <c r="D4">
        <f>COUNTIFS('Transformed '!$E$2:$E$121,'Platform analysis'!A4,'Transformed '!$F$2:$F$121,"Interview")</f>
        <v>6</v>
      </c>
      <c r="E4">
        <f>COUNTIFS('Transformed '!$E$2:$E$121,'Platform analysis'!A4,'Transformed '!$F$2:$F$121,"Rejected")</f>
        <v>6</v>
      </c>
    </row>
    <row r="5" spans="1:5" x14ac:dyDescent="0.35">
      <c r="A5" t="str">
        <v>Naukri</v>
      </c>
      <c r="B5">
        <f>COUNTIF('Transformed '!$E$2:$E$121,'Platform analysis'!A5)</f>
        <v>22</v>
      </c>
      <c r="C5">
        <f>COUNTIFS('Transformed '!$E$2:$E$121,'Platform analysis'!A5,'Transformed '!$F$2:$F$121,"Offer")</f>
        <v>0</v>
      </c>
      <c r="D5">
        <f>COUNTIFS('Transformed '!$E$2:$E$121,'Platform analysis'!A5,'Transformed '!$F$2:$F$121,"Interview")</f>
        <v>7</v>
      </c>
      <c r="E5">
        <f>COUNTIFS('Transformed '!$E$2:$E$121,'Platform analysis'!A5,'Transformed '!$F$2:$F$121,"Rejected")</f>
        <v>8</v>
      </c>
    </row>
    <row r="6" spans="1:5" x14ac:dyDescent="0.35">
      <c r="A6" t="str">
        <v>Instahyre</v>
      </c>
      <c r="B6">
        <f>COUNTIF('Transformed '!$E$2:$E$121,'Platform analysis'!A6)</f>
        <v>25</v>
      </c>
      <c r="C6">
        <f>COUNTIFS('Transformed '!$E$2:$E$121,'Platform analysis'!A6,'Transformed '!$F$2:$F$121,"Offer")</f>
        <v>3</v>
      </c>
      <c r="D6">
        <f>COUNTIFS('Transformed '!$E$2:$E$121,'Platform analysis'!A6,'Transformed '!$F$2:$F$121,"Interview")</f>
        <v>3</v>
      </c>
      <c r="E6">
        <f>COUNTIFS('Transformed '!$E$2:$E$121,'Platform analysis'!A6,'Transformed '!$F$2:$F$121,"Rejected")</f>
        <v>6</v>
      </c>
    </row>
    <row r="7" spans="1:5" x14ac:dyDescent="0.35">
      <c r="B7" s="12"/>
      <c r="C7" s="12"/>
      <c r="D7" s="12"/>
      <c r="E7" s="12"/>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78D183-4333-41CB-82B6-B3E2D70363CC}">
  <dimension ref="A1:R14"/>
  <sheetViews>
    <sheetView workbookViewId="0">
      <selection activeCell="A3" sqref="A3:R14"/>
    </sheetView>
  </sheetViews>
  <sheetFormatPr defaultRowHeight="14.5" x14ac:dyDescent="0.35"/>
  <cols>
    <col min="1" max="1" width="13.90625" bestFit="1" customWidth="1"/>
    <col min="2" max="2" width="11" bestFit="1" customWidth="1"/>
    <col min="3" max="3" width="18.1796875" bestFit="1" customWidth="1"/>
    <col min="4" max="4" width="10.36328125" bestFit="1" customWidth="1"/>
    <col min="5" max="5" width="16.08984375" bestFit="1" customWidth="1"/>
    <col min="6" max="6" width="18.36328125" bestFit="1" customWidth="1"/>
    <col min="7" max="7" width="10.1796875" bestFit="1" customWidth="1"/>
    <col min="8" max="8" width="21.54296875" bestFit="1" customWidth="1"/>
    <col min="9" max="9" width="18" bestFit="1" customWidth="1"/>
    <col min="10" max="11" width="14.36328125" bestFit="1" customWidth="1"/>
    <col min="12" max="12" width="36" bestFit="1" customWidth="1"/>
    <col min="13" max="13" width="28.6328125" bestFit="1" customWidth="1"/>
    <col min="14" max="14" width="12.90625" bestFit="1" customWidth="1"/>
    <col min="15" max="15" width="11.6328125" bestFit="1" customWidth="1"/>
    <col min="16" max="16" width="15.7265625" bestFit="1" customWidth="1"/>
    <col min="17" max="17" width="8.81640625" bestFit="1" customWidth="1"/>
    <col min="18" max="18" width="21.1796875" bestFit="1" customWidth="1"/>
  </cols>
  <sheetData>
    <row r="1" spans="1:18" x14ac:dyDescent="0.35">
      <c r="A1" s="12" t="s">
        <v>390</v>
      </c>
    </row>
    <row r="3" spans="1:18" x14ac:dyDescent="0.35">
      <c r="A3" t="s">
        <v>0</v>
      </c>
      <c r="B3" t="s">
        <v>1</v>
      </c>
      <c r="C3" t="s">
        <v>2</v>
      </c>
      <c r="D3" t="s">
        <v>3</v>
      </c>
      <c r="E3" t="s">
        <v>4</v>
      </c>
      <c r="F3" t="s">
        <v>5</v>
      </c>
      <c r="G3" t="s">
        <v>6</v>
      </c>
      <c r="H3" t="s">
        <v>7</v>
      </c>
      <c r="I3" t="s">
        <v>8</v>
      </c>
      <c r="J3" t="s">
        <v>9</v>
      </c>
      <c r="K3" t="s">
        <v>10</v>
      </c>
      <c r="L3" t="s">
        <v>11</v>
      </c>
      <c r="M3" t="s">
        <v>12</v>
      </c>
      <c r="N3" t="s">
        <v>13</v>
      </c>
      <c r="O3" t="s">
        <v>14</v>
      </c>
      <c r="P3" t="s">
        <v>358</v>
      </c>
      <c r="Q3" t="s">
        <v>15</v>
      </c>
      <c r="R3" t="s">
        <v>16</v>
      </c>
    </row>
    <row r="4" spans="1:18" x14ac:dyDescent="0.35">
      <c r="A4" s="2">
        <v>45817</v>
      </c>
      <c r="B4" t="s">
        <v>113</v>
      </c>
      <c r="C4" t="s">
        <v>101</v>
      </c>
      <c r="D4" t="s">
        <v>29</v>
      </c>
      <c r="E4" t="s">
        <v>38</v>
      </c>
      <c r="F4" t="s">
        <v>78</v>
      </c>
      <c r="G4" t="s">
        <v>39</v>
      </c>
      <c r="H4">
        <v>21</v>
      </c>
      <c r="I4" t="s">
        <v>31</v>
      </c>
      <c r="J4" t="s">
        <v>31</v>
      </c>
      <c r="K4" t="s">
        <v>32</v>
      </c>
      <c r="L4" t="s">
        <v>280</v>
      </c>
      <c r="M4" t="s">
        <v>176</v>
      </c>
      <c r="N4">
        <v>8.9</v>
      </c>
      <c r="O4" t="s">
        <v>95</v>
      </c>
      <c r="P4" t="s">
        <v>27</v>
      </c>
      <c r="Q4">
        <v>9</v>
      </c>
      <c r="R4" t="s">
        <v>287</v>
      </c>
    </row>
    <row r="5" spans="1:18" x14ac:dyDescent="0.35">
      <c r="A5" s="2">
        <v>45835</v>
      </c>
      <c r="B5" t="s">
        <v>72</v>
      </c>
      <c r="C5" t="s">
        <v>81</v>
      </c>
      <c r="D5" t="s">
        <v>29</v>
      </c>
      <c r="E5" t="s">
        <v>20</v>
      </c>
      <c r="F5" t="s">
        <v>21</v>
      </c>
      <c r="G5" t="s">
        <v>39</v>
      </c>
      <c r="I5" t="s">
        <v>22</v>
      </c>
      <c r="J5" t="s">
        <v>22</v>
      </c>
      <c r="K5" t="s">
        <v>23</v>
      </c>
      <c r="L5" t="s">
        <v>249</v>
      </c>
      <c r="M5" t="s">
        <v>250</v>
      </c>
      <c r="N5">
        <v>6.7</v>
      </c>
      <c r="O5" t="s">
        <v>59</v>
      </c>
      <c r="P5" t="s">
        <v>27</v>
      </c>
      <c r="Q5">
        <v>27</v>
      </c>
      <c r="R5" t="s">
        <v>286</v>
      </c>
    </row>
    <row r="6" spans="1:18" x14ac:dyDescent="0.35">
      <c r="A6" s="2">
        <v>45795</v>
      </c>
      <c r="B6" t="s">
        <v>36</v>
      </c>
      <c r="C6" t="s">
        <v>37</v>
      </c>
      <c r="D6" t="s">
        <v>29</v>
      </c>
      <c r="E6" t="s">
        <v>38</v>
      </c>
      <c r="F6" t="s">
        <v>21</v>
      </c>
      <c r="G6" t="s">
        <v>39</v>
      </c>
      <c r="I6" t="s">
        <v>31</v>
      </c>
      <c r="J6" t="s">
        <v>31</v>
      </c>
      <c r="K6" t="s">
        <v>40</v>
      </c>
      <c r="L6" t="s">
        <v>41</v>
      </c>
      <c r="M6" t="s">
        <v>42</v>
      </c>
      <c r="N6">
        <v>11.4</v>
      </c>
      <c r="O6" t="s">
        <v>35</v>
      </c>
      <c r="P6" t="s">
        <v>43</v>
      </c>
      <c r="Q6">
        <v>18</v>
      </c>
      <c r="R6" t="s">
        <v>286</v>
      </c>
    </row>
    <row r="7" spans="1:18" x14ac:dyDescent="0.35">
      <c r="A7" s="2">
        <v>45779</v>
      </c>
      <c r="B7" t="s">
        <v>28</v>
      </c>
      <c r="C7" t="s">
        <v>51</v>
      </c>
      <c r="D7" t="s">
        <v>19</v>
      </c>
      <c r="E7" t="s">
        <v>62</v>
      </c>
      <c r="F7" t="s">
        <v>30</v>
      </c>
      <c r="G7" t="s">
        <v>39</v>
      </c>
      <c r="H7">
        <v>0</v>
      </c>
      <c r="I7" t="s">
        <v>31</v>
      </c>
      <c r="J7" t="s">
        <v>22</v>
      </c>
      <c r="K7" t="s">
        <v>32</v>
      </c>
      <c r="L7" t="s">
        <v>237</v>
      </c>
      <c r="M7" t="s">
        <v>238</v>
      </c>
      <c r="N7">
        <v>3.5</v>
      </c>
      <c r="O7" t="s">
        <v>59</v>
      </c>
      <c r="P7" t="s">
        <v>43</v>
      </c>
      <c r="Q7">
        <v>2</v>
      </c>
      <c r="R7" t="s">
        <v>286</v>
      </c>
    </row>
    <row r="8" spans="1:18" x14ac:dyDescent="0.35">
      <c r="A8" s="2">
        <v>45794</v>
      </c>
      <c r="B8" t="s">
        <v>150</v>
      </c>
      <c r="C8" t="s">
        <v>73</v>
      </c>
      <c r="D8" t="s">
        <v>29</v>
      </c>
      <c r="E8" t="s">
        <v>38</v>
      </c>
      <c r="F8" t="s">
        <v>30</v>
      </c>
      <c r="G8" t="s">
        <v>39</v>
      </c>
      <c r="H8">
        <v>0</v>
      </c>
      <c r="I8" t="s">
        <v>31</v>
      </c>
      <c r="J8" t="s">
        <v>31</v>
      </c>
      <c r="K8" t="s">
        <v>53</v>
      </c>
      <c r="L8" t="s">
        <v>232</v>
      </c>
      <c r="M8" t="s">
        <v>233</v>
      </c>
      <c r="N8">
        <v>6.6</v>
      </c>
      <c r="O8" t="s">
        <v>90</v>
      </c>
      <c r="P8" t="s">
        <v>43</v>
      </c>
      <c r="Q8">
        <v>17</v>
      </c>
      <c r="R8" t="s">
        <v>286</v>
      </c>
    </row>
    <row r="9" spans="1:18" x14ac:dyDescent="0.35">
      <c r="A9" s="2">
        <v>45750</v>
      </c>
      <c r="B9" t="s">
        <v>133</v>
      </c>
      <c r="C9" t="s">
        <v>37</v>
      </c>
      <c r="D9" t="s">
        <v>29</v>
      </c>
      <c r="E9" t="s">
        <v>38</v>
      </c>
      <c r="F9" t="s">
        <v>21</v>
      </c>
      <c r="G9" t="s">
        <v>39</v>
      </c>
      <c r="I9" t="s">
        <v>22</v>
      </c>
      <c r="J9" t="s">
        <v>22</v>
      </c>
      <c r="K9" t="s">
        <v>40</v>
      </c>
      <c r="L9" t="s">
        <v>226</v>
      </c>
      <c r="M9" t="s">
        <v>227</v>
      </c>
      <c r="N9">
        <v>6.8</v>
      </c>
      <c r="O9" t="s">
        <v>66</v>
      </c>
      <c r="P9" t="s">
        <v>49</v>
      </c>
      <c r="Q9">
        <v>3</v>
      </c>
      <c r="R9" t="s">
        <v>286</v>
      </c>
    </row>
    <row r="10" spans="1:18" x14ac:dyDescent="0.35">
      <c r="A10" s="2">
        <v>45785</v>
      </c>
      <c r="B10" t="s">
        <v>147</v>
      </c>
      <c r="C10" t="s">
        <v>81</v>
      </c>
      <c r="D10" t="s">
        <v>29</v>
      </c>
      <c r="E10" t="s">
        <v>68</v>
      </c>
      <c r="F10" t="s">
        <v>21</v>
      </c>
      <c r="G10" t="s">
        <v>39</v>
      </c>
      <c r="I10" t="s">
        <v>31</v>
      </c>
      <c r="J10" t="s">
        <v>22</v>
      </c>
      <c r="K10" t="s">
        <v>40</v>
      </c>
      <c r="L10" t="s">
        <v>186</v>
      </c>
      <c r="M10" t="s">
        <v>187</v>
      </c>
      <c r="N10">
        <v>5.0999999999999996</v>
      </c>
      <c r="O10" t="s">
        <v>66</v>
      </c>
      <c r="P10" t="s">
        <v>43</v>
      </c>
      <c r="Q10">
        <v>8</v>
      </c>
      <c r="R10" t="s">
        <v>286</v>
      </c>
    </row>
    <row r="11" spans="1:18" x14ac:dyDescent="0.35">
      <c r="A11" s="2">
        <v>45800</v>
      </c>
      <c r="B11" t="s">
        <v>67</v>
      </c>
      <c r="C11" t="s">
        <v>61</v>
      </c>
      <c r="D11" t="s">
        <v>19</v>
      </c>
      <c r="E11" t="s">
        <v>68</v>
      </c>
      <c r="F11" t="s">
        <v>69</v>
      </c>
      <c r="G11" t="s">
        <v>39</v>
      </c>
      <c r="H11">
        <v>21</v>
      </c>
      <c r="I11" t="s">
        <v>22</v>
      </c>
      <c r="J11" t="s">
        <v>31</v>
      </c>
      <c r="K11" t="s">
        <v>23</v>
      </c>
      <c r="L11" t="s">
        <v>70</v>
      </c>
      <c r="M11" t="s">
        <v>71</v>
      </c>
      <c r="N11">
        <v>5.3</v>
      </c>
      <c r="O11" t="s">
        <v>59</v>
      </c>
      <c r="P11" t="s">
        <v>43</v>
      </c>
      <c r="Q11">
        <v>23</v>
      </c>
      <c r="R11" t="s">
        <v>287</v>
      </c>
    </row>
    <row r="12" spans="1:18" x14ac:dyDescent="0.35">
      <c r="A12" s="2">
        <v>45770</v>
      </c>
      <c r="B12" t="s">
        <v>76</v>
      </c>
      <c r="C12" t="s">
        <v>18</v>
      </c>
      <c r="D12" t="s">
        <v>19</v>
      </c>
      <c r="E12" t="s">
        <v>20</v>
      </c>
      <c r="F12" t="s">
        <v>30</v>
      </c>
      <c r="G12" t="s">
        <v>39</v>
      </c>
      <c r="H12">
        <v>7</v>
      </c>
      <c r="I12" t="s">
        <v>31</v>
      </c>
      <c r="J12" t="s">
        <v>31</v>
      </c>
      <c r="K12" t="s">
        <v>32</v>
      </c>
      <c r="L12" t="s">
        <v>183</v>
      </c>
      <c r="M12" t="s">
        <v>167</v>
      </c>
      <c r="N12">
        <v>8.4</v>
      </c>
      <c r="O12" t="s">
        <v>48</v>
      </c>
      <c r="P12" t="s">
        <v>49</v>
      </c>
      <c r="Q12">
        <v>23</v>
      </c>
      <c r="R12" t="s">
        <v>286</v>
      </c>
    </row>
    <row r="13" spans="1:18" x14ac:dyDescent="0.35">
      <c r="A13" s="2">
        <v>45763</v>
      </c>
      <c r="B13" t="s">
        <v>17</v>
      </c>
      <c r="C13" t="s">
        <v>61</v>
      </c>
      <c r="D13" t="s">
        <v>29</v>
      </c>
      <c r="E13" t="s">
        <v>62</v>
      </c>
      <c r="F13" t="s">
        <v>30</v>
      </c>
      <c r="G13" t="s">
        <v>39</v>
      </c>
      <c r="H13">
        <v>14</v>
      </c>
      <c r="I13" t="s">
        <v>31</v>
      </c>
      <c r="J13" t="s">
        <v>22</v>
      </c>
      <c r="K13" t="s">
        <v>53</v>
      </c>
      <c r="L13" t="s">
        <v>164</v>
      </c>
      <c r="M13" t="s">
        <v>55</v>
      </c>
      <c r="N13">
        <v>5.6</v>
      </c>
      <c r="O13" t="s">
        <v>48</v>
      </c>
      <c r="P13" t="s">
        <v>49</v>
      </c>
      <c r="Q13">
        <v>16</v>
      </c>
      <c r="R13" t="s">
        <v>286</v>
      </c>
    </row>
    <row r="14" spans="1:18" x14ac:dyDescent="0.35">
      <c r="A14" s="2">
        <v>45757</v>
      </c>
      <c r="B14" t="s">
        <v>67</v>
      </c>
      <c r="C14" t="s">
        <v>107</v>
      </c>
      <c r="D14" t="s">
        <v>29</v>
      </c>
      <c r="E14" t="s">
        <v>38</v>
      </c>
      <c r="F14" t="s">
        <v>21</v>
      </c>
      <c r="G14" t="s">
        <v>39</v>
      </c>
      <c r="I14" t="s">
        <v>31</v>
      </c>
      <c r="J14" t="s">
        <v>22</v>
      </c>
      <c r="K14" t="s">
        <v>40</v>
      </c>
      <c r="L14" t="s">
        <v>85</v>
      </c>
      <c r="M14" t="s">
        <v>155</v>
      </c>
      <c r="N14">
        <v>5.5</v>
      </c>
      <c r="O14" t="s">
        <v>66</v>
      </c>
      <c r="P14" t="s">
        <v>49</v>
      </c>
      <c r="Q14">
        <v>10</v>
      </c>
      <c r="R14" t="s">
        <v>286</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08AF6C-D6BA-4FC1-B589-BC27D21D5F0E}">
  <dimension ref="A1:D10"/>
  <sheetViews>
    <sheetView workbookViewId="0">
      <selection activeCell="C13" sqref="C13"/>
    </sheetView>
  </sheetViews>
  <sheetFormatPr defaultRowHeight="14.5" x14ac:dyDescent="0.35"/>
  <cols>
    <col min="1" max="1" width="12.36328125" bestFit="1" customWidth="1"/>
    <col min="2" max="2" width="15.7265625" bestFit="1" customWidth="1"/>
    <col min="3" max="3" width="20.1796875" style="52" bestFit="1" customWidth="1"/>
    <col min="4" max="11" width="3.81640625" bestFit="1" customWidth="1"/>
    <col min="12" max="12" width="1.81640625" bestFit="1" customWidth="1"/>
    <col min="13" max="27" width="3.81640625" bestFit="1" customWidth="1"/>
    <col min="28" max="28" width="1.81640625" bestFit="1" customWidth="1"/>
    <col min="29" max="34" width="3.81640625" bestFit="1" customWidth="1"/>
    <col min="35" max="35" width="1.81640625" bestFit="1" customWidth="1"/>
    <col min="36" max="41" width="3.81640625" bestFit="1" customWidth="1"/>
    <col min="42" max="42" width="1.81640625" bestFit="1" customWidth="1"/>
    <col min="43" max="50" width="3.81640625" bestFit="1" customWidth="1"/>
    <col min="51" max="51" width="2.81640625" bestFit="1" customWidth="1"/>
    <col min="52" max="57" width="4.81640625" bestFit="1" customWidth="1"/>
    <col min="58" max="58" width="2.81640625" bestFit="1" customWidth="1"/>
    <col min="59" max="66" width="4.81640625" bestFit="1" customWidth="1"/>
    <col min="67" max="67" width="10.7265625" bestFit="1" customWidth="1"/>
  </cols>
  <sheetData>
    <row r="1" spans="1:4" x14ac:dyDescent="0.35">
      <c r="A1" s="3" t="s">
        <v>285</v>
      </c>
      <c r="B1" t="s">
        <v>388</v>
      </c>
      <c r="C1" s="52" t="s">
        <v>389</v>
      </c>
    </row>
    <row r="2" spans="1:4" x14ac:dyDescent="0.35">
      <c r="A2" s="4" t="s">
        <v>52</v>
      </c>
      <c r="B2">
        <v>23</v>
      </c>
      <c r="C2" s="52">
        <v>7.7347826086956513</v>
      </c>
      <c r="D2" s="13"/>
    </row>
    <row r="3" spans="1:4" x14ac:dyDescent="0.35">
      <c r="A3" s="4" t="s">
        <v>19</v>
      </c>
      <c r="B3">
        <v>19</v>
      </c>
      <c r="C3" s="52">
        <v>8.1526315789473696</v>
      </c>
    </row>
    <row r="4" spans="1:4" x14ac:dyDescent="0.35">
      <c r="A4" s="4" t="s">
        <v>92</v>
      </c>
      <c r="B4">
        <v>18</v>
      </c>
      <c r="C4" s="52">
        <v>7.7722222222222221</v>
      </c>
    </row>
    <row r="5" spans="1:4" x14ac:dyDescent="0.35">
      <c r="A5" s="4" t="s">
        <v>56</v>
      </c>
      <c r="B5">
        <v>18</v>
      </c>
      <c r="C5" s="52">
        <v>7.0055555555555555</v>
      </c>
    </row>
    <row r="6" spans="1:4" x14ac:dyDescent="0.35">
      <c r="A6" s="4" t="s">
        <v>97</v>
      </c>
      <c r="B6">
        <v>13</v>
      </c>
      <c r="C6" s="52">
        <v>7.7846153846153845</v>
      </c>
    </row>
    <row r="7" spans="1:4" x14ac:dyDescent="0.35">
      <c r="A7" s="4" t="s">
        <v>39</v>
      </c>
      <c r="B7">
        <v>11</v>
      </c>
      <c r="C7" s="52">
        <v>6.709090909090909</v>
      </c>
    </row>
    <row r="8" spans="1:4" x14ac:dyDescent="0.35">
      <c r="A8" s="4" t="s">
        <v>45</v>
      </c>
      <c r="B8">
        <v>9</v>
      </c>
      <c r="C8" s="52">
        <v>9.0444444444444443</v>
      </c>
    </row>
    <row r="9" spans="1:4" x14ac:dyDescent="0.35">
      <c r="A9" s="4" t="s">
        <v>87</v>
      </c>
      <c r="B9">
        <v>9</v>
      </c>
      <c r="C9" s="52">
        <v>9.0555555555555554</v>
      </c>
    </row>
    <row r="10" spans="1:4" x14ac:dyDescent="0.35">
      <c r="A10" s="4" t="s">
        <v>288</v>
      </c>
      <c r="B10">
        <v>120</v>
      </c>
      <c r="C10" s="52">
        <v>7.8058333333333332</v>
      </c>
    </row>
  </sheetData>
  <sortState xmlns:xlrd2="http://schemas.microsoft.com/office/spreadsheetml/2017/richdata2" ref="A1:C10">
    <sortCondition descending="1" ref="C1"/>
  </sortState>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923149-2D29-4B21-96AA-315ADC3E55D3}">
  <dimension ref="A1:E16"/>
  <sheetViews>
    <sheetView workbookViewId="0">
      <selection activeCell="B16" sqref="B16"/>
    </sheetView>
  </sheetViews>
  <sheetFormatPr defaultRowHeight="14.5" x14ac:dyDescent="0.35"/>
  <cols>
    <col min="2" max="2" width="15.7265625" bestFit="1" customWidth="1"/>
    <col min="4" max="4" width="9.453125" bestFit="1" customWidth="1"/>
    <col min="5" max="5" width="9.26953125" bestFit="1" customWidth="1"/>
  </cols>
  <sheetData>
    <row r="1" spans="1:5" x14ac:dyDescent="0.35">
      <c r="A1" t="s">
        <v>411</v>
      </c>
      <c r="B1" t="s">
        <v>394</v>
      </c>
      <c r="C1" t="s">
        <v>410</v>
      </c>
      <c r="D1" t="s">
        <v>395</v>
      </c>
      <c r="E1" t="s">
        <v>396</v>
      </c>
    </row>
    <row r="2" spans="1:5" x14ac:dyDescent="0.35">
      <c r="A2" t="s">
        <v>31</v>
      </c>
      <c r="B2">
        <f>COUNTIF('Transformed '!E:E,"Referral")</f>
        <v>25</v>
      </c>
      <c r="C2">
        <f>COUNTIFS('Transformed '!$E$2:$E$121,"Referral",'Transformed '!$F$2:$F$121,"Offer")</f>
        <v>0</v>
      </c>
      <c r="D2">
        <f>COUNTIFS('Transformed '!$E$2:$E$121,"Referral",'Transformed '!$F$2:$F$121,"Interview")</f>
        <v>6</v>
      </c>
      <c r="E2">
        <f>COUNTIFS('Transformed '!$E$2:$E$121,"Referral",'Transformed '!$F$2:$F$121,"Rejected")</f>
        <v>6</v>
      </c>
    </row>
    <row r="3" spans="1:5" x14ac:dyDescent="0.35">
      <c r="A3" t="s">
        <v>22</v>
      </c>
      <c r="B3">
        <f>COUNTIF('Transformed '!E2:E121,"&lt;&gt;Referral")</f>
        <v>95</v>
      </c>
      <c r="C3">
        <f>COUNTIFS('Transformed '!E2:E121,"&lt;&gt;Referral",'Transformed '!F2:F121,"Offer")</f>
        <v>8</v>
      </c>
      <c r="D3">
        <f>COUNTIFS('Transformed '!E2:E121,"&lt;&gt;Referral",'Transformed '!F2:F121,"Interview")</f>
        <v>22</v>
      </c>
      <c r="E3">
        <f>COUNTIFS('Transformed '!E2:E121,"&lt;&gt;Referral",'Transformed '!F2:F121,"Rejected")</f>
        <v>23</v>
      </c>
    </row>
    <row r="6" spans="1:5" x14ac:dyDescent="0.35">
      <c r="A6" t="s">
        <v>412</v>
      </c>
    </row>
    <row r="7" spans="1:5" x14ac:dyDescent="0.35">
      <c r="A7">
        <f>C2+D2</f>
        <v>6</v>
      </c>
      <c r="B7" s="5">
        <f>A7/B2</f>
        <v>0.24</v>
      </c>
    </row>
    <row r="10" spans="1:5" x14ac:dyDescent="0.35">
      <c r="A10" t="s">
        <v>413</v>
      </c>
    </row>
    <row r="11" spans="1:5" x14ac:dyDescent="0.35">
      <c r="A11">
        <f>C3+D3</f>
        <v>30</v>
      </c>
      <c r="B11" s="5">
        <f>A11/B3</f>
        <v>0.31578947368421051</v>
      </c>
    </row>
    <row r="15" spans="1:5" x14ac:dyDescent="0.35">
      <c r="A15" t="s">
        <v>414</v>
      </c>
    </row>
    <row r="16" spans="1:5" x14ac:dyDescent="0.35">
      <c r="A16" s="5">
        <f>(0.24-0.32)/0.32</f>
        <v>-0.25000000000000006</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3397B6-B524-48A9-9221-5E9CF78AB616}">
  <dimension ref="A1:U48"/>
  <sheetViews>
    <sheetView topLeftCell="M29" workbookViewId="0">
      <selection activeCell="Z38" sqref="Z38"/>
    </sheetView>
  </sheetViews>
  <sheetFormatPr defaultRowHeight="14.5" x14ac:dyDescent="0.35"/>
  <cols>
    <col min="1" max="1" width="18.1796875" bestFit="1" customWidth="1"/>
    <col min="2" max="2" width="15.7265625" bestFit="1" customWidth="1"/>
    <col min="3" max="3" width="16.36328125" bestFit="1" customWidth="1"/>
    <col min="11" max="11" width="18.36328125" customWidth="1"/>
    <col min="12" max="12" width="12.90625" customWidth="1"/>
    <col min="13" max="13" width="10.54296875" customWidth="1"/>
    <col min="14" max="14" width="26.26953125" customWidth="1"/>
    <col min="15" max="15" width="12.08984375" customWidth="1"/>
    <col min="16" max="16" width="9.7265625" bestFit="1" customWidth="1"/>
    <col min="17" max="17" width="10.7265625" bestFit="1" customWidth="1"/>
    <col min="18" max="18" width="8" customWidth="1"/>
    <col min="19" max="19" width="9" customWidth="1"/>
    <col min="20" max="20" width="13.6328125" customWidth="1"/>
    <col min="21" max="21" width="7.08984375" customWidth="1"/>
  </cols>
  <sheetData>
    <row r="1" spans="1:21" x14ac:dyDescent="0.35">
      <c r="A1" s="3" t="s">
        <v>285</v>
      </c>
      <c r="B1" t="s">
        <v>359</v>
      </c>
      <c r="C1" t="s">
        <v>398</v>
      </c>
      <c r="E1" s="47" t="s">
        <v>401</v>
      </c>
      <c r="F1" s="48"/>
      <c r="G1" s="48"/>
      <c r="H1" s="48"/>
      <c r="I1" s="48"/>
      <c r="J1" s="48"/>
      <c r="K1" s="48"/>
      <c r="L1" s="48"/>
      <c r="N1" s="3" t="s">
        <v>397</v>
      </c>
      <c r="O1" s="3" t="s">
        <v>284</v>
      </c>
      <c r="U1" s="49" t="s">
        <v>402</v>
      </c>
    </row>
    <row r="2" spans="1:21" x14ac:dyDescent="0.35">
      <c r="A2" s="4" t="s">
        <v>37</v>
      </c>
      <c r="B2">
        <v>19</v>
      </c>
      <c r="C2">
        <v>6</v>
      </c>
      <c r="D2" s="5"/>
      <c r="E2" s="48"/>
      <c r="F2" s="48"/>
      <c r="G2" s="48"/>
      <c r="H2" s="48"/>
      <c r="I2" s="48"/>
      <c r="J2" s="48"/>
      <c r="K2" s="48"/>
      <c r="L2" s="48"/>
      <c r="N2" s="3" t="s">
        <v>285</v>
      </c>
      <c r="O2" t="s">
        <v>20</v>
      </c>
      <c r="P2" t="s">
        <v>68</v>
      </c>
      <c r="Q2" t="s">
        <v>38</v>
      </c>
      <c r="R2" t="s">
        <v>62</v>
      </c>
      <c r="S2" t="s">
        <v>44</v>
      </c>
      <c r="T2" t="s">
        <v>288</v>
      </c>
      <c r="U2" s="50"/>
    </row>
    <row r="3" spans="1:21" x14ac:dyDescent="0.35">
      <c r="A3" s="4" t="s">
        <v>110</v>
      </c>
      <c r="B3">
        <v>9</v>
      </c>
      <c r="C3">
        <v>0</v>
      </c>
      <c r="D3" s="5"/>
      <c r="E3" s="5"/>
      <c r="N3" s="4" t="s">
        <v>37</v>
      </c>
      <c r="O3">
        <v>1</v>
      </c>
      <c r="P3">
        <v>0</v>
      </c>
      <c r="Q3">
        <v>2</v>
      </c>
      <c r="R3">
        <v>2</v>
      </c>
      <c r="S3">
        <v>1</v>
      </c>
      <c r="T3">
        <v>6</v>
      </c>
      <c r="U3" s="50"/>
    </row>
    <row r="4" spans="1:21" x14ac:dyDescent="0.35">
      <c r="A4" s="4" t="s">
        <v>77</v>
      </c>
      <c r="B4">
        <v>14</v>
      </c>
      <c r="C4">
        <v>6</v>
      </c>
      <c r="D4" s="5"/>
      <c r="E4" s="5"/>
      <c r="N4" s="16" t="s">
        <v>77</v>
      </c>
      <c r="O4" s="17">
        <v>1</v>
      </c>
      <c r="P4" s="17">
        <v>2</v>
      </c>
      <c r="Q4" s="17">
        <v>0</v>
      </c>
      <c r="R4" s="17">
        <v>2</v>
      </c>
      <c r="S4" s="17">
        <v>1</v>
      </c>
      <c r="T4" s="17">
        <v>6</v>
      </c>
      <c r="U4" s="50"/>
    </row>
    <row r="5" spans="1:21" x14ac:dyDescent="0.35">
      <c r="A5" s="4" t="s">
        <v>61</v>
      </c>
      <c r="B5">
        <v>11</v>
      </c>
      <c r="C5">
        <v>5</v>
      </c>
      <c r="D5" s="5"/>
      <c r="E5" s="5"/>
      <c r="N5" s="20" t="s">
        <v>61</v>
      </c>
      <c r="O5" s="21">
        <v>1</v>
      </c>
      <c r="P5" s="21">
        <v>2</v>
      </c>
      <c r="Q5" s="21">
        <v>1</v>
      </c>
      <c r="R5" s="21">
        <v>1</v>
      </c>
      <c r="S5" s="21"/>
      <c r="T5" s="21">
        <v>5</v>
      </c>
      <c r="U5" s="50"/>
    </row>
    <row r="6" spans="1:21" x14ac:dyDescent="0.35">
      <c r="A6" s="4" t="s">
        <v>101</v>
      </c>
      <c r="B6">
        <v>9</v>
      </c>
      <c r="C6">
        <v>5</v>
      </c>
      <c r="D6" s="5"/>
      <c r="E6" s="5"/>
      <c r="N6" s="18" t="s">
        <v>101</v>
      </c>
      <c r="O6" s="19">
        <v>1</v>
      </c>
      <c r="P6" s="19"/>
      <c r="Q6" s="19">
        <v>2</v>
      </c>
      <c r="R6" s="19">
        <v>0</v>
      </c>
      <c r="S6" s="19">
        <v>2</v>
      </c>
      <c r="T6" s="19">
        <v>5</v>
      </c>
      <c r="U6" s="50"/>
    </row>
    <row r="7" spans="1:21" x14ac:dyDescent="0.35">
      <c r="A7" s="4" t="s">
        <v>73</v>
      </c>
      <c r="B7">
        <v>11</v>
      </c>
      <c r="C7">
        <v>4</v>
      </c>
      <c r="D7" s="5"/>
      <c r="E7" s="5"/>
      <c r="N7" s="4" t="s">
        <v>81</v>
      </c>
      <c r="O7">
        <v>2</v>
      </c>
      <c r="P7">
        <v>0</v>
      </c>
      <c r="Q7">
        <v>1</v>
      </c>
      <c r="R7">
        <v>0</v>
      </c>
      <c r="S7">
        <v>1</v>
      </c>
      <c r="T7">
        <v>4</v>
      </c>
      <c r="U7" s="50"/>
    </row>
    <row r="8" spans="1:21" x14ac:dyDescent="0.35">
      <c r="A8" s="4" t="s">
        <v>18</v>
      </c>
      <c r="B8">
        <v>14</v>
      </c>
      <c r="C8">
        <v>2</v>
      </c>
      <c r="D8" s="5"/>
      <c r="E8" s="5"/>
      <c r="N8" s="4" t="s">
        <v>73</v>
      </c>
      <c r="O8">
        <v>1</v>
      </c>
      <c r="P8">
        <v>1</v>
      </c>
      <c r="Q8">
        <v>0</v>
      </c>
      <c r="R8">
        <v>1</v>
      </c>
      <c r="S8">
        <v>1</v>
      </c>
      <c r="T8">
        <v>4</v>
      </c>
      <c r="U8" s="50"/>
    </row>
    <row r="9" spans="1:21" x14ac:dyDescent="0.35">
      <c r="A9" s="4" t="s">
        <v>81</v>
      </c>
      <c r="B9">
        <v>11</v>
      </c>
      <c r="C9">
        <v>4</v>
      </c>
      <c r="D9" s="5"/>
      <c r="E9" s="5"/>
      <c r="N9" s="4" t="s">
        <v>51</v>
      </c>
      <c r="O9">
        <v>1</v>
      </c>
      <c r="P9">
        <v>1</v>
      </c>
      <c r="Q9">
        <v>1</v>
      </c>
      <c r="R9">
        <v>0</v>
      </c>
      <c r="S9">
        <v>0</v>
      </c>
      <c r="T9">
        <v>3</v>
      </c>
      <c r="U9" s="50"/>
    </row>
    <row r="10" spans="1:21" x14ac:dyDescent="0.35">
      <c r="A10" s="4" t="s">
        <v>107</v>
      </c>
      <c r="B10">
        <v>11</v>
      </c>
      <c r="C10">
        <v>1</v>
      </c>
      <c r="D10" s="5"/>
      <c r="E10" s="5"/>
      <c r="N10" s="4" t="s">
        <v>18</v>
      </c>
      <c r="O10">
        <v>1</v>
      </c>
      <c r="P10">
        <v>0</v>
      </c>
      <c r="Q10">
        <v>0</v>
      </c>
      <c r="R10">
        <v>1</v>
      </c>
      <c r="S10">
        <v>0</v>
      </c>
      <c r="T10">
        <v>2</v>
      </c>
      <c r="U10" s="50"/>
    </row>
    <row r="11" spans="1:21" x14ac:dyDescent="0.35">
      <c r="A11" s="4" t="s">
        <v>51</v>
      </c>
      <c r="B11">
        <v>11</v>
      </c>
      <c r="C11">
        <v>3</v>
      </c>
      <c r="D11" s="5"/>
      <c r="E11" s="5"/>
      <c r="N11" s="4" t="s">
        <v>107</v>
      </c>
      <c r="O11">
        <v>1</v>
      </c>
      <c r="P11">
        <v>0</v>
      </c>
      <c r="Q11">
        <v>0</v>
      </c>
      <c r="R11">
        <v>0</v>
      </c>
      <c r="S11">
        <v>0</v>
      </c>
      <c r="T11">
        <v>1</v>
      </c>
      <c r="U11" s="50"/>
    </row>
    <row r="12" spans="1:21" x14ac:dyDescent="0.35">
      <c r="A12" s="4" t="s">
        <v>288</v>
      </c>
      <c r="B12">
        <v>120</v>
      </c>
      <c r="C12">
        <v>36</v>
      </c>
      <c r="D12" s="5"/>
      <c r="E12" s="5"/>
      <c r="N12" s="4" t="s">
        <v>110</v>
      </c>
      <c r="O12">
        <v>0</v>
      </c>
      <c r="P12">
        <v>0</v>
      </c>
      <c r="Q12">
        <v>0</v>
      </c>
      <c r="R12">
        <v>0</v>
      </c>
      <c r="S12">
        <v>0</v>
      </c>
      <c r="T12">
        <v>0</v>
      </c>
      <c r="U12" s="50"/>
    </row>
    <row r="13" spans="1:21" x14ac:dyDescent="0.35">
      <c r="N13" s="4" t="s">
        <v>288</v>
      </c>
      <c r="O13">
        <v>10</v>
      </c>
      <c r="P13">
        <v>6</v>
      </c>
      <c r="Q13">
        <v>7</v>
      </c>
      <c r="R13">
        <v>7</v>
      </c>
      <c r="S13">
        <v>6</v>
      </c>
      <c r="T13">
        <v>36</v>
      </c>
      <c r="U13" s="50"/>
    </row>
    <row r="14" spans="1:21" x14ac:dyDescent="0.35">
      <c r="A14" s="4" t="s">
        <v>399</v>
      </c>
      <c r="B14" t="s">
        <v>400</v>
      </c>
      <c r="C14" t="s">
        <v>393</v>
      </c>
    </row>
    <row r="15" spans="1:21" x14ac:dyDescent="0.35">
      <c r="A15" t="str">
        <f>A2</f>
        <v>AI/ML Intern</v>
      </c>
      <c r="B15">
        <f>GETPIVOTDATA("Total applications",$A1,"Job Title",A2)</f>
        <v>19</v>
      </c>
      <c r="C15" s="5">
        <f>GETPIVOTDATA("Positive responses",$A1,"Job Title",A15)/B15</f>
        <v>0.31578947368421051</v>
      </c>
      <c r="O15" s="51" t="s">
        <v>403</v>
      </c>
      <c r="P15" s="51"/>
      <c r="Q15" s="51"/>
      <c r="R15" s="51"/>
      <c r="S15" s="51"/>
    </row>
    <row r="16" spans="1:21" x14ac:dyDescent="0.35">
      <c r="A16" t="str">
        <f>A3</f>
        <v>BI Analyst</v>
      </c>
      <c r="B16">
        <f t="shared" ref="B16:B24" si="0">GETPIVOTDATA("Total applications",$A2,"Job Title",A3)</f>
        <v>9</v>
      </c>
      <c r="C16" s="5">
        <f t="shared" ref="C16:C24" si="1">GETPIVOTDATA("Positive responses",$A2,"Job Title",A16)/B16</f>
        <v>0</v>
      </c>
      <c r="O16" s="51"/>
      <c r="P16" s="51"/>
      <c r="Q16" s="51"/>
      <c r="R16" s="51"/>
      <c r="S16" s="51"/>
    </row>
    <row r="17" spans="1:19" x14ac:dyDescent="0.35">
      <c r="A17" t="str">
        <f t="shared" ref="A17:A21" si="2">A4</f>
        <v>Business Analyst</v>
      </c>
      <c r="B17">
        <f t="shared" si="0"/>
        <v>14</v>
      </c>
      <c r="C17" s="5">
        <f t="shared" si="1"/>
        <v>0.42857142857142855</v>
      </c>
      <c r="O17" s="51"/>
      <c r="P17" s="51"/>
      <c r="Q17" s="51"/>
      <c r="R17" s="51"/>
      <c r="S17" s="51"/>
    </row>
    <row r="18" spans="1:19" x14ac:dyDescent="0.35">
      <c r="A18" t="str">
        <f t="shared" si="2"/>
        <v>Data Analyst</v>
      </c>
      <c r="B18">
        <f t="shared" si="0"/>
        <v>11</v>
      </c>
      <c r="C18" s="5">
        <f t="shared" si="1"/>
        <v>0.45454545454545453</v>
      </c>
      <c r="N18" s="3" t="s">
        <v>397</v>
      </c>
      <c r="O18" s="3" t="s">
        <v>284</v>
      </c>
    </row>
    <row r="19" spans="1:19" x14ac:dyDescent="0.35">
      <c r="A19" t="str">
        <f t="shared" si="2"/>
        <v>Data Science Trainee</v>
      </c>
      <c r="B19">
        <f t="shared" si="0"/>
        <v>9</v>
      </c>
      <c r="C19" s="5">
        <f t="shared" si="1"/>
        <v>0.55555555555555558</v>
      </c>
      <c r="N19" s="3" t="s">
        <v>285</v>
      </c>
      <c r="O19" t="s">
        <v>22</v>
      </c>
      <c r="P19" t="s">
        <v>31</v>
      </c>
      <c r="Q19" t="s">
        <v>288</v>
      </c>
    </row>
    <row r="20" spans="1:19" x14ac:dyDescent="0.35">
      <c r="A20" t="str">
        <f t="shared" si="2"/>
        <v>Excel Data Analyst</v>
      </c>
      <c r="B20">
        <f t="shared" si="0"/>
        <v>11</v>
      </c>
      <c r="C20" s="5">
        <f t="shared" si="1"/>
        <v>0.36363636363636365</v>
      </c>
      <c r="N20" s="16" t="s">
        <v>77</v>
      </c>
      <c r="O20" s="17">
        <v>2</v>
      </c>
      <c r="P20" s="17">
        <v>4</v>
      </c>
      <c r="Q20" s="17">
        <v>6</v>
      </c>
    </row>
    <row r="21" spans="1:19" x14ac:dyDescent="0.35">
      <c r="A21" t="str">
        <f t="shared" si="2"/>
        <v>Gen AI Intern</v>
      </c>
      <c r="B21">
        <f t="shared" si="0"/>
        <v>14</v>
      </c>
      <c r="C21" s="5">
        <f t="shared" si="1"/>
        <v>0.14285714285714285</v>
      </c>
      <c r="N21" s="18" t="s">
        <v>101</v>
      </c>
      <c r="O21" s="19">
        <v>1</v>
      </c>
      <c r="P21" s="19">
        <v>4</v>
      </c>
      <c r="Q21" s="19">
        <v>5</v>
      </c>
    </row>
    <row r="22" spans="1:19" x14ac:dyDescent="0.35">
      <c r="A22" t="str">
        <f>A9</f>
        <v>Power BI Developer</v>
      </c>
      <c r="B22">
        <f t="shared" si="0"/>
        <v>11</v>
      </c>
      <c r="C22" s="5">
        <f t="shared" si="1"/>
        <v>0.36363636363636365</v>
      </c>
      <c r="N22" s="4" t="s">
        <v>73</v>
      </c>
      <c r="O22">
        <v>1</v>
      </c>
      <c r="P22">
        <v>3</v>
      </c>
      <c r="Q22">
        <v>4</v>
      </c>
    </row>
    <row r="23" spans="1:19" x14ac:dyDescent="0.35">
      <c r="A23" t="str">
        <f>A10</f>
        <v>Reporting Analyst</v>
      </c>
      <c r="B23">
        <f t="shared" si="0"/>
        <v>11</v>
      </c>
      <c r="C23" s="5">
        <f t="shared" si="1"/>
        <v>9.0909090909090912E-2</v>
      </c>
      <c r="N23" s="4" t="s">
        <v>37</v>
      </c>
      <c r="O23">
        <v>4</v>
      </c>
      <c r="P23">
        <v>2</v>
      </c>
      <c r="Q23">
        <v>6</v>
      </c>
    </row>
    <row r="24" spans="1:19" x14ac:dyDescent="0.35">
      <c r="A24" t="str">
        <f t="shared" ref="A24" si="3">A11</f>
        <v>SQL Analyst</v>
      </c>
      <c r="B24">
        <f t="shared" si="0"/>
        <v>11</v>
      </c>
      <c r="C24" s="5">
        <f t="shared" si="1"/>
        <v>0.27272727272727271</v>
      </c>
      <c r="N24" s="20" t="s">
        <v>61</v>
      </c>
      <c r="O24" s="21">
        <v>3</v>
      </c>
      <c r="P24" s="21">
        <v>2</v>
      </c>
      <c r="Q24" s="21">
        <v>5</v>
      </c>
    </row>
    <row r="25" spans="1:19" x14ac:dyDescent="0.35">
      <c r="N25" s="4" t="s">
        <v>18</v>
      </c>
      <c r="O25">
        <v>0</v>
      </c>
      <c r="P25">
        <v>2</v>
      </c>
      <c r="Q25">
        <v>2</v>
      </c>
    </row>
    <row r="26" spans="1:19" x14ac:dyDescent="0.35">
      <c r="N26" s="4" t="s">
        <v>81</v>
      </c>
      <c r="O26">
        <v>3</v>
      </c>
      <c r="P26">
        <v>1</v>
      </c>
      <c r="Q26">
        <v>4</v>
      </c>
    </row>
    <row r="27" spans="1:19" x14ac:dyDescent="0.35">
      <c r="N27" s="4" t="s">
        <v>110</v>
      </c>
      <c r="O27">
        <v>0</v>
      </c>
      <c r="P27">
        <v>0</v>
      </c>
      <c r="Q27">
        <v>0</v>
      </c>
    </row>
    <row r="28" spans="1:19" x14ac:dyDescent="0.35">
      <c r="N28" s="4" t="s">
        <v>51</v>
      </c>
      <c r="O28">
        <v>3</v>
      </c>
      <c r="P28">
        <v>0</v>
      </c>
      <c r="Q28">
        <v>3</v>
      </c>
    </row>
    <row r="29" spans="1:19" x14ac:dyDescent="0.35">
      <c r="N29" s="4" t="s">
        <v>107</v>
      </c>
      <c r="O29">
        <v>1</v>
      </c>
      <c r="P29">
        <v>0</v>
      </c>
      <c r="Q29">
        <v>1</v>
      </c>
    </row>
    <row r="30" spans="1:19" x14ac:dyDescent="0.35">
      <c r="N30" s="4" t="s">
        <v>288</v>
      </c>
      <c r="O30">
        <v>18</v>
      </c>
      <c r="P30">
        <v>18</v>
      </c>
      <c r="Q30">
        <v>36</v>
      </c>
    </row>
    <row r="36" spans="1:15" ht="15" thickBot="1" x14ac:dyDescent="0.4"/>
    <row r="37" spans="1:15" ht="44" thickBot="1" x14ac:dyDescent="0.4">
      <c r="A37" s="3" t="s">
        <v>285</v>
      </c>
      <c r="B37" t="s">
        <v>359</v>
      </c>
      <c r="C37" s="23" t="s">
        <v>406</v>
      </c>
      <c r="D37" s="23" t="s">
        <v>397</v>
      </c>
      <c r="K37" s="24" t="s">
        <v>407</v>
      </c>
      <c r="L37" s="25" t="s">
        <v>359</v>
      </c>
      <c r="M37" s="25" t="s">
        <v>404</v>
      </c>
      <c r="N37" s="25" t="s">
        <v>398</v>
      </c>
      <c r="O37" s="26" t="s">
        <v>408</v>
      </c>
    </row>
    <row r="38" spans="1:15" x14ac:dyDescent="0.35">
      <c r="A38" s="4" t="s">
        <v>37</v>
      </c>
      <c r="B38">
        <v>19</v>
      </c>
      <c r="C38" s="22">
        <v>0.73684210526315785</v>
      </c>
      <c r="D38">
        <v>6</v>
      </c>
      <c r="K38" s="27" t="str" cm="1">
        <f t="array" ref="K38:K47">_xlfn.UNIQUE('Transformed '!C2:C121)</f>
        <v>Gen AI Intern</v>
      </c>
      <c r="L38" s="28">
        <f>GETPIVOTDATA("Total applications",$A$37,"Job Title",K38)</f>
        <v>14</v>
      </c>
      <c r="M38" s="29">
        <f>GETPIVOTDATA("Average of Matching skills",$A$37,"Job Title",K38)</f>
        <v>0.35714285714285715</v>
      </c>
      <c r="N38" s="28">
        <f>GETPIVOTDATA("Sum of Positive response",$A$37,"Job Title",K38)</f>
        <v>2</v>
      </c>
      <c r="O38" s="30">
        <f t="shared" ref="O38:O47" si="4">N38/L38</f>
        <v>0.14285714285714285</v>
      </c>
    </row>
    <row r="39" spans="1:15" x14ac:dyDescent="0.35">
      <c r="A39" s="4" t="s">
        <v>110</v>
      </c>
      <c r="B39">
        <v>9</v>
      </c>
      <c r="C39" s="22">
        <v>0.88888888888888884</v>
      </c>
      <c r="D39">
        <v>0</v>
      </c>
      <c r="K39" s="31" t="str">
        <v>AI/ML Intern</v>
      </c>
      <c r="L39">
        <f t="shared" ref="L39:L47" si="5">GETPIVOTDATA("Total applications",$A$37,"Job Title",K39)</f>
        <v>19</v>
      </c>
      <c r="M39" s="22">
        <f t="shared" ref="M39:M47" si="6">GETPIVOTDATA("Average of Matching skills",$A$37,"Job Title",K39)</f>
        <v>0.73684210526315785</v>
      </c>
      <c r="N39">
        <f t="shared" ref="N39:N47" si="7">GETPIVOTDATA("Sum of Positive response",$A$37,"Job Title",K39)</f>
        <v>6</v>
      </c>
      <c r="O39" s="32">
        <f t="shared" si="4"/>
        <v>0.31578947368421051</v>
      </c>
    </row>
    <row r="40" spans="1:15" x14ac:dyDescent="0.35">
      <c r="A40" s="4" t="s">
        <v>77</v>
      </c>
      <c r="B40">
        <v>14</v>
      </c>
      <c r="C40" s="22">
        <v>0.21428571428571427</v>
      </c>
      <c r="D40">
        <v>6</v>
      </c>
      <c r="K40" s="31" t="str">
        <v>SQL Analyst</v>
      </c>
      <c r="L40">
        <f t="shared" si="5"/>
        <v>11</v>
      </c>
      <c r="M40" s="22">
        <f t="shared" si="6"/>
        <v>0.72727272727272729</v>
      </c>
      <c r="N40">
        <f t="shared" si="7"/>
        <v>3</v>
      </c>
      <c r="O40" s="32">
        <f t="shared" si="4"/>
        <v>0.27272727272727271</v>
      </c>
    </row>
    <row r="41" spans="1:15" x14ac:dyDescent="0.35">
      <c r="A41" s="4" t="s">
        <v>61</v>
      </c>
      <c r="B41">
        <v>11</v>
      </c>
      <c r="C41" s="22">
        <v>0.72727272727272729</v>
      </c>
      <c r="D41">
        <v>5</v>
      </c>
      <c r="K41" s="40" t="str">
        <v>Data Analyst</v>
      </c>
      <c r="L41" s="21">
        <f t="shared" si="5"/>
        <v>11</v>
      </c>
      <c r="M41" s="41">
        <f t="shared" si="6"/>
        <v>0.72727272727272729</v>
      </c>
      <c r="N41" s="21">
        <f t="shared" si="7"/>
        <v>5</v>
      </c>
      <c r="O41" s="42">
        <f t="shared" si="4"/>
        <v>0.45454545454545453</v>
      </c>
    </row>
    <row r="42" spans="1:15" x14ac:dyDescent="0.35">
      <c r="A42" s="4" t="s">
        <v>101</v>
      </c>
      <c r="B42">
        <v>9</v>
      </c>
      <c r="C42" s="22">
        <v>0.44444444444444442</v>
      </c>
      <c r="D42">
        <v>5</v>
      </c>
      <c r="K42" s="31" t="str">
        <v>Excel Data Analyst</v>
      </c>
      <c r="L42">
        <f t="shared" si="5"/>
        <v>11</v>
      </c>
      <c r="M42" s="22">
        <f t="shared" si="6"/>
        <v>0.27272727272727271</v>
      </c>
      <c r="N42">
        <f t="shared" si="7"/>
        <v>4</v>
      </c>
      <c r="O42" s="32">
        <f t="shared" si="4"/>
        <v>0.36363636363636365</v>
      </c>
    </row>
    <row r="43" spans="1:15" x14ac:dyDescent="0.35">
      <c r="A43" s="4" t="s">
        <v>73</v>
      </c>
      <c r="B43">
        <v>11</v>
      </c>
      <c r="C43" s="22">
        <v>0.27272727272727271</v>
      </c>
      <c r="D43">
        <v>4</v>
      </c>
      <c r="K43" s="43" t="str">
        <v>Business Analyst</v>
      </c>
      <c r="L43" s="17">
        <f t="shared" si="5"/>
        <v>14</v>
      </c>
      <c r="M43" s="44">
        <f t="shared" si="6"/>
        <v>0.21428571428571427</v>
      </c>
      <c r="N43" s="17">
        <f t="shared" si="7"/>
        <v>6</v>
      </c>
      <c r="O43" s="45">
        <f t="shared" si="4"/>
        <v>0.42857142857142855</v>
      </c>
    </row>
    <row r="44" spans="1:15" x14ac:dyDescent="0.35">
      <c r="A44" s="4" t="s">
        <v>18</v>
      </c>
      <c r="B44">
        <v>14</v>
      </c>
      <c r="C44" s="22">
        <v>0.35714285714285715</v>
      </c>
      <c r="D44">
        <v>2</v>
      </c>
      <c r="K44" s="31" t="str">
        <v>Power BI Developer</v>
      </c>
      <c r="L44">
        <f t="shared" si="5"/>
        <v>11</v>
      </c>
      <c r="M44" s="22">
        <f t="shared" si="6"/>
        <v>0.45454545454545453</v>
      </c>
      <c r="N44">
        <f t="shared" si="7"/>
        <v>4</v>
      </c>
      <c r="O44" s="32">
        <f t="shared" si="4"/>
        <v>0.36363636363636365</v>
      </c>
    </row>
    <row r="45" spans="1:15" x14ac:dyDescent="0.35">
      <c r="A45" s="4" t="s">
        <v>81</v>
      </c>
      <c r="B45">
        <v>11</v>
      </c>
      <c r="C45" s="22">
        <v>0.45454545454545453</v>
      </c>
      <c r="D45">
        <v>4</v>
      </c>
      <c r="K45" s="37" t="str">
        <v>Data Science Trainee</v>
      </c>
      <c r="L45" s="19">
        <f t="shared" si="5"/>
        <v>9</v>
      </c>
      <c r="M45" s="38">
        <f t="shared" si="6"/>
        <v>0.44444444444444442</v>
      </c>
      <c r="N45" s="19">
        <f t="shared" si="7"/>
        <v>5</v>
      </c>
      <c r="O45" s="39">
        <f t="shared" si="4"/>
        <v>0.55555555555555558</v>
      </c>
    </row>
    <row r="46" spans="1:15" x14ac:dyDescent="0.35">
      <c r="A46" s="4" t="s">
        <v>107</v>
      </c>
      <c r="B46">
        <v>11</v>
      </c>
      <c r="C46" s="22">
        <v>0.36363636363636365</v>
      </c>
      <c r="D46">
        <v>1</v>
      </c>
      <c r="K46" s="31" t="str">
        <v>Reporting Analyst</v>
      </c>
      <c r="L46">
        <f t="shared" si="5"/>
        <v>11</v>
      </c>
      <c r="M46" s="22">
        <f t="shared" si="6"/>
        <v>0.36363636363636365</v>
      </c>
      <c r="N46">
        <f t="shared" si="7"/>
        <v>1</v>
      </c>
      <c r="O46" s="32">
        <f t="shared" si="4"/>
        <v>9.0909090909090912E-2</v>
      </c>
    </row>
    <row r="47" spans="1:15" ht="15" thickBot="1" x14ac:dyDescent="0.4">
      <c r="A47" s="4" t="s">
        <v>51</v>
      </c>
      <c r="B47">
        <v>11</v>
      </c>
      <c r="C47" s="22">
        <v>0.72727272727272729</v>
      </c>
      <c r="D47">
        <v>3</v>
      </c>
      <c r="K47" s="33" t="str">
        <v>BI Analyst</v>
      </c>
      <c r="L47" s="34">
        <f t="shared" si="5"/>
        <v>9</v>
      </c>
      <c r="M47" s="35">
        <f t="shared" si="6"/>
        <v>0.88888888888888884</v>
      </c>
      <c r="N47" s="34">
        <f t="shared" si="7"/>
        <v>0</v>
      </c>
      <c r="O47" s="36">
        <f t="shared" si="4"/>
        <v>0</v>
      </c>
    </row>
    <row r="48" spans="1:15" x14ac:dyDescent="0.35">
      <c r="A48" s="4" t="s">
        <v>288</v>
      </c>
      <c r="B48">
        <v>120</v>
      </c>
      <c r="C48" s="22">
        <v>0.51666666666666672</v>
      </c>
      <c r="D48">
        <v>36</v>
      </c>
    </row>
  </sheetData>
  <sortState xmlns:xlrd2="http://schemas.microsoft.com/office/spreadsheetml/2017/richdata2" ref="O38:O47">
    <sortCondition descending="1" ref="O38:O47"/>
  </sortState>
  <mergeCells count="3">
    <mergeCell ref="E1:L2"/>
    <mergeCell ref="U1:U13"/>
    <mergeCell ref="O15:S17"/>
  </mergeCells>
  <pageMargins left="0.7" right="0.7" top="0.75" bottom="0.75" header="0.3" footer="0.3"/>
  <drawing r:id="rId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231E9C-401B-45A8-B5EF-DD32CFC85C0A}">
  <dimension ref="A1:D122"/>
  <sheetViews>
    <sheetView tabSelected="1" workbookViewId="0">
      <selection activeCell="B16" sqref="B16"/>
    </sheetView>
  </sheetViews>
  <sheetFormatPr defaultRowHeight="14.5" x14ac:dyDescent="0.35"/>
  <cols>
    <col min="1" max="1" width="13.81640625" bestFit="1" customWidth="1"/>
    <col min="2" max="2" width="14.36328125" customWidth="1"/>
    <col min="3" max="3" width="18.1796875" bestFit="1" customWidth="1"/>
    <col min="4" max="4" width="10.453125" bestFit="1" customWidth="1"/>
    <col min="5" max="5" width="16.1796875" bestFit="1" customWidth="1"/>
    <col min="6" max="6" width="18.453125" bestFit="1" customWidth="1"/>
    <col min="7" max="7" width="10.1796875" bestFit="1" customWidth="1"/>
    <col min="8" max="8" width="21.54296875" bestFit="1" customWidth="1"/>
    <col min="9" max="9" width="18" bestFit="1" customWidth="1"/>
    <col min="10" max="11" width="14.453125" bestFit="1" customWidth="1"/>
    <col min="12" max="12" width="46" bestFit="1" customWidth="1"/>
    <col min="13" max="13" width="38.1796875" bestFit="1" customWidth="1"/>
    <col min="14" max="14" width="12.81640625" bestFit="1" customWidth="1"/>
    <col min="15" max="15" width="11.54296875" bestFit="1" customWidth="1"/>
    <col min="16" max="16" width="14.1796875" bestFit="1" customWidth="1"/>
    <col min="17" max="17" width="6.26953125" bestFit="1" customWidth="1"/>
    <col min="18" max="18" width="11.6328125" customWidth="1"/>
  </cols>
  <sheetData>
    <row r="1" spans="1:4" s="12" customFormat="1" x14ac:dyDescent="0.35">
      <c r="A1" s="12" t="s">
        <v>385</v>
      </c>
      <c r="B1" s="12" t="s">
        <v>386</v>
      </c>
      <c r="C1" s="12" t="s">
        <v>384</v>
      </c>
      <c r="D1" s="12" t="s">
        <v>383</v>
      </c>
    </row>
    <row r="2" spans="1:4" x14ac:dyDescent="0.35">
      <c r="A2" s="2" t="str" cm="1">
        <f t="array" ref="A2:A11">_xlfn.UNIQUE(TRIM(TRANSPOSE(_xlfn.TEXTSPLIT(_xlfn.TEXTJOIN(",",TRUE,'Skills gap raw'!L2:L370),","))))</f>
        <v>Gen AI</v>
      </c>
      <c r="B2">
        <f>COUNTIF('Skills gap raw'!L:L,'Skills gap'!A3)</f>
        <v>19</v>
      </c>
      <c r="C2" t="str">
        <f>IF(COUNTIF('Skills gap raw'!M:M,'Skills gap'!A2),"Yes","No")</f>
        <v>No</v>
      </c>
      <c r="D2" t="str">
        <f>IF(C2="No", "Yes","No")</f>
        <v>Yes</v>
      </c>
    </row>
    <row r="3" spans="1:4" x14ac:dyDescent="0.35">
      <c r="A3" s="2" t="str">
        <v>Business Acumen</v>
      </c>
      <c r="B3">
        <f>COUNTIF('Skills gap raw'!L:L,'Skills gap'!A2)</f>
        <v>17</v>
      </c>
      <c r="C3" t="str">
        <f>IF(COUNTIF('Skills gap raw'!L:L,'Skills gap'!A3),"Yes","No")</f>
        <v>Yes</v>
      </c>
      <c r="D3" t="str">
        <f t="shared" ref="D3:D11" si="0">IF(C3="No", "Yes","No")</f>
        <v>No</v>
      </c>
    </row>
    <row r="4" spans="1:4" x14ac:dyDescent="0.35">
      <c r="A4" s="2" t="str">
        <v>Communication</v>
      </c>
      <c r="B4">
        <f>COUNTIF('Skills gap raw'!L:L,'Skills gap'!A6)</f>
        <v>13</v>
      </c>
      <c r="C4" t="str">
        <f>IF(COUNTIF('Skills gap raw'!L:L,'Skills gap'!A4),"Yes","No")</f>
        <v>Yes</v>
      </c>
      <c r="D4" t="str">
        <f t="shared" si="0"/>
        <v>No</v>
      </c>
    </row>
    <row r="5" spans="1:4" x14ac:dyDescent="0.35">
      <c r="A5" s="2" t="str">
        <v>Power BI</v>
      </c>
      <c r="B5">
        <f>COUNTIF('Skills gap raw'!L:L,'Skills gap'!A9)</f>
        <v>13</v>
      </c>
      <c r="C5" t="str">
        <f>IF(COUNTIF('Skills gap raw'!L:L,'Skills gap'!A5),"Yes","No")</f>
        <v>Yes</v>
      </c>
      <c r="D5" t="str">
        <f t="shared" si="0"/>
        <v>No</v>
      </c>
    </row>
    <row r="6" spans="1:4" x14ac:dyDescent="0.35">
      <c r="A6" s="2" t="str">
        <v>SQL</v>
      </c>
      <c r="B6">
        <f>COUNTIF('Skills gap raw'!L:L,'Skills gap'!A10)</f>
        <v>12</v>
      </c>
      <c r="C6" t="str">
        <f>IF(COUNTIF('Skills gap raw'!L:L,'Skills gap'!A6),"Yes","No")</f>
        <v>Yes</v>
      </c>
      <c r="D6" t="str">
        <f t="shared" si="0"/>
        <v>No</v>
      </c>
    </row>
    <row r="7" spans="1:4" x14ac:dyDescent="0.35">
      <c r="A7" s="2" t="str">
        <v>Python</v>
      </c>
      <c r="B7">
        <f>COUNTIF('Skills gap raw'!L:L,'Skills gap'!A8)</f>
        <v>11</v>
      </c>
      <c r="C7" t="str">
        <f>IF(COUNTIF('Skills gap raw'!L:L,'Skills gap'!A7),"Yes","No")</f>
        <v>Yes</v>
      </c>
      <c r="D7" t="str">
        <f t="shared" si="0"/>
        <v>No</v>
      </c>
    </row>
    <row r="8" spans="1:4" x14ac:dyDescent="0.35">
      <c r="A8" s="2" t="str">
        <v>Statistics</v>
      </c>
      <c r="B8">
        <f>COUNTIF('Skills gap raw'!L:L,'Skills gap'!A11)</f>
        <v>10</v>
      </c>
      <c r="C8" t="str">
        <f>IF(COUNTIF('Skills gap raw'!L:L,'Skills gap'!A8),"Yes","No")</f>
        <v>Yes</v>
      </c>
      <c r="D8" t="str">
        <f t="shared" si="0"/>
        <v>No</v>
      </c>
    </row>
    <row r="9" spans="1:4" x14ac:dyDescent="0.35">
      <c r="A9" s="2" t="str">
        <v>Tableau</v>
      </c>
      <c r="B9">
        <f>COUNTIF('Skills gap raw'!L:L,'Skills gap'!A4)</f>
        <v>9</v>
      </c>
      <c r="C9" t="str">
        <f>IF(COUNTIF('Skills gap raw'!L:L,'Skills gap'!A9),"Yes","No")</f>
        <v>Yes</v>
      </c>
      <c r="D9" t="str">
        <f t="shared" si="0"/>
        <v>No</v>
      </c>
    </row>
    <row r="10" spans="1:4" x14ac:dyDescent="0.35">
      <c r="A10" s="2" t="str">
        <v>R</v>
      </c>
      <c r="B10">
        <f>COUNTIF('Skills gap raw'!L:L,'Skills gap'!A7)</f>
        <v>9</v>
      </c>
      <c r="C10" t="str">
        <f>IF(COUNTIF('Skills gap raw'!L:L,'Skills gap'!A10),"Yes","No")</f>
        <v>Yes</v>
      </c>
      <c r="D10" t="str">
        <f t="shared" si="0"/>
        <v>No</v>
      </c>
    </row>
    <row r="11" spans="1:4" x14ac:dyDescent="0.35">
      <c r="A11" s="2" t="str">
        <v>Excel</v>
      </c>
      <c r="B11">
        <f>COUNTIF('Skills gap raw'!L:L,'Skills gap'!A5)</f>
        <v>7</v>
      </c>
      <c r="C11" t="str">
        <f>IF(COUNTIF('Skills gap raw'!L:L,'Skills gap'!A11),"Yes","No")</f>
        <v>Yes</v>
      </c>
      <c r="D11" t="str">
        <f t="shared" si="0"/>
        <v>No</v>
      </c>
    </row>
    <row r="12" spans="1:4" x14ac:dyDescent="0.35">
      <c r="A12" s="2"/>
    </row>
    <row r="13" spans="1:4" x14ac:dyDescent="0.35">
      <c r="A13" s="2"/>
    </row>
    <row r="14" spans="1:4" x14ac:dyDescent="0.35">
      <c r="A14" s="12" t="s">
        <v>385</v>
      </c>
      <c r="B14" s="12" t="s">
        <v>384</v>
      </c>
      <c r="C14" s="12" t="s">
        <v>383</v>
      </c>
    </row>
    <row r="15" spans="1:4" x14ac:dyDescent="0.35">
      <c r="A15" s="2" t="str" cm="1">
        <f t="array" ref="A15:A24">_xlfn.UNIQUE(TRIM(TRANSPOSE(_xlfn.TEXTSPLIT(_xlfn.TEXTJOIN(",",TRUE,'Skills gap raw'!L15:L383),","))))</f>
        <v>Business Acumen</v>
      </c>
      <c r="B15">
        <f>IF(C2="No",0,1)</f>
        <v>0</v>
      </c>
      <c r="C15">
        <f>IF(D2="Yes", 1,0)</f>
        <v>1</v>
      </c>
    </row>
    <row r="16" spans="1:4" x14ac:dyDescent="0.35">
      <c r="A16" s="2" t="str">
        <v>Power BI</v>
      </c>
      <c r="B16">
        <f t="shared" ref="B16:B24" si="1">IF(C3="No",0,1)</f>
        <v>1</v>
      </c>
      <c r="C16">
        <f t="shared" ref="C16:C24" si="2">IF(D3="Yes", 1,0)</f>
        <v>0</v>
      </c>
    </row>
    <row r="17" spans="1:3" x14ac:dyDescent="0.35">
      <c r="A17" s="2" t="str">
        <v>R</v>
      </c>
      <c r="B17">
        <f t="shared" si="1"/>
        <v>1</v>
      </c>
      <c r="C17">
        <f t="shared" si="2"/>
        <v>0</v>
      </c>
    </row>
    <row r="18" spans="1:3" x14ac:dyDescent="0.35">
      <c r="A18" s="2" t="str">
        <v>Gen AI</v>
      </c>
      <c r="B18">
        <f t="shared" si="1"/>
        <v>1</v>
      </c>
      <c r="C18">
        <f t="shared" si="2"/>
        <v>0</v>
      </c>
    </row>
    <row r="19" spans="1:3" x14ac:dyDescent="0.35">
      <c r="A19" s="2" t="str">
        <v>Tableau</v>
      </c>
      <c r="B19">
        <f t="shared" si="1"/>
        <v>1</v>
      </c>
      <c r="C19">
        <f t="shared" si="2"/>
        <v>0</v>
      </c>
    </row>
    <row r="20" spans="1:3" x14ac:dyDescent="0.35">
      <c r="A20" s="2" t="str">
        <v>SQL</v>
      </c>
      <c r="B20">
        <f t="shared" si="1"/>
        <v>1</v>
      </c>
      <c r="C20">
        <f t="shared" si="2"/>
        <v>0</v>
      </c>
    </row>
    <row r="21" spans="1:3" x14ac:dyDescent="0.35">
      <c r="A21" s="2" t="str">
        <v>Statistics</v>
      </c>
      <c r="B21">
        <f t="shared" si="1"/>
        <v>1</v>
      </c>
      <c r="C21">
        <f t="shared" si="2"/>
        <v>0</v>
      </c>
    </row>
    <row r="22" spans="1:3" x14ac:dyDescent="0.35">
      <c r="A22" s="2" t="str">
        <v>Communication</v>
      </c>
      <c r="B22">
        <f t="shared" si="1"/>
        <v>1</v>
      </c>
      <c r="C22">
        <f t="shared" si="2"/>
        <v>0</v>
      </c>
    </row>
    <row r="23" spans="1:3" x14ac:dyDescent="0.35">
      <c r="A23" s="2" t="str">
        <v>Excel</v>
      </c>
      <c r="B23">
        <f t="shared" si="1"/>
        <v>1</v>
      </c>
      <c r="C23">
        <f t="shared" si="2"/>
        <v>0</v>
      </c>
    </row>
    <row r="24" spans="1:3" x14ac:dyDescent="0.35">
      <c r="A24" s="2" t="str">
        <v>Python</v>
      </c>
      <c r="B24">
        <f t="shared" si="1"/>
        <v>1</v>
      </c>
      <c r="C24">
        <f t="shared" si="2"/>
        <v>0</v>
      </c>
    </row>
    <row r="25" spans="1:3" x14ac:dyDescent="0.35">
      <c r="A25" s="2"/>
    </row>
    <row r="26" spans="1:3" x14ac:dyDescent="0.35">
      <c r="A26" s="2"/>
    </row>
    <row r="27" spans="1:3" x14ac:dyDescent="0.35">
      <c r="A27" s="2"/>
    </row>
    <row r="28" spans="1:3" x14ac:dyDescent="0.35">
      <c r="A28" s="2"/>
    </row>
    <row r="29" spans="1:3" x14ac:dyDescent="0.35">
      <c r="A29" s="2"/>
    </row>
    <row r="30" spans="1:3" x14ac:dyDescent="0.35">
      <c r="A30" s="2"/>
    </row>
    <row r="31" spans="1:3" x14ac:dyDescent="0.35">
      <c r="A31" s="2"/>
    </row>
    <row r="32" spans="1:3" x14ac:dyDescent="0.35">
      <c r="A32" s="2"/>
    </row>
    <row r="33" spans="1:1" x14ac:dyDescent="0.35">
      <c r="A33" s="2"/>
    </row>
    <row r="34" spans="1:1" x14ac:dyDescent="0.35">
      <c r="A34" s="2"/>
    </row>
    <row r="35" spans="1:1" x14ac:dyDescent="0.35">
      <c r="A35" s="2"/>
    </row>
    <row r="36" spans="1:1" x14ac:dyDescent="0.35">
      <c r="A36" s="2"/>
    </row>
    <row r="37" spans="1:1" x14ac:dyDescent="0.35">
      <c r="A37" s="2"/>
    </row>
    <row r="38" spans="1:1" x14ac:dyDescent="0.35">
      <c r="A38" s="2"/>
    </row>
    <row r="39" spans="1:1" x14ac:dyDescent="0.35">
      <c r="A39" s="2"/>
    </row>
    <row r="40" spans="1:1" x14ac:dyDescent="0.35">
      <c r="A40" s="2"/>
    </row>
    <row r="41" spans="1:1" x14ac:dyDescent="0.35">
      <c r="A41" s="2"/>
    </row>
    <row r="42" spans="1:1" x14ac:dyDescent="0.35">
      <c r="A42" s="2"/>
    </row>
    <row r="43" spans="1:1" x14ac:dyDescent="0.35">
      <c r="A43" s="2"/>
    </row>
    <row r="44" spans="1:1" x14ac:dyDescent="0.35">
      <c r="A44" s="2"/>
    </row>
    <row r="45" spans="1:1" x14ac:dyDescent="0.35">
      <c r="A45" s="2"/>
    </row>
    <row r="46" spans="1:1" x14ac:dyDescent="0.35">
      <c r="A46" s="2"/>
    </row>
    <row r="47" spans="1:1" x14ac:dyDescent="0.35">
      <c r="A47" s="2"/>
    </row>
    <row r="48" spans="1:1" x14ac:dyDescent="0.35">
      <c r="A48" s="2"/>
    </row>
    <row r="49" spans="1:1" x14ac:dyDescent="0.35">
      <c r="A49" s="2"/>
    </row>
    <row r="50" spans="1:1" x14ac:dyDescent="0.35">
      <c r="A50" s="2"/>
    </row>
    <row r="51" spans="1:1" x14ac:dyDescent="0.35">
      <c r="A51" s="2"/>
    </row>
    <row r="52" spans="1:1" x14ac:dyDescent="0.35">
      <c r="A52" s="2"/>
    </row>
    <row r="53" spans="1:1" x14ac:dyDescent="0.35">
      <c r="A53" s="2"/>
    </row>
    <row r="54" spans="1:1" x14ac:dyDescent="0.35">
      <c r="A54" s="2"/>
    </row>
    <row r="55" spans="1:1" x14ac:dyDescent="0.35">
      <c r="A55" s="2"/>
    </row>
    <row r="56" spans="1:1" x14ac:dyDescent="0.35">
      <c r="A56" s="2"/>
    </row>
    <row r="57" spans="1:1" x14ac:dyDescent="0.35">
      <c r="A57" s="2"/>
    </row>
    <row r="58" spans="1:1" x14ac:dyDescent="0.35">
      <c r="A58" s="2"/>
    </row>
    <row r="59" spans="1:1" x14ac:dyDescent="0.35">
      <c r="A59" s="2"/>
    </row>
    <row r="60" spans="1:1" x14ac:dyDescent="0.35">
      <c r="A60" s="2"/>
    </row>
    <row r="61" spans="1:1" x14ac:dyDescent="0.35">
      <c r="A61" s="2"/>
    </row>
    <row r="62" spans="1:1" x14ac:dyDescent="0.35">
      <c r="A62" s="2"/>
    </row>
    <row r="63" spans="1:1" x14ac:dyDescent="0.35">
      <c r="A63" s="2"/>
    </row>
    <row r="64" spans="1:1" x14ac:dyDescent="0.35">
      <c r="A64" s="2"/>
    </row>
    <row r="65" spans="1:1" x14ac:dyDescent="0.35">
      <c r="A65" s="2"/>
    </row>
    <row r="66" spans="1:1" x14ac:dyDescent="0.35">
      <c r="A66" s="2"/>
    </row>
    <row r="67" spans="1:1" x14ac:dyDescent="0.35">
      <c r="A67" s="2"/>
    </row>
    <row r="68" spans="1:1" x14ac:dyDescent="0.35">
      <c r="A68" s="2"/>
    </row>
    <row r="69" spans="1:1" x14ac:dyDescent="0.35">
      <c r="A69" s="2"/>
    </row>
    <row r="70" spans="1:1" x14ac:dyDescent="0.35">
      <c r="A70" s="2"/>
    </row>
    <row r="71" spans="1:1" x14ac:dyDescent="0.35">
      <c r="A71" s="2"/>
    </row>
    <row r="72" spans="1:1" x14ac:dyDescent="0.35">
      <c r="A72" s="2"/>
    </row>
    <row r="73" spans="1:1" x14ac:dyDescent="0.35">
      <c r="A73" s="2"/>
    </row>
    <row r="74" spans="1:1" x14ac:dyDescent="0.35">
      <c r="A74" s="2"/>
    </row>
    <row r="75" spans="1:1" x14ac:dyDescent="0.35">
      <c r="A75" s="2"/>
    </row>
    <row r="76" spans="1:1" x14ac:dyDescent="0.35">
      <c r="A76" s="2"/>
    </row>
    <row r="77" spans="1:1" x14ac:dyDescent="0.35">
      <c r="A77" s="2"/>
    </row>
    <row r="78" spans="1:1" x14ac:dyDescent="0.35">
      <c r="A78" s="2"/>
    </row>
    <row r="79" spans="1:1" x14ac:dyDescent="0.35">
      <c r="A79" s="2"/>
    </row>
    <row r="80" spans="1:1" x14ac:dyDescent="0.35">
      <c r="A80" s="2"/>
    </row>
    <row r="81" spans="1:1" x14ac:dyDescent="0.35">
      <c r="A81" s="2"/>
    </row>
    <row r="82" spans="1:1" x14ac:dyDescent="0.35">
      <c r="A82" s="2"/>
    </row>
    <row r="83" spans="1:1" x14ac:dyDescent="0.35">
      <c r="A83" s="2"/>
    </row>
    <row r="84" spans="1:1" x14ac:dyDescent="0.35">
      <c r="A84" s="2"/>
    </row>
    <row r="85" spans="1:1" x14ac:dyDescent="0.35">
      <c r="A85" s="2"/>
    </row>
    <row r="86" spans="1:1" x14ac:dyDescent="0.35">
      <c r="A86" s="2"/>
    </row>
    <row r="87" spans="1:1" x14ac:dyDescent="0.35">
      <c r="A87" s="2"/>
    </row>
    <row r="88" spans="1:1" x14ac:dyDescent="0.35">
      <c r="A88" s="2"/>
    </row>
    <row r="89" spans="1:1" x14ac:dyDescent="0.35">
      <c r="A89" s="2"/>
    </row>
    <row r="90" spans="1:1" x14ac:dyDescent="0.35">
      <c r="A90" s="2"/>
    </row>
    <row r="91" spans="1:1" x14ac:dyDescent="0.35">
      <c r="A91" s="2"/>
    </row>
    <row r="92" spans="1:1" x14ac:dyDescent="0.35">
      <c r="A92" s="2"/>
    </row>
    <row r="93" spans="1:1" x14ac:dyDescent="0.35">
      <c r="A93" s="2"/>
    </row>
    <row r="94" spans="1:1" x14ac:dyDescent="0.35">
      <c r="A94" s="2"/>
    </row>
    <row r="95" spans="1:1" x14ac:dyDescent="0.35">
      <c r="A95" s="2"/>
    </row>
    <row r="96" spans="1:1" x14ac:dyDescent="0.35">
      <c r="A96" s="2"/>
    </row>
    <row r="97" spans="1:1" x14ac:dyDescent="0.35">
      <c r="A97" s="2"/>
    </row>
    <row r="98" spans="1:1" x14ac:dyDescent="0.35">
      <c r="A98" s="2"/>
    </row>
    <row r="99" spans="1:1" x14ac:dyDescent="0.35">
      <c r="A99" s="2"/>
    </row>
    <row r="100" spans="1:1" x14ac:dyDescent="0.35">
      <c r="A100" s="2"/>
    </row>
    <row r="101" spans="1:1" x14ac:dyDescent="0.35">
      <c r="A101" s="2"/>
    </row>
    <row r="102" spans="1:1" x14ac:dyDescent="0.35">
      <c r="A102" s="2"/>
    </row>
    <row r="103" spans="1:1" x14ac:dyDescent="0.35">
      <c r="A103" s="2"/>
    </row>
    <row r="104" spans="1:1" x14ac:dyDescent="0.35">
      <c r="A104" s="2"/>
    </row>
    <row r="105" spans="1:1" x14ac:dyDescent="0.35">
      <c r="A105" s="2"/>
    </row>
    <row r="106" spans="1:1" x14ac:dyDescent="0.35">
      <c r="A106" s="2"/>
    </row>
    <row r="107" spans="1:1" x14ac:dyDescent="0.35">
      <c r="A107" s="2"/>
    </row>
    <row r="108" spans="1:1" x14ac:dyDescent="0.35">
      <c r="A108" s="2"/>
    </row>
    <row r="109" spans="1:1" x14ac:dyDescent="0.35">
      <c r="A109" s="2"/>
    </row>
    <row r="110" spans="1:1" x14ac:dyDescent="0.35">
      <c r="A110" s="2"/>
    </row>
    <row r="111" spans="1:1" x14ac:dyDescent="0.35">
      <c r="A111" s="2"/>
    </row>
    <row r="112" spans="1:1" x14ac:dyDescent="0.35">
      <c r="A112" s="2"/>
    </row>
    <row r="113" spans="1:1" x14ac:dyDescent="0.35">
      <c r="A113" s="2"/>
    </row>
    <row r="114" spans="1:1" x14ac:dyDescent="0.35">
      <c r="A114" s="2"/>
    </row>
    <row r="115" spans="1:1" x14ac:dyDescent="0.35">
      <c r="A115" s="2"/>
    </row>
    <row r="116" spans="1:1" x14ac:dyDescent="0.35">
      <c r="A116" s="2"/>
    </row>
    <row r="117" spans="1:1" x14ac:dyDescent="0.35">
      <c r="A117" s="2"/>
    </row>
    <row r="118" spans="1:1" x14ac:dyDescent="0.35">
      <c r="A118" s="2"/>
    </row>
    <row r="119" spans="1:1" x14ac:dyDescent="0.35">
      <c r="A119" s="2"/>
    </row>
    <row r="120" spans="1:1" x14ac:dyDescent="0.35">
      <c r="A120" s="2"/>
    </row>
    <row r="121" spans="1:1" x14ac:dyDescent="0.35">
      <c r="A121" s="2"/>
    </row>
    <row r="122" spans="1:1" x14ac:dyDescent="0.35">
      <c r="A122" s="2"/>
    </row>
  </sheetData>
  <sortState xmlns:xlrd2="http://schemas.microsoft.com/office/spreadsheetml/2017/richdata2" ref="B2:B122">
    <sortCondition descending="1" ref="B1:B122"/>
  </sortState>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5B98B2-E27E-4170-B891-E1E0FA98A159}">
  <dimension ref="A1:S371"/>
  <sheetViews>
    <sheetView topLeftCell="K1" workbookViewId="0">
      <selection activeCell="T3" sqref="T3"/>
    </sheetView>
  </sheetViews>
  <sheetFormatPr defaultRowHeight="14.5" x14ac:dyDescent="0.35"/>
  <cols>
    <col min="1" max="1" width="15.1796875" bestFit="1" customWidth="1"/>
    <col min="2" max="2" width="11" bestFit="1" customWidth="1"/>
    <col min="3" max="3" width="18.1796875" bestFit="1" customWidth="1"/>
    <col min="4" max="4" width="10.36328125" bestFit="1" customWidth="1"/>
    <col min="5" max="5" width="16.08984375" bestFit="1" customWidth="1"/>
    <col min="6" max="6" width="18.36328125" bestFit="1" customWidth="1"/>
    <col min="7" max="7" width="10.1796875" bestFit="1" customWidth="1"/>
    <col min="8" max="8" width="21.54296875" bestFit="1" customWidth="1"/>
    <col min="9" max="9" width="18" bestFit="1" customWidth="1"/>
    <col min="10" max="11" width="14.36328125" bestFit="1" customWidth="1"/>
    <col min="12" max="12" width="15.81640625" bestFit="1" customWidth="1"/>
    <col min="13" max="13" width="38.08984375" bestFit="1" customWidth="1"/>
    <col min="14" max="14" width="12.90625" bestFit="1" customWidth="1"/>
    <col min="15" max="15" width="11.6328125" bestFit="1" customWidth="1"/>
    <col min="16" max="16" width="15.7265625" bestFit="1" customWidth="1"/>
    <col min="17" max="17" width="6.26953125" bestFit="1" customWidth="1"/>
    <col min="18" max="18" width="21.1796875" bestFit="1" customWidth="1"/>
    <col min="19" max="19" width="11.81640625" customWidth="1"/>
  </cols>
  <sheetData>
    <row r="1" spans="1:19" x14ac:dyDescent="0.35">
      <c r="A1" t="s">
        <v>0</v>
      </c>
      <c r="B1" t="s">
        <v>1</v>
      </c>
      <c r="C1" t="s">
        <v>2</v>
      </c>
      <c r="D1" t="s">
        <v>3</v>
      </c>
      <c r="E1" t="s">
        <v>4</v>
      </c>
      <c r="F1" t="s">
        <v>5</v>
      </c>
      <c r="G1" t="s">
        <v>6</v>
      </c>
      <c r="H1" t="s">
        <v>7</v>
      </c>
      <c r="I1" t="s">
        <v>8</v>
      </c>
      <c r="J1" t="s">
        <v>9</v>
      </c>
      <c r="K1" t="s">
        <v>10</v>
      </c>
      <c r="L1" t="s">
        <v>11</v>
      </c>
      <c r="M1" t="s">
        <v>12</v>
      </c>
      <c r="N1" t="s">
        <v>13</v>
      </c>
      <c r="O1" t="s">
        <v>14</v>
      </c>
      <c r="P1" t="s">
        <v>358</v>
      </c>
      <c r="Q1" t="s">
        <v>15</v>
      </c>
      <c r="R1" t="s">
        <v>16</v>
      </c>
      <c r="S1" t="s">
        <v>382</v>
      </c>
    </row>
    <row r="2" spans="1:19" x14ac:dyDescent="0.35">
      <c r="A2" s="11">
        <v>45832</v>
      </c>
      <c r="B2" t="s">
        <v>17</v>
      </c>
      <c r="C2" t="s">
        <v>18</v>
      </c>
      <c r="D2" t="s">
        <v>19</v>
      </c>
      <c r="E2" t="s">
        <v>20</v>
      </c>
      <c r="F2" t="s">
        <v>21</v>
      </c>
      <c r="G2" t="s">
        <v>19</v>
      </c>
      <c r="I2" t="s">
        <v>22</v>
      </c>
      <c r="J2" t="s">
        <v>22</v>
      </c>
      <c r="K2" t="s">
        <v>23</v>
      </c>
      <c r="L2" t="s">
        <v>362</v>
      </c>
      <c r="M2" t="s">
        <v>25</v>
      </c>
      <c r="N2">
        <v>6.4</v>
      </c>
      <c r="O2" t="s">
        <v>26</v>
      </c>
      <c r="P2" t="s">
        <v>27</v>
      </c>
      <c r="Q2">
        <v>24</v>
      </c>
      <c r="R2" t="s">
        <v>286</v>
      </c>
      <c r="S2">
        <f>COUNTIF(L:L,Sheet1__23_1[[#This Row],[Skills Required]])</f>
        <v>17</v>
      </c>
    </row>
    <row r="3" spans="1:19" x14ac:dyDescent="0.35">
      <c r="A3" s="11">
        <v>45832</v>
      </c>
      <c r="B3" t="s">
        <v>17</v>
      </c>
      <c r="C3" t="s">
        <v>18</v>
      </c>
      <c r="D3" t="s">
        <v>19</v>
      </c>
      <c r="E3" t="s">
        <v>20</v>
      </c>
      <c r="F3" t="s">
        <v>21</v>
      </c>
      <c r="G3" t="s">
        <v>19</v>
      </c>
      <c r="I3" t="s">
        <v>22</v>
      </c>
      <c r="J3" t="s">
        <v>22</v>
      </c>
      <c r="K3" t="s">
        <v>23</v>
      </c>
      <c r="L3" t="s">
        <v>363</v>
      </c>
      <c r="M3" t="s">
        <v>25</v>
      </c>
      <c r="N3">
        <v>6.4</v>
      </c>
      <c r="O3" t="s">
        <v>26</v>
      </c>
      <c r="P3" t="s">
        <v>27</v>
      </c>
      <c r="Q3">
        <v>24</v>
      </c>
      <c r="R3" t="s">
        <v>286</v>
      </c>
      <c r="S3">
        <f>COUNTIF(L:L,Sheet1__23_1[[#This Row],[Skills Required]])</f>
        <v>28</v>
      </c>
    </row>
    <row r="4" spans="1:19" x14ac:dyDescent="0.35">
      <c r="A4" s="11">
        <v>45832</v>
      </c>
      <c r="B4" t="s">
        <v>17</v>
      </c>
      <c r="C4" t="s">
        <v>18</v>
      </c>
      <c r="D4" t="s">
        <v>19</v>
      </c>
      <c r="E4" t="s">
        <v>20</v>
      </c>
      <c r="F4" t="s">
        <v>21</v>
      </c>
      <c r="G4" t="s">
        <v>19</v>
      </c>
      <c r="I4" t="s">
        <v>22</v>
      </c>
      <c r="J4" t="s">
        <v>22</v>
      </c>
      <c r="K4" t="s">
        <v>23</v>
      </c>
      <c r="L4" t="s">
        <v>364</v>
      </c>
      <c r="M4" t="s">
        <v>25</v>
      </c>
      <c r="N4">
        <v>6.4</v>
      </c>
      <c r="O4" t="s">
        <v>26</v>
      </c>
      <c r="P4" t="s">
        <v>27</v>
      </c>
      <c r="Q4">
        <v>24</v>
      </c>
      <c r="R4" t="s">
        <v>286</v>
      </c>
      <c r="S4">
        <f>COUNTIF(L:L,Sheet1__23_1[[#This Row],[Skills Required]])</f>
        <v>26</v>
      </c>
    </row>
    <row r="5" spans="1:19" x14ac:dyDescent="0.35">
      <c r="A5" s="11">
        <v>45816</v>
      </c>
      <c r="B5" t="s">
        <v>28</v>
      </c>
      <c r="C5" t="s">
        <v>18</v>
      </c>
      <c r="D5" t="s">
        <v>29</v>
      </c>
      <c r="E5" t="s">
        <v>20</v>
      </c>
      <c r="F5" t="s">
        <v>30</v>
      </c>
      <c r="G5" t="s">
        <v>19</v>
      </c>
      <c r="H5">
        <v>14</v>
      </c>
      <c r="I5" t="s">
        <v>31</v>
      </c>
      <c r="J5" t="s">
        <v>22</v>
      </c>
      <c r="K5" t="s">
        <v>32</v>
      </c>
      <c r="L5" t="s">
        <v>365</v>
      </c>
      <c r="M5" t="s">
        <v>34</v>
      </c>
      <c r="N5">
        <v>11.3</v>
      </c>
      <c r="O5" t="s">
        <v>35</v>
      </c>
      <c r="P5" t="s">
        <v>27</v>
      </c>
      <c r="Q5">
        <v>8</v>
      </c>
      <c r="R5" t="s">
        <v>286</v>
      </c>
      <c r="S5">
        <f>COUNTIF(L:L,Sheet1__23_1[[#This Row],[Skills Required]])</f>
        <v>19</v>
      </c>
    </row>
    <row r="6" spans="1:19" x14ac:dyDescent="0.35">
      <c r="A6" s="11">
        <v>45816</v>
      </c>
      <c r="B6" t="s">
        <v>28</v>
      </c>
      <c r="C6" t="s">
        <v>18</v>
      </c>
      <c r="D6" t="s">
        <v>29</v>
      </c>
      <c r="E6" t="s">
        <v>20</v>
      </c>
      <c r="F6" t="s">
        <v>30</v>
      </c>
      <c r="G6" t="s">
        <v>19</v>
      </c>
      <c r="H6">
        <v>14</v>
      </c>
      <c r="I6" t="s">
        <v>31</v>
      </c>
      <c r="J6" t="s">
        <v>22</v>
      </c>
      <c r="K6" t="s">
        <v>32</v>
      </c>
      <c r="L6" t="s">
        <v>366</v>
      </c>
      <c r="M6" t="s">
        <v>34</v>
      </c>
      <c r="N6">
        <v>11.3</v>
      </c>
      <c r="O6" t="s">
        <v>35</v>
      </c>
      <c r="P6" t="s">
        <v>27</v>
      </c>
      <c r="Q6">
        <v>8</v>
      </c>
      <c r="R6" t="s">
        <v>286</v>
      </c>
      <c r="S6">
        <f>COUNTIF(L:L,Sheet1__23_1[[#This Row],[Skills Required]])</f>
        <v>29</v>
      </c>
    </row>
    <row r="7" spans="1:19" x14ac:dyDescent="0.35">
      <c r="A7" s="11">
        <v>45816</v>
      </c>
      <c r="B7" t="s">
        <v>28</v>
      </c>
      <c r="C7" t="s">
        <v>18</v>
      </c>
      <c r="D7" t="s">
        <v>29</v>
      </c>
      <c r="E7" t="s">
        <v>20</v>
      </c>
      <c r="F7" t="s">
        <v>30</v>
      </c>
      <c r="G7" t="s">
        <v>19</v>
      </c>
      <c r="H7">
        <v>14</v>
      </c>
      <c r="I7" t="s">
        <v>31</v>
      </c>
      <c r="J7" t="s">
        <v>22</v>
      </c>
      <c r="K7" t="s">
        <v>32</v>
      </c>
      <c r="L7" t="s">
        <v>367</v>
      </c>
      <c r="M7" t="s">
        <v>34</v>
      </c>
      <c r="N7">
        <v>11.3</v>
      </c>
      <c r="O7" t="s">
        <v>35</v>
      </c>
      <c r="P7" t="s">
        <v>27</v>
      </c>
      <c r="Q7">
        <v>8</v>
      </c>
      <c r="R7" t="s">
        <v>286</v>
      </c>
      <c r="S7">
        <f>COUNTIF(L:L,Sheet1__23_1[[#This Row],[Skills Required]])</f>
        <v>20</v>
      </c>
    </row>
    <row r="8" spans="1:19" x14ac:dyDescent="0.35">
      <c r="A8" s="11">
        <v>45816</v>
      </c>
      <c r="B8" t="s">
        <v>28</v>
      </c>
      <c r="C8" t="s">
        <v>18</v>
      </c>
      <c r="D8" t="s">
        <v>29</v>
      </c>
      <c r="E8" t="s">
        <v>20</v>
      </c>
      <c r="F8" t="s">
        <v>30</v>
      </c>
      <c r="G8" t="s">
        <v>19</v>
      </c>
      <c r="H8">
        <v>14</v>
      </c>
      <c r="I8" t="s">
        <v>31</v>
      </c>
      <c r="J8" t="s">
        <v>22</v>
      </c>
      <c r="K8" t="s">
        <v>32</v>
      </c>
      <c r="L8" t="s">
        <v>368</v>
      </c>
      <c r="M8" t="s">
        <v>34</v>
      </c>
      <c r="N8">
        <v>11.3</v>
      </c>
      <c r="O8" t="s">
        <v>35</v>
      </c>
      <c r="P8" t="s">
        <v>27</v>
      </c>
      <c r="Q8">
        <v>8</v>
      </c>
      <c r="R8" t="s">
        <v>286</v>
      </c>
      <c r="S8">
        <f>COUNTIF(L:L,Sheet1__23_1[[#This Row],[Skills Required]])</f>
        <v>28</v>
      </c>
    </row>
    <row r="9" spans="1:19" x14ac:dyDescent="0.35">
      <c r="A9" s="11">
        <v>45795</v>
      </c>
      <c r="B9" t="s">
        <v>36</v>
      </c>
      <c r="C9" t="s">
        <v>37</v>
      </c>
      <c r="D9" t="s">
        <v>29</v>
      </c>
      <c r="E9" t="s">
        <v>38</v>
      </c>
      <c r="F9" t="s">
        <v>21</v>
      </c>
      <c r="G9" t="s">
        <v>39</v>
      </c>
      <c r="I9" t="s">
        <v>31</v>
      </c>
      <c r="J9" t="s">
        <v>31</v>
      </c>
      <c r="K9" t="s">
        <v>40</v>
      </c>
      <c r="L9" t="s">
        <v>365</v>
      </c>
      <c r="M9" t="s">
        <v>42</v>
      </c>
      <c r="N9">
        <v>11.4</v>
      </c>
      <c r="O9" t="s">
        <v>35</v>
      </c>
      <c r="P9" t="s">
        <v>43</v>
      </c>
      <c r="Q9">
        <v>18</v>
      </c>
      <c r="R9" t="s">
        <v>286</v>
      </c>
      <c r="S9">
        <f>COUNTIF(L:L,Sheet1__23_1[[#This Row],[Skills Required]])</f>
        <v>19</v>
      </c>
    </row>
    <row r="10" spans="1:19" x14ac:dyDescent="0.35">
      <c r="A10" s="11">
        <v>45795</v>
      </c>
      <c r="B10" t="s">
        <v>36</v>
      </c>
      <c r="C10" t="s">
        <v>37</v>
      </c>
      <c r="D10" t="s">
        <v>29</v>
      </c>
      <c r="E10" t="s">
        <v>38</v>
      </c>
      <c r="F10" t="s">
        <v>21</v>
      </c>
      <c r="G10" t="s">
        <v>39</v>
      </c>
      <c r="I10" t="s">
        <v>31</v>
      </c>
      <c r="J10" t="s">
        <v>31</v>
      </c>
      <c r="K10" t="s">
        <v>40</v>
      </c>
      <c r="L10" t="s">
        <v>369</v>
      </c>
      <c r="M10" t="s">
        <v>42</v>
      </c>
      <c r="N10">
        <v>11.4</v>
      </c>
      <c r="O10" t="s">
        <v>35</v>
      </c>
      <c r="P10" t="s">
        <v>43</v>
      </c>
      <c r="Q10">
        <v>18</v>
      </c>
      <c r="R10" t="s">
        <v>286</v>
      </c>
      <c r="S10">
        <f>COUNTIF(L:L,Sheet1__23_1[[#This Row],[Skills Required]])</f>
        <v>25</v>
      </c>
    </row>
    <row r="11" spans="1:19" x14ac:dyDescent="0.35">
      <c r="A11" s="11">
        <v>45795</v>
      </c>
      <c r="B11" t="s">
        <v>36</v>
      </c>
      <c r="C11" t="s">
        <v>37</v>
      </c>
      <c r="D11" t="s">
        <v>29</v>
      </c>
      <c r="E11" t="s">
        <v>38</v>
      </c>
      <c r="F11" t="s">
        <v>21</v>
      </c>
      <c r="G11" t="s">
        <v>39</v>
      </c>
      <c r="I11" t="s">
        <v>31</v>
      </c>
      <c r="J11" t="s">
        <v>31</v>
      </c>
      <c r="K11" t="s">
        <v>40</v>
      </c>
      <c r="L11" t="s">
        <v>370</v>
      </c>
      <c r="M11" t="s">
        <v>42</v>
      </c>
      <c r="N11">
        <v>11.4</v>
      </c>
      <c r="O11" t="s">
        <v>35</v>
      </c>
      <c r="P11" t="s">
        <v>43</v>
      </c>
      <c r="Q11">
        <v>18</v>
      </c>
      <c r="R11" t="s">
        <v>286</v>
      </c>
      <c r="S11">
        <f>COUNTIF(L:L,Sheet1__23_1[[#This Row],[Skills Required]])</f>
        <v>28</v>
      </c>
    </row>
    <row r="12" spans="1:19" x14ac:dyDescent="0.35">
      <c r="A12" s="11">
        <v>45795</v>
      </c>
      <c r="B12" t="s">
        <v>36</v>
      </c>
      <c r="C12" t="s">
        <v>37</v>
      </c>
      <c r="D12" t="s">
        <v>29</v>
      </c>
      <c r="E12" t="s">
        <v>38</v>
      </c>
      <c r="F12" t="s">
        <v>21</v>
      </c>
      <c r="G12" t="s">
        <v>39</v>
      </c>
      <c r="I12" t="s">
        <v>31</v>
      </c>
      <c r="J12" t="s">
        <v>31</v>
      </c>
      <c r="K12" t="s">
        <v>40</v>
      </c>
      <c r="L12" t="s">
        <v>368</v>
      </c>
      <c r="M12" t="s">
        <v>42</v>
      </c>
      <c r="N12">
        <v>11.4</v>
      </c>
      <c r="O12" t="s">
        <v>35</v>
      </c>
      <c r="P12" t="s">
        <v>43</v>
      </c>
      <c r="Q12">
        <v>18</v>
      </c>
      <c r="R12" t="s">
        <v>286</v>
      </c>
      <c r="S12">
        <f>COUNTIF(L:L,Sheet1__23_1[[#This Row],[Skills Required]])</f>
        <v>28</v>
      </c>
    </row>
    <row r="13" spans="1:19" x14ac:dyDescent="0.35">
      <c r="A13" s="11">
        <v>45763</v>
      </c>
      <c r="B13" t="s">
        <v>28</v>
      </c>
      <c r="C13" t="s">
        <v>18</v>
      </c>
      <c r="D13" t="s">
        <v>29</v>
      </c>
      <c r="E13" t="s">
        <v>44</v>
      </c>
      <c r="F13" t="s">
        <v>30</v>
      </c>
      <c r="G13" t="s">
        <v>45</v>
      </c>
      <c r="H13">
        <v>7</v>
      </c>
      <c r="I13" t="s">
        <v>22</v>
      </c>
      <c r="J13" t="s">
        <v>22</v>
      </c>
      <c r="K13" t="s">
        <v>40</v>
      </c>
      <c r="L13" t="s">
        <v>371</v>
      </c>
      <c r="M13" t="s">
        <v>47</v>
      </c>
      <c r="N13">
        <v>9.9</v>
      </c>
      <c r="O13" t="s">
        <v>48</v>
      </c>
      <c r="P13" t="s">
        <v>49</v>
      </c>
      <c r="Q13">
        <v>16</v>
      </c>
      <c r="R13" t="s">
        <v>286</v>
      </c>
      <c r="S13">
        <f>COUNTIF(L:L,Sheet1__23_1[[#This Row],[Skills Required]])</f>
        <v>9</v>
      </c>
    </row>
    <row r="14" spans="1:19" x14ac:dyDescent="0.35">
      <c r="A14" s="11">
        <v>45763</v>
      </c>
      <c r="B14" t="s">
        <v>28</v>
      </c>
      <c r="C14" t="s">
        <v>18</v>
      </c>
      <c r="D14" t="s">
        <v>29</v>
      </c>
      <c r="E14" t="s">
        <v>44</v>
      </c>
      <c r="F14" t="s">
        <v>30</v>
      </c>
      <c r="G14" t="s">
        <v>45</v>
      </c>
      <c r="H14">
        <v>7</v>
      </c>
      <c r="I14" t="s">
        <v>22</v>
      </c>
      <c r="J14" t="s">
        <v>22</v>
      </c>
      <c r="K14" t="s">
        <v>40</v>
      </c>
      <c r="L14" t="s">
        <v>372</v>
      </c>
      <c r="M14" t="s">
        <v>47</v>
      </c>
      <c r="N14">
        <v>9.9</v>
      </c>
      <c r="O14" t="s">
        <v>48</v>
      </c>
      <c r="P14" t="s">
        <v>49</v>
      </c>
      <c r="Q14">
        <v>16</v>
      </c>
      <c r="R14" t="s">
        <v>286</v>
      </c>
      <c r="S14">
        <f>COUNTIF(L:L,Sheet1__23_1[[#This Row],[Skills Required]])</f>
        <v>16</v>
      </c>
    </row>
    <row r="15" spans="1:19" x14ac:dyDescent="0.35">
      <c r="A15" s="11">
        <v>45763</v>
      </c>
      <c r="B15" t="s">
        <v>28</v>
      </c>
      <c r="C15" t="s">
        <v>18</v>
      </c>
      <c r="D15" t="s">
        <v>29</v>
      </c>
      <c r="E15" t="s">
        <v>44</v>
      </c>
      <c r="F15" t="s">
        <v>30</v>
      </c>
      <c r="G15" t="s">
        <v>45</v>
      </c>
      <c r="H15">
        <v>7</v>
      </c>
      <c r="I15" t="s">
        <v>22</v>
      </c>
      <c r="J15" t="s">
        <v>22</v>
      </c>
      <c r="K15" t="s">
        <v>40</v>
      </c>
      <c r="L15" t="s">
        <v>363</v>
      </c>
      <c r="M15" t="s">
        <v>47</v>
      </c>
      <c r="N15">
        <v>9.9</v>
      </c>
      <c r="O15" t="s">
        <v>48</v>
      </c>
      <c r="P15" t="s">
        <v>49</v>
      </c>
      <c r="Q15">
        <v>16</v>
      </c>
      <c r="R15" t="s">
        <v>286</v>
      </c>
      <c r="S15">
        <f>COUNTIF(L:L,Sheet1__23_1[[#This Row],[Skills Required]])</f>
        <v>28</v>
      </c>
    </row>
    <row r="16" spans="1:19" x14ac:dyDescent="0.35">
      <c r="A16" s="11">
        <v>45763</v>
      </c>
      <c r="B16" t="s">
        <v>28</v>
      </c>
      <c r="C16" t="s">
        <v>18</v>
      </c>
      <c r="D16" t="s">
        <v>29</v>
      </c>
      <c r="E16" t="s">
        <v>44</v>
      </c>
      <c r="F16" t="s">
        <v>30</v>
      </c>
      <c r="G16" t="s">
        <v>45</v>
      </c>
      <c r="H16">
        <v>7</v>
      </c>
      <c r="I16" t="s">
        <v>22</v>
      </c>
      <c r="J16" t="s">
        <v>22</v>
      </c>
      <c r="K16" t="s">
        <v>40</v>
      </c>
      <c r="L16" t="s">
        <v>366</v>
      </c>
      <c r="M16" t="s">
        <v>47</v>
      </c>
      <c r="N16">
        <v>9.9</v>
      </c>
      <c r="O16" t="s">
        <v>48</v>
      </c>
      <c r="P16" t="s">
        <v>49</v>
      </c>
      <c r="Q16">
        <v>16</v>
      </c>
      <c r="R16" t="s">
        <v>286</v>
      </c>
      <c r="S16">
        <f>COUNTIF(L:L,Sheet1__23_1[[#This Row],[Skills Required]])</f>
        <v>29</v>
      </c>
    </row>
    <row r="17" spans="1:19" x14ac:dyDescent="0.35">
      <c r="A17" s="11">
        <v>45788</v>
      </c>
      <c r="B17" t="s">
        <v>50</v>
      </c>
      <c r="C17" t="s">
        <v>51</v>
      </c>
      <c r="D17" t="s">
        <v>19</v>
      </c>
      <c r="E17" t="s">
        <v>44</v>
      </c>
      <c r="F17" t="s">
        <v>21</v>
      </c>
      <c r="G17" t="s">
        <v>52</v>
      </c>
      <c r="I17" t="s">
        <v>31</v>
      </c>
      <c r="J17" t="s">
        <v>31</v>
      </c>
      <c r="K17" t="s">
        <v>53</v>
      </c>
      <c r="L17" t="s">
        <v>373</v>
      </c>
      <c r="M17" t="s">
        <v>55</v>
      </c>
      <c r="N17">
        <v>6.4</v>
      </c>
      <c r="O17" t="s">
        <v>35</v>
      </c>
      <c r="P17" t="s">
        <v>43</v>
      </c>
      <c r="Q17">
        <v>11</v>
      </c>
      <c r="R17" t="s">
        <v>286</v>
      </c>
      <c r="S17">
        <f>COUNTIF(L:L,Sheet1__23_1[[#This Row],[Skills Required]])</f>
        <v>12</v>
      </c>
    </row>
    <row r="18" spans="1:19" x14ac:dyDescent="0.35">
      <c r="A18" s="11">
        <v>45788</v>
      </c>
      <c r="B18" t="s">
        <v>50</v>
      </c>
      <c r="C18" t="s">
        <v>51</v>
      </c>
      <c r="D18" t="s">
        <v>19</v>
      </c>
      <c r="E18" t="s">
        <v>44</v>
      </c>
      <c r="F18" t="s">
        <v>21</v>
      </c>
      <c r="G18" t="s">
        <v>52</v>
      </c>
      <c r="I18" t="s">
        <v>31</v>
      </c>
      <c r="J18" t="s">
        <v>31</v>
      </c>
      <c r="K18" t="s">
        <v>53</v>
      </c>
      <c r="L18" t="s">
        <v>367</v>
      </c>
      <c r="M18" t="s">
        <v>55</v>
      </c>
      <c r="N18">
        <v>6.4</v>
      </c>
      <c r="O18" t="s">
        <v>35</v>
      </c>
      <c r="P18" t="s">
        <v>43</v>
      </c>
      <c r="Q18">
        <v>11</v>
      </c>
      <c r="R18" t="s">
        <v>286</v>
      </c>
      <c r="S18">
        <f>COUNTIF(L:L,Sheet1__23_1[[#This Row],[Skills Required]])</f>
        <v>20</v>
      </c>
    </row>
    <row r="19" spans="1:19" x14ac:dyDescent="0.35">
      <c r="A19" s="11">
        <v>45788</v>
      </c>
      <c r="B19" t="s">
        <v>50</v>
      </c>
      <c r="C19" t="s">
        <v>51</v>
      </c>
      <c r="D19" t="s">
        <v>19</v>
      </c>
      <c r="E19" t="s">
        <v>44</v>
      </c>
      <c r="F19" t="s">
        <v>21</v>
      </c>
      <c r="G19" t="s">
        <v>52</v>
      </c>
      <c r="I19" t="s">
        <v>31</v>
      </c>
      <c r="J19" t="s">
        <v>31</v>
      </c>
      <c r="K19" t="s">
        <v>53</v>
      </c>
      <c r="L19" t="s">
        <v>372</v>
      </c>
      <c r="M19" t="s">
        <v>55</v>
      </c>
      <c r="N19">
        <v>6.4</v>
      </c>
      <c r="O19" t="s">
        <v>35</v>
      </c>
      <c r="P19" t="s">
        <v>43</v>
      </c>
      <c r="Q19">
        <v>11</v>
      </c>
      <c r="R19" t="s">
        <v>286</v>
      </c>
      <c r="S19">
        <f>COUNTIF(L:L,Sheet1__23_1[[#This Row],[Skills Required]])</f>
        <v>16</v>
      </c>
    </row>
    <row r="20" spans="1:19" x14ac:dyDescent="0.35">
      <c r="A20" s="11">
        <v>45788</v>
      </c>
      <c r="B20" t="s">
        <v>50</v>
      </c>
      <c r="C20" t="s">
        <v>51</v>
      </c>
      <c r="D20" t="s">
        <v>19</v>
      </c>
      <c r="E20" t="s">
        <v>44</v>
      </c>
      <c r="F20" t="s">
        <v>21</v>
      </c>
      <c r="G20" t="s">
        <v>52</v>
      </c>
      <c r="I20" t="s">
        <v>31</v>
      </c>
      <c r="J20" t="s">
        <v>31</v>
      </c>
      <c r="K20" t="s">
        <v>53</v>
      </c>
      <c r="L20" t="s">
        <v>368</v>
      </c>
      <c r="M20" t="s">
        <v>55</v>
      </c>
      <c r="N20">
        <v>6.4</v>
      </c>
      <c r="O20" t="s">
        <v>35</v>
      </c>
      <c r="P20" t="s">
        <v>43</v>
      </c>
      <c r="Q20">
        <v>11</v>
      </c>
      <c r="R20" t="s">
        <v>286</v>
      </c>
      <c r="S20">
        <f>COUNTIF(L:L,Sheet1__23_1[[#This Row],[Skills Required]])</f>
        <v>28</v>
      </c>
    </row>
    <row r="21" spans="1:19" x14ac:dyDescent="0.35">
      <c r="A21" s="11">
        <v>45779</v>
      </c>
      <c r="B21" t="s">
        <v>28</v>
      </c>
      <c r="C21" t="s">
        <v>37</v>
      </c>
      <c r="D21" t="s">
        <v>19</v>
      </c>
      <c r="E21" t="s">
        <v>20</v>
      </c>
      <c r="F21" t="s">
        <v>30</v>
      </c>
      <c r="G21" t="s">
        <v>56</v>
      </c>
      <c r="H21">
        <v>14</v>
      </c>
      <c r="I21" t="s">
        <v>22</v>
      </c>
      <c r="J21" t="s">
        <v>31</v>
      </c>
      <c r="K21" t="s">
        <v>53</v>
      </c>
      <c r="L21" t="s">
        <v>374</v>
      </c>
      <c r="M21" t="s">
        <v>58</v>
      </c>
      <c r="N21">
        <v>7.7</v>
      </c>
      <c r="O21" t="s">
        <v>59</v>
      </c>
      <c r="P21" t="s">
        <v>43</v>
      </c>
      <c r="Q21">
        <v>2</v>
      </c>
      <c r="R21" t="s">
        <v>286</v>
      </c>
      <c r="S21">
        <f>COUNTIF(L:L,Sheet1__23_1[[#This Row],[Skills Required]])</f>
        <v>7</v>
      </c>
    </row>
    <row r="22" spans="1:19" x14ac:dyDescent="0.35">
      <c r="A22" s="11">
        <v>45779</v>
      </c>
      <c r="B22" t="s">
        <v>28</v>
      </c>
      <c r="C22" t="s">
        <v>37</v>
      </c>
      <c r="D22" t="s">
        <v>19</v>
      </c>
      <c r="E22" t="s">
        <v>20</v>
      </c>
      <c r="F22" t="s">
        <v>30</v>
      </c>
      <c r="G22" t="s">
        <v>56</v>
      </c>
      <c r="H22">
        <v>14</v>
      </c>
      <c r="I22" t="s">
        <v>22</v>
      </c>
      <c r="J22" t="s">
        <v>31</v>
      </c>
      <c r="K22" t="s">
        <v>53</v>
      </c>
      <c r="L22" t="s">
        <v>363</v>
      </c>
      <c r="M22" t="s">
        <v>58</v>
      </c>
      <c r="N22">
        <v>7.7</v>
      </c>
      <c r="O22" t="s">
        <v>59</v>
      </c>
      <c r="P22" t="s">
        <v>43</v>
      </c>
      <c r="Q22">
        <v>2</v>
      </c>
      <c r="R22" t="s">
        <v>286</v>
      </c>
      <c r="S22">
        <f>COUNTIF(L:L,Sheet1__23_1[[#This Row],[Skills Required]])</f>
        <v>28</v>
      </c>
    </row>
    <row r="23" spans="1:19" x14ac:dyDescent="0.35">
      <c r="A23" s="11">
        <v>45757</v>
      </c>
      <c r="B23" t="s">
        <v>60</v>
      </c>
      <c r="C23" t="s">
        <v>61</v>
      </c>
      <c r="D23" t="s">
        <v>19</v>
      </c>
      <c r="E23" t="s">
        <v>62</v>
      </c>
      <c r="F23" t="s">
        <v>30</v>
      </c>
      <c r="G23" t="s">
        <v>52</v>
      </c>
      <c r="H23">
        <v>0</v>
      </c>
      <c r="I23" t="s">
        <v>31</v>
      </c>
      <c r="J23" t="s">
        <v>31</v>
      </c>
      <c r="K23" t="s">
        <v>63</v>
      </c>
      <c r="L23" t="s">
        <v>375</v>
      </c>
      <c r="M23" t="s">
        <v>65</v>
      </c>
      <c r="N23">
        <v>7.8</v>
      </c>
      <c r="O23" t="s">
        <v>66</v>
      </c>
      <c r="P23" t="s">
        <v>49</v>
      </c>
      <c r="Q23">
        <v>10</v>
      </c>
      <c r="R23" t="s">
        <v>286</v>
      </c>
      <c r="S23">
        <f>COUNTIF(L:L,Sheet1__23_1[[#This Row],[Skills Required]])</f>
        <v>11</v>
      </c>
    </row>
    <row r="24" spans="1:19" x14ac:dyDescent="0.35">
      <c r="A24" s="11">
        <v>45757</v>
      </c>
      <c r="B24" t="s">
        <v>60</v>
      </c>
      <c r="C24" t="s">
        <v>61</v>
      </c>
      <c r="D24" t="s">
        <v>19</v>
      </c>
      <c r="E24" t="s">
        <v>62</v>
      </c>
      <c r="F24" t="s">
        <v>30</v>
      </c>
      <c r="G24" t="s">
        <v>52</v>
      </c>
      <c r="H24">
        <v>0</v>
      </c>
      <c r="I24" t="s">
        <v>31</v>
      </c>
      <c r="J24" t="s">
        <v>31</v>
      </c>
      <c r="K24" t="s">
        <v>63</v>
      </c>
      <c r="L24" t="s">
        <v>364</v>
      </c>
      <c r="M24" t="s">
        <v>65</v>
      </c>
      <c r="N24">
        <v>7.8</v>
      </c>
      <c r="O24" t="s">
        <v>66</v>
      </c>
      <c r="P24" t="s">
        <v>49</v>
      </c>
      <c r="Q24">
        <v>10</v>
      </c>
      <c r="R24" t="s">
        <v>286</v>
      </c>
      <c r="S24">
        <f>COUNTIF(L:L,Sheet1__23_1[[#This Row],[Skills Required]])</f>
        <v>26</v>
      </c>
    </row>
    <row r="25" spans="1:19" x14ac:dyDescent="0.35">
      <c r="A25" s="11">
        <v>45757</v>
      </c>
      <c r="B25" t="s">
        <v>60</v>
      </c>
      <c r="C25" t="s">
        <v>61</v>
      </c>
      <c r="D25" t="s">
        <v>19</v>
      </c>
      <c r="E25" t="s">
        <v>62</v>
      </c>
      <c r="F25" t="s">
        <v>30</v>
      </c>
      <c r="G25" t="s">
        <v>52</v>
      </c>
      <c r="H25">
        <v>0</v>
      </c>
      <c r="I25" t="s">
        <v>31</v>
      </c>
      <c r="J25" t="s">
        <v>31</v>
      </c>
      <c r="K25" t="s">
        <v>63</v>
      </c>
      <c r="L25" t="s">
        <v>376</v>
      </c>
      <c r="M25" t="s">
        <v>65</v>
      </c>
      <c r="N25">
        <v>7.8</v>
      </c>
      <c r="O25" t="s">
        <v>66</v>
      </c>
      <c r="P25" t="s">
        <v>49</v>
      </c>
      <c r="Q25">
        <v>10</v>
      </c>
      <c r="R25" t="s">
        <v>286</v>
      </c>
      <c r="S25">
        <f>COUNTIF(L:L,Sheet1__23_1[[#This Row],[Skills Required]])</f>
        <v>26</v>
      </c>
    </row>
    <row r="26" spans="1:19" x14ac:dyDescent="0.35">
      <c r="A26" s="11">
        <v>45757</v>
      </c>
      <c r="B26" t="s">
        <v>60</v>
      </c>
      <c r="C26" t="s">
        <v>61</v>
      </c>
      <c r="D26" t="s">
        <v>19</v>
      </c>
      <c r="E26" t="s">
        <v>62</v>
      </c>
      <c r="F26" t="s">
        <v>30</v>
      </c>
      <c r="G26" t="s">
        <v>52</v>
      </c>
      <c r="H26">
        <v>0</v>
      </c>
      <c r="I26" t="s">
        <v>31</v>
      </c>
      <c r="J26" t="s">
        <v>31</v>
      </c>
      <c r="K26" t="s">
        <v>63</v>
      </c>
      <c r="L26" t="s">
        <v>372</v>
      </c>
      <c r="M26" t="s">
        <v>65</v>
      </c>
      <c r="N26">
        <v>7.8</v>
      </c>
      <c r="O26" t="s">
        <v>66</v>
      </c>
      <c r="P26" t="s">
        <v>49</v>
      </c>
      <c r="Q26">
        <v>10</v>
      </c>
      <c r="R26" t="s">
        <v>286</v>
      </c>
      <c r="S26">
        <f>COUNTIF(L:L,Sheet1__23_1[[#This Row],[Skills Required]])</f>
        <v>16</v>
      </c>
    </row>
    <row r="27" spans="1:19" x14ac:dyDescent="0.35">
      <c r="A27" s="11">
        <v>45800</v>
      </c>
      <c r="B27" t="s">
        <v>67</v>
      </c>
      <c r="C27" t="s">
        <v>61</v>
      </c>
      <c r="D27" t="s">
        <v>19</v>
      </c>
      <c r="E27" t="s">
        <v>68</v>
      </c>
      <c r="F27" t="s">
        <v>69</v>
      </c>
      <c r="G27" t="s">
        <v>39</v>
      </c>
      <c r="H27">
        <v>21</v>
      </c>
      <c r="I27" t="s">
        <v>22</v>
      </c>
      <c r="J27" t="s">
        <v>31</v>
      </c>
      <c r="K27" t="s">
        <v>23</v>
      </c>
      <c r="L27" t="s">
        <v>365</v>
      </c>
      <c r="M27" t="s">
        <v>71</v>
      </c>
      <c r="N27">
        <v>5.3</v>
      </c>
      <c r="O27" t="s">
        <v>59</v>
      </c>
      <c r="P27" t="s">
        <v>43</v>
      </c>
      <c r="Q27">
        <v>23</v>
      </c>
      <c r="R27" t="s">
        <v>287</v>
      </c>
      <c r="S27">
        <f>COUNTIF(L:L,Sheet1__23_1[[#This Row],[Skills Required]])</f>
        <v>19</v>
      </c>
    </row>
    <row r="28" spans="1:19" x14ac:dyDescent="0.35">
      <c r="A28" s="11">
        <v>45800</v>
      </c>
      <c r="B28" t="s">
        <v>67</v>
      </c>
      <c r="C28" t="s">
        <v>61</v>
      </c>
      <c r="D28" t="s">
        <v>19</v>
      </c>
      <c r="E28" t="s">
        <v>68</v>
      </c>
      <c r="F28" t="s">
        <v>69</v>
      </c>
      <c r="G28" t="s">
        <v>39</v>
      </c>
      <c r="H28">
        <v>21</v>
      </c>
      <c r="I28" t="s">
        <v>22</v>
      </c>
      <c r="J28" t="s">
        <v>31</v>
      </c>
      <c r="K28" t="s">
        <v>23</v>
      </c>
      <c r="L28" t="s">
        <v>366</v>
      </c>
      <c r="M28" t="s">
        <v>71</v>
      </c>
      <c r="N28">
        <v>5.3</v>
      </c>
      <c r="O28" t="s">
        <v>59</v>
      </c>
      <c r="P28" t="s">
        <v>43</v>
      </c>
      <c r="Q28">
        <v>23</v>
      </c>
      <c r="R28" t="s">
        <v>287</v>
      </c>
      <c r="S28">
        <f>COUNTIF(L:L,Sheet1__23_1[[#This Row],[Skills Required]])</f>
        <v>29</v>
      </c>
    </row>
    <row r="29" spans="1:19" x14ac:dyDescent="0.35">
      <c r="A29" s="11">
        <v>45793</v>
      </c>
      <c r="B29" t="s">
        <v>72</v>
      </c>
      <c r="C29" t="s">
        <v>73</v>
      </c>
      <c r="D29" t="s">
        <v>29</v>
      </c>
      <c r="E29" t="s">
        <v>20</v>
      </c>
      <c r="F29" t="s">
        <v>69</v>
      </c>
      <c r="G29" t="s">
        <v>56</v>
      </c>
      <c r="H29">
        <v>21</v>
      </c>
      <c r="I29" t="s">
        <v>31</v>
      </c>
      <c r="J29" t="s">
        <v>31</v>
      </c>
      <c r="K29" t="s">
        <v>53</v>
      </c>
      <c r="L29" t="s">
        <v>377</v>
      </c>
      <c r="M29" t="s">
        <v>75</v>
      </c>
      <c r="N29">
        <v>3.5</v>
      </c>
      <c r="O29" t="s">
        <v>59</v>
      </c>
      <c r="P29" t="s">
        <v>43</v>
      </c>
      <c r="Q29">
        <v>16</v>
      </c>
      <c r="R29" t="s">
        <v>287</v>
      </c>
      <c r="S29">
        <f>COUNTIF(L:L,Sheet1__23_1[[#This Row],[Skills Required]])</f>
        <v>13</v>
      </c>
    </row>
    <row r="30" spans="1:19" x14ac:dyDescent="0.35">
      <c r="A30" s="11">
        <v>45793</v>
      </c>
      <c r="B30" t="s">
        <v>72</v>
      </c>
      <c r="C30" t="s">
        <v>73</v>
      </c>
      <c r="D30" t="s">
        <v>29</v>
      </c>
      <c r="E30" t="s">
        <v>20</v>
      </c>
      <c r="F30" t="s">
        <v>69</v>
      </c>
      <c r="G30" t="s">
        <v>56</v>
      </c>
      <c r="H30">
        <v>21</v>
      </c>
      <c r="I30" t="s">
        <v>31</v>
      </c>
      <c r="J30" t="s">
        <v>31</v>
      </c>
      <c r="K30" t="s">
        <v>53</v>
      </c>
      <c r="L30" t="s">
        <v>376</v>
      </c>
      <c r="M30" t="s">
        <v>75</v>
      </c>
      <c r="N30">
        <v>3.5</v>
      </c>
      <c r="O30" t="s">
        <v>59</v>
      </c>
      <c r="P30" t="s">
        <v>43</v>
      </c>
      <c r="Q30">
        <v>16</v>
      </c>
      <c r="R30" t="s">
        <v>287</v>
      </c>
      <c r="S30">
        <f>COUNTIF(L:L,Sheet1__23_1[[#This Row],[Skills Required]])</f>
        <v>26</v>
      </c>
    </row>
    <row r="31" spans="1:19" x14ac:dyDescent="0.35">
      <c r="A31" s="11">
        <v>45793</v>
      </c>
      <c r="B31" t="s">
        <v>72</v>
      </c>
      <c r="C31" t="s">
        <v>73</v>
      </c>
      <c r="D31" t="s">
        <v>29</v>
      </c>
      <c r="E31" t="s">
        <v>20</v>
      </c>
      <c r="F31" t="s">
        <v>69</v>
      </c>
      <c r="G31" t="s">
        <v>56</v>
      </c>
      <c r="H31">
        <v>21</v>
      </c>
      <c r="I31" t="s">
        <v>31</v>
      </c>
      <c r="J31" t="s">
        <v>31</v>
      </c>
      <c r="K31" t="s">
        <v>53</v>
      </c>
      <c r="L31" t="s">
        <v>378</v>
      </c>
      <c r="M31" t="s">
        <v>75</v>
      </c>
      <c r="N31">
        <v>3.5</v>
      </c>
      <c r="O31" t="s">
        <v>59</v>
      </c>
      <c r="P31" t="s">
        <v>43</v>
      </c>
      <c r="Q31">
        <v>16</v>
      </c>
      <c r="R31" t="s">
        <v>287</v>
      </c>
      <c r="S31">
        <f>COUNTIF(L:L,Sheet1__23_1[[#This Row],[Skills Required]])</f>
        <v>23</v>
      </c>
    </row>
    <row r="32" spans="1:19" x14ac:dyDescent="0.35">
      <c r="A32" s="11">
        <v>45793</v>
      </c>
      <c r="B32" t="s">
        <v>72</v>
      </c>
      <c r="C32" t="s">
        <v>73</v>
      </c>
      <c r="D32" t="s">
        <v>29</v>
      </c>
      <c r="E32" t="s">
        <v>20</v>
      </c>
      <c r="F32" t="s">
        <v>69</v>
      </c>
      <c r="G32" t="s">
        <v>56</v>
      </c>
      <c r="H32">
        <v>21</v>
      </c>
      <c r="I32" t="s">
        <v>31</v>
      </c>
      <c r="J32" t="s">
        <v>31</v>
      </c>
      <c r="K32" t="s">
        <v>53</v>
      </c>
      <c r="L32" t="s">
        <v>369</v>
      </c>
      <c r="M32" t="s">
        <v>75</v>
      </c>
      <c r="N32">
        <v>3.5</v>
      </c>
      <c r="O32" t="s">
        <v>59</v>
      </c>
      <c r="P32" t="s">
        <v>43</v>
      </c>
      <c r="Q32">
        <v>16</v>
      </c>
      <c r="R32" t="s">
        <v>287</v>
      </c>
      <c r="S32">
        <f>COUNTIF(L:L,Sheet1__23_1[[#This Row],[Skills Required]])</f>
        <v>25</v>
      </c>
    </row>
    <row r="33" spans="1:19" x14ac:dyDescent="0.35">
      <c r="A33" s="11">
        <v>45749</v>
      </c>
      <c r="B33" t="s">
        <v>76</v>
      </c>
      <c r="C33" t="s">
        <v>77</v>
      </c>
      <c r="D33" t="s">
        <v>19</v>
      </c>
      <c r="E33" t="s">
        <v>44</v>
      </c>
      <c r="F33" t="s">
        <v>78</v>
      </c>
      <c r="G33" t="s">
        <v>45</v>
      </c>
      <c r="H33">
        <v>21</v>
      </c>
      <c r="I33" t="s">
        <v>31</v>
      </c>
      <c r="J33" t="s">
        <v>31</v>
      </c>
      <c r="K33" t="s">
        <v>63</v>
      </c>
      <c r="L33" t="s">
        <v>373</v>
      </c>
      <c r="M33" t="s">
        <v>80</v>
      </c>
      <c r="N33">
        <v>11.1</v>
      </c>
      <c r="O33" t="s">
        <v>48</v>
      </c>
      <c r="P33" t="s">
        <v>49</v>
      </c>
      <c r="Q33">
        <v>2</v>
      </c>
      <c r="R33" t="s">
        <v>287</v>
      </c>
      <c r="S33">
        <f>COUNTIF(L:L,Sheet1__23_1[[#This Row],[Skills Required]])</f>
        <v>12</v>
      </c>
    </row>
    <row r="34" spans="1:19" x14ac:dyDescent="0.35">
      <c r="A34" s="11">
        <v>45749</v>
      </c>
      <c r="B34" t="s">
        <v>76</v>
      </c>
      <c r="C34" t="s">
        <v>77</v>
      </c>
      <c r="D34" t="s">
        <v>19</v>
      </c>
      <c r="E34" t="s">
        <v>44</v>
      </c>
      <c r="F34" t="s">
        <v>78</v>
      </c>
      <c r="G34" t="s">
        <v>45</v>
      </c>
      <c r="H34">
        <v>21</v>
      </c>
      <c r="I34" t="s">
        <v>31</v>
      </c>
      <c r="J34" t="s">
        <v>31</v>
      </c>
      <c r="K34" t="s">
        <v>63</v>
      </c>
      <c r="L34" t="s">
        <v>370</v>
      </c>
      <c r="M34" t="s">
        <v>80</v>
      </c>
      <c r="N34">
        <v>11.1</v>
      </c>
      <c r="O34" t="s">
        <v>48</v>
      </c>
      <c r="P34" t="s">
        <v>49</v>
      </c>
      <c r="Q34">
        <v>2</v>
      </c>
      <c r="R34" t="s">
        <v>287</v>
      </c>
      <c r="S34">
        <f>COUNTIF(L:L,Sheet1__23_1[[#This Row],[Skills Required]])</f>
        <v>28</v>
      </c>
    </row>
    <row r="35" spans="1:19" x14ac:dyDescent="0.35">
      <c r="A35" s="11">
        <v>45820</v>
      </c>
      <c r="B35" t="s">
        <v>60</v>
      </c>
      <c r="C35" t="s">
        <v>81</v>
      </c>
      <c r="D35" t="s">
        <v>19</v>
      </c>
      <c r="E35" t="s">
        <v>38</v>
      </c>
      <c r="F35" t="s">
        <v>69</v>
      </c>
      <c r="G35" t="s">
        <v>19</v>
      </c>
      <c r="H35">
        <v>14</v>
      </c>
      <c r="I35" t="s">
        <v>31</v>
      </c>
      <c r="J35" t="s">
        <v>22</v>
      </c>
      <c r="K35" t="s">
        <v>63</v>
      </c>
      <c r="L35" t="s">
        <v>379</v>
      </c>
      <c r="M35" t="s">
        <v>83</v>
      </c>
      <c r="N35">
        <v>9.6999999999999993</v>
      </c>
      <c r="O35" t="s">
        <v>66</v>
      </c>
      <c r="P35" t="s">
        <v>27</v>
      </c>
      <c r="Q35">
        <v>12</v>
      </c>
      <c r="R35" t="s">
        <v>287</v>
      </c>
      <c r="S35">
        <f>COUNTIF(L:L,Sheet1__23_1[[#This Row],[Skills Required]])</f>
        <v>9</v>
      </c>
    </row>
    <row r="36" spans="1:19" x14ac:dyDescent="0.35">
      <c r="A36" s="11">
        <v>45820</v>
      </c>
      <c r="B36" t="s">
        <v>60</v>
      </c>
      <c r="C36" t="s">
        <v>81</v>
      </c>
      <c r="D36" t="s">
        <v>19</v>
      </c>
      <c r="E36" t="s">
        <v>38</v>
      </c>
      <c r="F36" t="s">
        <v>69</v>
      </c>
      <c r="G36" t="s">
        <v>19</v>
      </c>
      <c r="H36">
        <v>14</v>
      </c>
      <c r="I36" t="s">
        <v>31</v>
      </c>
      <c r="J36" t="s">
        <v>22</v>
      </c>
      <c r="K36" t="s">
        <v>63</v>
      </c>
      <c r="L36" t="s">
        <v>367</v>
      </c>
      <c r="M36" t="s">
        <v>83</v>
      </c>
      <c r="N36">
        <v>9.6999999999999993</v>
      </c>
      <c r="O36" t="s">
        <v>66</v>
      </c>
      <c r="P36" t="s">
        <v>27</v>
      </c>
      <c r="Q36">
        <v>12</v>
      </c>
      <c r="R36" t="s">
        <v>287</v>
      </c>
      <c r="S36">
        <f>COUNTIF(L:L,Sheet1__23_1[[#This Row],[Skills Required]])</f>
        <v>20</v>
      </c>
    </row>
    <row r="37" spans="1:19" x14ac:dyDescent="0.35">
      <c r="A37" s="11">
        <v>45820</v>
      </c>
      <c r="B37" t="s">
        <v>60</v>
      </c>
      <c r="C37" t="s">
        <v>81</v>
      </c>
      <c r="D37" t="s">
        <v>19</v>
      </c>
      <c r="E37" t="s">
        <v>38</v>
      </c>
      <c r="F37" t="s">
        <v>69</v>
      </c>
      <c r="G37" t="s">
        <v>19</v>
      </c>
      <c r="H37">
        <v>14</v>
      </c>
      <c r="I37" t="s">
        <v>31</v>
      </c>
      <c r="J37" t="s">
        <v>22</v>
      </c>
      <c r="K37" t="s">
        <v>63</v>
      </c>
      <c r="L37" t="s">
        <v>364</v>
      </c>
      <c r="M37" t="s">
        <v>83</v>
      </c>
      <c r="N37">
        <v>9.6999999999999993</v>
      </c>
      <c r="O37" t="s">
        <v>66</v>
      </c>
      <c r="P37" t="s">
        <v>27</v>
      </c>
      <c r="Q37">
        <v>12</v>
      </c>
      <c r="R37" t="s">
        <v>287</v>
      </c>
      <c r="S37">
        <f>COUNTIF(L:L,Sheet1__23_1[[#This Row],[Skills Required]])</f>
        <v>26</v>
      </c>
    </row>
    <row r="38" spans="1:19" x14ac:dyDescent="0.35">
      <c r="A38" s="11">
        <v>45820</v>
      </c>
      <c r="B38" t="s">
        <v>60</v>
      </c>
      <c r="C38" t="s">
        <v>81</v>
      </c>
      <c r="D38" t="s">
        <v>19</v>
      </c>
      <c r="E38" t="s">
        <v>38</v>
      </c>
      <c r="F38" t="s">
        <v>69</v>
      </c>
      <c r="G38" t="s">
        <v>19</v>
      </c>
      <c r="H38">
        <v>14</v>
      </c>
      <c r="I38" t="s">
        <v>31</v>
      </c>
      <c r="J38" t="s">
        <v>22</v>
      </c>
      <c r="K38" t="s">
        <v>63</v>
      </c>
      <c r="L38" t="s">
        <v>378</v>
      </c>
      <c r="M38" t="s">
        <v>83</v>
      </c>
      <c r="N38">
        <v>9.6999999999999993</v>
      </c>
      <c r="O38" t="s">
        <v>66</v>
      </c>
      <c r="P38" t="s">
        <v>27</v>
      </c>
      <c r="Q38">
        <v>12</v>
      </c>
      <c r="R38" t="s">
        <v>287</v>
      </c>
      <c r="S38">
        <f>COUNTIF(L:L,Sheet1__23_1[[#This Row],[Skills Required]])</f>
        <v>23</v>
      </c>
    </row>
    <row r="39" spans="1:19" x14ac:dyDescent="0.35">
      <c r="A39" s="11">
        <v>45792</v>
      </c>
      <c r="B39" t="s">
        <v>60</v>
      </c>
      <c r="C39" t="s">
        <v>77</v>
      </c>
      <c r="D39" t="s">
        <v>19</v>
      </c>
      <c r="E39" t="s">
        <v>62</v>
      </c>
      <c r="F39" t="s">
        <v>30</v>
      </c>
      <c r="G39" t="s">
        <v>45</v>
      </c>
      <c r="H39">
        <v>21</v>
      </c>
      <c r="I39" t="s">
        <v>22</v>
      </c>
      <c r="J39" t="s">
        <v>22</v>
      </c>
      <c r="K39" t="s">
        <v>23</v>
      </c>
      <c r="L39" t="s">
        <v>380</v>
      </c>
      <c r="M39" t="s">
        <v>85</v>
      </c>
      <c r="N39">
        <v>4.7</v>
      </c>
      <c r="O39" t="s">
        <v>66</v>
      </c>
      <c r="P39" t="s">
        <v>43</v>
      </c>
      <c r="Q39">
        <v>15</v>
      </c>
      <c r="R39" t="s">
        <v>286</v>
      </c>
      <c r="S39">
        <f>COUNTIF(L:L,Sheet1__23_1[[#This Row],[Skills Required]])</f>
        <v>13</v>
      </c>
    </row>
    <row r="40" spans="1:19" x14ac:dyDescent="0.35">
      <c r="A40" s="11">
        <v>45792</v>
      </c>
      <c r="B40" t="s">
        <v>60</v>
      </c>
      <c r="C40" t="s">
        <v>77</v>
      </c>
      <c r="D40" t="s">
        <v>19</v>
      </c>
      <c r="E40" t="s">
        <v>62</v>
      </c>
      <c r="F40" t="s">
        <v>30</v>
      </c>
      <c r="G40" t="s">
        <v>45</v>
      </c>
      <c r="H40">
        <v>21</v>
      </c>
      <c r="I40" t="s">
        <v>22</v>
      </c>
      <c r="J40" t="s">
        <v>22</v>
      </c>
      <c r="K40" t="s">
        <v>23</v>
      </c>
      <c r="L40" t="s">
        <v>370</v>
      </c>
      <c r="M40" t="s">
        <v>85</v>
      </c>
      <c r="N40">
        <v>4.7</v>
      </c>
      <c r="O40" t="s">
        <v>66</v>
      </c>
      <c r="P40" t="s">
        <v>43</v>
      </c>
      <c r="Q40">
        <v>15</v>
      </c>
      <c r="R40" t="s">
        <v>286</v>
      </c>
      <c r="S40">
        <f>COUNTIF(L:L,Sheet1__23_1[[#This Row],[Skills Required]])</f>
        <v>28</v>
      </c>
    </row>
    <row r="41" spans="1:19" x14ac:dyDescent="0.35">
      <c r="A41" s="11">
        <v>45792</v>
      </c>
      <c r="B41" t="s">
        <v>60</v>
      </c>
      <c r="C41" t="s">
        <v>77</v>
      </c>
      <c r="D41" t="s">
        <v>19</v>
      </c>
      <c r="E41" t="s">
        <v>62</v>
      </c>
      <c r="F41" t="s">
        <v>30</v>
      </c>
      <c r="G41" t="s">
        <v>45</v>
      </c>
      <c r="H41">
        <v>21</v>
      </c>
      <c r="I41" t="s">
        <v>22</v>
      </c>
      <c r="J41" t="s">
        <v>22</v>
      </c>
      <c r="K41" t="s">
        <v>23</v>
      </c>
      <c r="L41" t="s">
        <v>363</v>
      </c>
      <c r="M41" t="s">
        <v>85</v>
      </c>
      <c r="N41">
        <v>4.7</v>
      </c>
      <c r="O41" t="s">
        <v>66</v>
      </c>
      <c r="P41" t="s">
        <v>43</v>
      </c>
      <c r="Q41">
        <v>15</v>
      </c>
      <c r="R41" t="s">
        <v>286</v>
      </c>
      <c r="S41">
        <f>COUNTIF(L:L,Sheet1__23_1[[#This Row],[Skills Required]])</f>
        <v>28</v>
      </c>
    </row>
    <row r="42" spans="1:19" x14ac:dyDescent="0.35">
      <c r="A42" s="11">
        <v>45792</v>
      </c>
      <c r="B42" t="s">
        <v>60</v>
      </c>
      <c r="C42" t="s">
        <v>77</v>
      </c>
      <c r="D42" t="s">
        <v>19</v>
      </c>
      <c r="E42" t="s">
        <v>62</v>
      </c>
      <c r="F42" t="s">
        <v>30</v>
      </c>
      <c r="G42" t="s">
        <v>45</v>
      </c>
      <c r="H42">
        <v>21</v>
      </c>
      <c r="I42" t="s">
        <v>22</v>
      </c>
      <c r="J42" t="s">
        <v>22</v>
      </c>
      <c r="K42" t="s">
        <v>23</v>
      </c>
      <c r="L42" t="s">
        <v>368</v>
      </c>
      <c r="M42" t="s">
        <v>85</v>
      </c>
      <c r="N42">
        <v>4.7</v>
      </c>
      <c r="O42" t="s">
        <v>66</v>
      </c>
      <c r="P42" t="s">
        <v>43</v>
      </c>
      <c r="Q42">
        <v>15</v>
      </c>
      <c r="R42" t="s">
        <v>286</v>
      </c>
      <c r="S42">
        <f>COUNTIF(L:L,Sheet1__23_1[[#This Row],[Skills Required]])</f>
        <v>28</v>
      </c>
    </row>
    <row r="43" spans="1:19" x14ac:dyDescent="0.35">
      <c r="A43" s="11">
        <v>45822</v>
      </c>
      <c r="B43" t="s">
        <v>86</v>
      </c>
      <c r="C43" t="s">
        <v>77</v>
      </c>
      <c r="D43" t="s">
        <v>19</v>
      </c>
      <c r="E43" t="s">
        <v>62</v>
      </c>
      <c r="F43" t="s">
        <v>78</v>
      </c>
      <c r="G43" t="s">
        <v>87</v>
      </c>
      <c r="H43">
        <v>7</v>
      </c>
      <c r="I43" t="s">
        <v>31</v>
      </c>
      <c r="J43" t="s">
        <v>22</v>
      </c>
      <c r="K43" t="s">
        <v>63</v>
      </c>
      <c r="L43" t="s">
        <v>362</v>
      </c>
      <c r="M43" t="s">
        <v>89</v>
      </c>
      <c r="N43">
        <v>7</v>
      </c>
      <c r="O43" t="s">
        <v>90</v>
      </c>
      <c r="P43" t="s">
        <v>27</v>
      </c>
      <c r="Q43">
        <v>14</v>
      </c>
      <c r="R43" t="s">
        <v>287</v>
      </c>
      <c r="S43">
        <f>COUNTIF(L:L,Sheet1__23_1[[#This Row],[Skills Required]])</f>
        <v>17</v>
      </c>
    </row>
    <row r="44" spans="1:19" x14ac:dyDescent="0.35">
      <c r="A44" s="11">
        <v>45822</v>
      </c>
      <c r="B44" t="s">
        <v>86</v>
      </c>
      <c r="C44" t="s">
        <v>77</v>
      </c>
      <c r="D44" t="s">
        <v>19</v>
      </c>
      <c r="E44" t="s">
        <v>62</v>
      </c>
      <c r="F44" t="s">
        <v>78</v>
      </c>
      <c r="G44" t="s">
        <v>87</v>
      </c>
      <c r="H44">
        <v>7</v>
      </c>
      <c r="I44" t="s">
        <v>31</v>
      </c>
      <c r="J44" t="s">
        <v>22</v>
      </c>
      <c r="K44" t="s">
        <v>63</v>
      </c>
      <c r="L44" t="s">
        <v>364</v>
      </c>
      <c r="M44" t="s">
        <v>89</v>
      </c>
      <c r="N44">
        <v>7</v>
      </c>
      <c r="O44" t="s">
        <v>90</v>
      </c>
      <c r="P44" t="s">
        <v>27</v>
      </c>
      <c r="Q44">
        <v>14</v>
      </c>
      <c r="R44" t="s">
        <v>287</v>
      </c>
      <c r="S44">
        <f>COUNTIF(L:L,Sheet1__23_1[[#This Row],[Skills Required]])</f>
        <v>26</v>
      </c>
    </row>
    <row r="45" spans="1:19" x14ac:dyDescent="0.35">
      <c r="A45" s="11">
        <v>45822</v>
      </c>
      <c r="B45" t="s">
        <v>86</v>
      </c>
      <c r="C45" t="s">
        <v>77</v>
      </c>
      <c r="D45" t="s">
        <v>19</v>
      </c>
      <c r="E45" t="s">
        <v>62</v>
      </c>
      <c r="F45" t="s">
        <v>78</v>
      </c>
      <c r="G45" t="s">
        <v>87</v>
      </c>
      <c r="H45">
        <v>7</v>
      </c>
      <c r="I45" t="s">
        <v>31</v>
      </c>
      <c r="J45" t="s">
        <v>22</v>
      </c>
      <c r="K45" t="s">
        <v>63</v>
      </c>
      <c r="L45" t="s">
        <v>363</v>
      </c>
      <c r="M45" t="s">
        <v>89</v>
      </c>
      <c r="N45">
        <v>7</v>
      </c>
      <c r="O45" t="s">
        <v>90</v>
      </c>
      <c r="P45" t="s">
        <v>27</v>
      </c>
      <c r="Q45">
        <v>14</v>
      </c>
      <c r="R45" t="s">
        <v>287</v>
      </c>
      <c r="S45">
        <f>COUNTIF(L:L,Sheet1__23_1[[#This Row],[Skills Required]])</f>
        <v>28</v>
      </c>
    </row>
    <row r="46" spans="1:19" x14ac:dyDescent="0.35">
      <c r="A46" s="11">
        <v>45822</v>
      </c>
      <c r="B46" t="s">
        <v>86</v>
      </c>
      <c r="C46" t="s">
        <v>77</v>
      </c>
      <c r="D46" t="s">
        <v>19</v>
      </c>
      <c r="E46" t="s">
        <v>62</v>
      </c>
      <c r="F46" t="s">
        <v>78</v>
      </c>
      <c r="G46" t="s">
        <v>87</v>
      </c>
      <c r="H46">
        <v>7</v>
      </c>
      <c r="I46" t="s">
        <v>31</v>
      </c>
      <c r="J46" t="s">
        <v>22</v>
      </c>
      <c r="K46" t="s">
        <v>63</v>
      </c>
      <c r="L46" t="s">
        <v>376</v>
      </c>
      <c r="M46" t="s">
        <v>89</v>
      </c>
      <c r="N46">
        <v>7</v>
      </c>
      <c r="O46" t="s">
        <v>90</v>
      </c>
      <c r="P46" t="s">
        <v>27</v>
      </c>
      <c r="Q46">
        <v>14</v>
      </c>
      <c r="R46" t="s">
        <v>287</v>
      </c>
      <c r="S46">
        <f>COUNTIF(L:L,Sheet1__23_1[[#This Row],[Skills Required]])</f>
        <v>26</v>
      </c>
    </row>
    <row r="47" spans="1:19" x14ac:dyDescent="0.35">
      <c r="A47" s="11">
        <v>45782</v>
      </c>
      <c r="B47" t="s">
        <v>91</v>
      </c>
      <c r="C47" t="s">
        <v>81</v>
      </c>
      <c r="D47" t="s">
        <v>29</v>
      </c>
      <c r="E47" t="s">
        <v>62</v>
      </c>
      <c r="F47" t="s">
        <v>21</v>
      </c>
      <c r="G47" t="s">
        <v>92</v>
      </c>
      <c r="I47" t="s">
        <v>31</v>
      </c>
      <c r="J47" t="s">
        <v>31</v>
      </c>
      <c r="K47" t="s">
        <v>23</v>
      </c>
      <c r="L47" t="s">
        <v>365</v>
      </c>
      <c r="M47" t="s">
        <v>94</v>
      </c>
      <c r="N47">
        <v>6.5</v>
      </c>
      <c r="O47" t="s">
        <v>95</v>
      </c>
      <c r="P47" t="s">
        <v>43</v>
      </c>
      <c r="Q47">
        <v>5</v>
      </c>
      <c r="R47" t="s">
        <v>286</v>
      </c>
      <c r="S47">
        <f>COUNTIF(L:L,Sheet1__23_1[[#This Row],[Skills Required]])</f>
        <v>19</v>
      </c>
    </row>
    <row r="48" spans="1:19" x14ac:dyDescent="0.35">
      <c r="A48" s="11">
        <v>45782</v>
      </c>
      <c r="B48" t="s">
        <v>91</v>
      </c>
      <c r="C48" t="s">
        <v>81</v>
      </c>
      <c r="D48" t="s">
        <v>29</v>
      </c>
      <c r="E48" t="s">
        <v>62</v>
      </c>
      <c r="F48" t="s">
        <v>21</v>
      </c>
      <c r="G48" t="s">
        <v>92</v>
      </c>
      <c r="I48" t="s">
        <v>31</v>
      </c>
      <c r="J48" t="s">
        <v>31</v>
      </c>
      <c r="K48" t="s">
        <v>23</v>
      </c>
      <c r="L48" t="s">
        <v>368</v>
      </c>
      <c r="M48" t="s">
        <v>94</v>
      </c>
      <c r="N48">
        <v>6.5</v>
      </c>
      <c r="O48" t="s">
        <v>95</v>
      </c>
      <c r="P48" t="s">
        <v>43</v>
      </c>
      <c r="Q48">
        <v>5</v>
      </c>
      <c r="R48" t="s">
        <v>286</v>
      </c>
      <c r="S48">
        <f>COUNTIF(L:L,Sheet1__23_1[[#This Row],[Skills Required]])</f>
        <v>28</v>
      </c>
    </row>
    <row r="49" spans="1:19" x14ac:dyDescent="0.35">
      <c r="A49" s="11">
        <v>45782</v>
      </c>
      <c r="B49" t="s">
        <v>91</v>
      </c>
      <c r="C49" t="s">
        <v>81</v>
      </c>
      <c r="D49" t="s">
        <v>29</v>
      </c>
      <c r="E49" t="s">
        <v>62</v>
      </c>
      <c r="F49" t="s">
        <v>21</v>
      </c>
      <c r="G49" t="s">
        <v>92</v>
      </c>
      <c r="I49" t="s">
        <v>31</v>
      </c>
      <c r="J49" t="s">
        <v>31</v>
      </c>
      <c r="K49" t="s">
        <v>23</v>
      </c>
      <c r="L49" t="s">
        <v>364</v>
      </c>
      <c r="M49" t="s">
        <v>94</v>
      </c>
      <c r="N49">
        <v>6.5</v>
      </c>
      <c r="O49" t="s">
        <v>95</v>
      </c>
      <c r="P49" t="s">
        <v>43</v>
      </c>
      <c r="Q49">
        <v>5</v>
      </c>
      <c r="R49" t="s">
        <v>286</v>
      </c>
      <c r="S49">
        <f>COUNTIF(L:L,Sheet1__23_1[[#This Row],[Skills Required]])</f>
        <v>26</v>
      </c>
    </row>
    <row r="50" spans="1:19" x14ac:dyDescent="0.35">
      <c r="A50" s="11">
        <v>45758</v>
      </c>
      <c r="B50" t="s">
        <v>96</v>
      </c>
      <c r="C50" t="s">
        <v>18</v>
      </c>
      <c r="D50" t="s">
        <v>29</v>
      </c>
      <c r="E50" t="s">
        <v>44</v>
      </c>
      <c r="F50" t="s">
        <v>21</v>
      </c>
      <c r="G50" t="s">
        <v>97</v>
      </c>
      <c r="I50" t="s">
        <v>22</v>
      </c>
      <c r="J50" t="s">
        <v>22</v>
      </c>
      <c r="K50" t="s">
        <v>32</v>
      </c>
      <c r="L50" t="s">
        <v>377</v>
      </c>
      <c r="M50" t="s">
        <v>99</v>
      </c>
      <c r="N50">
        <v>7.4</v>
      </c>
      <c r="O50" t="s">
        <v>59</v>
      </c>
      <c r="P50" t="s">
        <v>49</v>
      </c>
      <c r="Q50">
        <v>11</v>
      </c>
      <c r="R50" t="s">
        <v>286</v>
      </c>
      <c r="S50">
        <f>COUNTIF(L:L,Sheet1__23_1[[#This Row],[Skills Required]])</f>
        <v>13</v>
      </c>
    </row>
    <row r="51" spans="1:19" x14ac:dyDescent="0.35">
      <c r="A51" s="11">
        <v>45758</v>
      </c>
      <c r="B51" t="s">
        <v>96</v>
      </c>
      <c r="C51" t="s">
        <v>18</v>
      </c>
      <c r="D51" t="s">
        <v>29</v>
      </c>
      <c r="E51" t="s">
        <v>44</v>
      </c>
      <c r="F51" t="s">
        <v>21</v>
      </c>
      <c r="G51" t="s">
        <v>97</v>
      </c>
      <c r="I51" t="s">
        <v>22</v>
      </c>
      <c r="J51" t="s">
        <v>22</v>
      </c>
      <c r="K51" t="s">
        <v>32</v>
      </c>
      <c r="L51" t="s">
        <v>366</v>
      </c>
      <c r="M51" t="s">
        <v>99</v>
      </c>
      <c r="N51">
        <v>7.4</v>
      </c>
      <c r="O51" t="s">
        <v>59</v>
      </c>
      <c r="P51" t="s">
        <v>49</v>
      </c>
      <c r="Q51">
        <v>11</v>
      </c>
      <c r="R51" t="s">
        <v>286</v>
      </c>
      <c r="S51">
        <f>COUNTIF(L:L,Sheet1__23_1[[#This Row],[Skills Required]])</f>
        <v>29</v>
      </c>
    </row>
    <row r="52" spans="1:19" x14ac:dyDescent="0.35">
      <c r="A52" s="11">
        <v>45757</v>
      </c>
      <c r="B52" t="s">
        <v>100</v>
      </c>
      <c r="C52" t="s">
        <v>101</v>
      </c>
      <c r="D52" t="s">
        <v>29</v>
      </c>
      <c r="E52" t="s">
        <v>44</v>
      </c>
      <c r="F52" t="s">
        <v>78</v>
      </c>
      <c r="G52" t="s">
        <v>52</v>
      </c>
      <c r="H52">
        <v>14</v>
      </c>
      <c r="I52" t="s">
        <v>31</v>
      </c>
      <c r="J52" t="s">
        <v>31</v>
      </c>
      <c r="K52" t="s">
        <v>53</v>
      </c>
      <c r="L52" t="s">
        <v>362</v>
      </c>
      <c r="M52" t="s">
        <v>103</v>
      </c>
      <c r="N52">
        <v>6.9</v>
      </c>
      <c r="O52" t="s">
        <v>66</v>
      </c>
      <c r="P52" t="s">
        <v>49</v>
      </c>
      <c r="Q52">
        <v>10</v>
      </c>
      <c r="R52" t="s">
        <v>287</v>
      </c>
      <c r="S52">
        <f>COUNTIF(L:L,Sheet1__23_1[[#This Row],[Skills Required]])</f>
        <v>17</v>
      </c>
    </row>
    <row r="53" spans="1:19" x14ac:dyDescent="0.35">
      <c r="A53" s="11">
        <v>45757</v>
      </c>
      <c r="B53" t="s">
        <v>100</v>
      </c>
      <c r="C53" t="s">
        <v>101</v>
      </c>
      <c r="D53" t="s">
        <v>29</v>
      </c>
      <c r="E53" t="s">
        <v>44</v>
      </c>
      <c r="F53" t="s">
        <v>78</v>
      </c>
      <c r="G53" t="s">
        <v>52</v>
      </c>
      <c r="H53">
        <v>14</v>
      </c>
      <c r="I53" t="s">
        <v>31</v>
      </c>
      <c r="J53" t="s">
        <v>31</v>
      </c>
      <c r="K53" t="s">
        <v>53</v>
      </c>
      <c r="L53" t="s">
        <v>364</v>
      </c>
      <c r="M53" t="s">
        <v>103</v>
      </c>
      <c r="N53">
        <v>6.9</v>
      </c>
      <c r="O53" t="s">
        <v>66</v>
      </c>
      <c r="P53" t="s">
        <v>49</v>
      </c>
      <c r="Q53">
        <v>10</v>
      </c>
      <c r="R53" t="s">
        <v>287</v>
      </c>
      <c r="S53">
        <f>COUNTIF(L:L,Sheet1__23_1[[#This Row],[Skills Required]])</f>
        <v>26</v>
      </c>
    </row>
    <row r="54" spans="1:19" x14ac:dyDescent="0.35">
      <c r="A54" s="11">
        <v>45831</v>
      </c>
      <c r="B54" t="s">
        <v>104</v>
      </c>
      <c r="C54" t="s">
        <v>81</v>
      </c>
      <c r="D54" t="s">
        <v>19</v>
      </c>
      <c r="E54" t="s">
        <v>20</v>
      </c>
      <c r="F54" t="s">
        <v>78</v>
      </c>
      <c r="G54" t="s">
        <v>52</v>
      </c>
      <c r="H54">
        <v>14</v>
      </c>
      <c r="I54" t="s">
        <v>22</v>
      </c>
      <c r="J54" t="s">
        <v>31</v>
      </c>
      <c r="K54" t="s">
        <v>32</v>
      </c>
      <c r="L54" t="s">
        <v>380</v>
      </c>
      <c r="M54" t="s">
        <v>106</v>
      </c>
      <c r="N54">
        <v>6.3</v>
      </c>
      <c r="O54" t="s">
        <v>95</v>
      </c>
      <c r="P54" t="s">
        <v>27</v>
      </c>
      <c r="Q54">
        <v>23</v>
      </c>
      <c r="R54" t="s">
        <v>287</v>
      </c>
      <c r="S54">
        <f>COUNTIF(L:L,Sheet1__23_1[[#This Row],[Skills Required]])</f>
        <v>13</v>
      </c>
    </row>
    <row r="55" spans="1:19" x14ac:dyDescent="0.35">
      <c r="A55" s="11">
        <v>45831</v>
      </c>
      <c r="B55" t="s">
        <v>104</v>
      </c>
      <c r="C55" t="s">
        <v>81</v>
      </c>
      <c r="D55" t="s">
        <v>19</v>
      </c>
      <c r="E55" t="s">
        <v>20</v>
      </c>
      <c r="F55" t="s">
        <v>78</v>
      </c>
      <c r="G55" t="s">
        <v>52</v>
      </c>
      <c r="H55">
        <v>14</v>
      </c>
      <c r="I55" t="s">
        <v>22</v>
      </c>
      <c r="J55" t="s">
        <v>31</v>
      </c>
      <c r="K55" t="s">
        <v>32</v>
      </c>
      <c r="L55" t="s">
        <v>370</v>
      </c>
      <c r="M55" t="s">
        <v>106</v>
      </c>
      <c r="N55">
        <v>6.3</v>
      </c>
      <c r="O55" t="s">
        <v>95</v>
      </c>
      <c r="P55" t="s">
        <v>27</v>
      </c>
      <c r="Q55">
        <v>23</v>
      </c>
      <c r="R55" t="s">
        <v>287</v>
      </c>
      <c r="S55">
        <f>COUNTIF(L:L,Sheet1__23_1[[#This Row],[Skills Required]])</f>
        <v>28</v>
      </c>
    </row>
    <row r="56" spans="1:19" x14ac:dyDescent="0.35">
      <c r="A56" s="11">
        <v>45831</v>
      </c>
      <c r="B56" t="s">
        <v>104</v>
      </c>
      <c r="C56" t="s">
        <v>81</v>
      </c>
      <c r="D56" t="s">
        <v>19</v>
      </c>
      <c r="E56" t="s">
        <v>20</v>
      </c>
      <c r="F56" t="s">
        <v>78</v>
      </c>
      <c r="G56" t="s">
        <v>52</v>
      </c>
      <c r="H56">
        <v>14</v>
      </c>
      <c r="I56" t="s">
        <v>22</v>
      </c>
      <c r="J56" t="s">
        <v>31</v>
      </c>
      <c r="K56" t="s">
        <v>32</v>
      </c>
      <c r="L56" t="s">
        <v>369</v>
      </c>
      <c r="M56" t="s">
        <v>106</v>
      </c>
      <c r="N56">
        <v>6.3</v>
      </c>
      <c r="O56" t="s">
        <v>95</v>
      </c>
      <c r="P56" t="s">
        <v>27</v>
      </c>
      <c r="Q56">
        <v>23</v>
      </c>
      <c r="R56" t="s">
        <v>287</v>
      </c>
      <c r="S56">
        <f>COUNTIF(L:L,Sheet1__23_1[[#This Row],[Skills Required]])</f>
        <v>25</v>
      </c>
    </row>
    <row r="57" spans="1:19" x14ac:dyDescent="0.35">
      <c r="A57" s="11">
        <v>45820</v>
      </c>
      <c r="B57" t="s">
        <v>50</v>
      </c>
      <c r="C57" t="s">
        <v>107</v>
      </c>
      <c r="D57" t="s">
        <v>29</v>
      </c>
      <c r="E57" t="s">
        <v>68</v>
      </c>
      <c r="F57" t="s">
        <v>21</v>
      </c>
      <c r="G57" t="s">
        <v>56</v>
      </c>
      <c r="I57" t="s">
        <v>31</v>
      </c>
      <c r="J57" t="s">
        <v>22</v>
      </c>
      <c r="K57" t="s">
        <v>53</v>
      </c>
      <c r="L57" t="s">
        <v>377</v>
      </c>
      <c r="M57" t="s">
        <v>109</v>
      </c>
      <c r="N57">
        <v>9.4</v>
      </c>
      <c r="O57" t="s">
        <v>66</v>
      </c>
      <c r="P57" t="s">
        <v>27</v>
      </c>
      <c r="Q57">
        <v>12</v>
      </c>
      <c r="R57" t="s">
        <v>286</v>
      </c>
      <c r="S57">
        <f>COUNTIF(L:L,Sheet1__23_1[[#This Row],[Skills Required]])</f>
        <v>13</v>
      </c>
    </row>
    <row r="58" spans="1:19" x14ac:dyDescent="0.35">
      <c r="A58" s="11">
        <v>45820</v>
      </c>
      <c r="B58" t="s">
        <v>50</v>
      </c>
      <c r="C58" t="s">
        <v>107</v>
      </c>
      <c r="D58" t="s">
        <v>29</v>
      </c>
      <c r="E58" t="s">
        <v>68</v>
      </c>
      <c r="F58" t="s">
        <v>21</v>
      </c>
      <c r="G58" t="s">
        <v>56</v>
      </c>
      <c r="I58" t="s">
        <v>31</v>
      </c>
      <c r="J58" t="s">
        <v>22</v>
      </c>
      <c r="K58" t="s">
        <v>53</v>
      </c>
      <c r="L58" t="s">
        <v>367</v>
      </c>
      <c r="M58" t="s">
        <v>109</v>
      </c>
      <c r="N58">
        <v>9.4</v>
      </c>
      <c r="O58" t="s">
        <v>66</v>
      </c>
      <c r="P58" t="s">
        <v>27</v>
      </c>
      <c r="Q58">
        <v>12</v>
      </c>
      <c r="R58" t="s">
        <v>286</v>
      </c>
      <c r="S58">
        <f>COUNTIF(L:L,Sheet1__23_1[[#This Row],[Skills Required]])</f>
        <v>20</v>
      </c>
    </row>
    <row r="59" spans="1:19" x14ac:dyDescent="0.35">
      <c r="A59" s="11">
        <v>45820</v>
      </c>
      <c r="B59" t="s">
        <v>50</v>
      </c>
      <c r="C59" t="s">
        <v>107</v>
      </c>
      <c r="D59" t="s">
        <v>29</v>
      </c>
      <c r="E59" t="s">
        <v>68</v>
      </c>
      <c r="F59" t="s">
        <v>21</v>
      </c>
      <c r="G59" t="s">
        <v>56</v>
      </c>
      <c r="I59" t="s">
        <v>31</v>
      </c>
      <c r="J59" t="s">
        <v>22</v>
      </c>
      <c r="K59" t="s">
        <v>53</v>
      </c>
      <c r="L59" t="s">
        <v>370</v>
      </c>
      <c r="M59" t="s">
        <v>109</v>
      </c>
      <c r="N59">
        <v>9.4</v>
      </c>
      <c r="O59" t="s">
        <v>66</v>
      </c>
      <c r="P59" t="s">
        <v>27</v>
      </c>
      <c r="Q59">
        <v>12</v>
      </c>
      <c r="R59" t="s">
        <v>286</v>
      </c>
      <c r="S59">
        <f>COUNTIF(L:L,Sheet1__23_1[[#This Row],[Skills Required]])</f>
        <v>28</v>
      </c>
    </row>
    <row r="60" spans="1:19" x14ac:dyDescent="0.35">
      <c r="A60" s="11">
        <v>45820</v>
      </c>
      <c r="B60" t="s">
        <v>50</v>
      </c>
      <c r="C60" t="s">
        <v>107</v>
      </c>
      <c r="D60" t="s">
        <v>29</v>
      </c>
      <c r="E60" t="s">
        <v>68</v>
      </c>
      <c r="F60" t="s">
        <v>21</v>
      </c>
      <c r="G60" t="s">
        <v>56</v>
      </c>
      <c r="I60" t="s">
        <v>31</v>
      </c>
      <c r="J60" t="s">
        <v>22</v>
      </c>
      <c r="K60" t="s">
        <v>53</v>
      </c>
      <c r="L60" t="s">
        <v>378</v>
      </c>
      <c r="M60" t="s">
        <v>109</v>
      </c>
      <c r="N60">
        <v>9.4</v>
      </c>
      <c r="O60" t="s">
        <v>66</v>
      </c>
      <c r="P60" t="s">
        <v>27</v>
      </c>
      <c r="Q60">
        <v>12</v>
      </c>
      <c r="R60" t="s">
        <v>286</v>
      </c>
      <c r="S60">
        <f>COUNTIF(L:L,Sheet1__23_1[[#This Row],[Skills Required]])</f>
        <v>23</v>
      </c>
    </row>
    <row r="61" spans="1:19" x14ac:dyDescent="0.35">
      <c r="A61" s="11">
        <v>45796</v>
      </c>
      <c r="B61" t="s">
        <v>36</v>
      </c>
      <c r="C61" t="s">
        <v>110</v>
      </c>
      <c r="D61" t="s">
        <v>19</v>
      </c>
      <c r="E61" t="s">
        <v>68</v>
      </c>
      <c r="F61" t="s">
        <v>21</v>
      </c>
      <c r="G61" t="s">
        <v>92</v>
      </c>
      <c r="I61" t="s">
        <v>31</v>
      </c>
      <c r="J61" t="s">
        <v>22</v>
      </c>
      <c r="K61" t="s">
        <v>40</v>
      </c>
      <c r="L61" t="s">
        <v>377</v>
      </c>
      <c r="M61" t="s">
        <v>112</v>
      </c>
      <c r="N61">
        <v>11.7</v>
      </c>
      <c r="O61" t="s">
        <v>95</v>
      </c>
      <c r="P61" t="s">
        <v>43</v>
      </c>
      <c r="Q61">
        <v>19</v>
      </c>
      <c r="R61" t="s">
        <v>286</v>
      </c>
      <c r="S61">
        <f>COUNTIF(L:L,Sheet1__23_1[[#This Row],[Skills Required]])</f>
        <v>13</v>
      </c>
    </row>
    <row r="62" spans="1:19" x14ac:dyDescent="0.35">
      <c r="A62" s="11">
        <v>45796</v>
      </c>
      <c r="B62" t="s">
        <v>36</v>
      </c>
      <c r="C62" t="s">
        <v>110</v>
      </c>
      <c r="D62" t="s">
        <v>19</v>
      </c>
      <c r="E62" t="s">
        <v>68</v>
      </c>
      <c r="F62" t="s">
        <v>21</v>
      </c>
      <c r="G62" t="s">
        <v>92</v>
      </c>
      <c r="I62" t="s">
        <v>31</v>
      </c>
      <c r="J62" t="s">
        <v>22</v>
      </c>
      <c r="K62" t="s">
        <v>40</v>
      </c>
      <c r="L62" t="s">
        <v>378</v>
      </c>
      <c r="M62" t="s">
        <v>112</v>
      </c>
      <c r="N62">
        <v>11.7</v>
      </c>
      <c r="O62" t="s">
        <v>95</v>
      </c>
      <c r="P62" t="s">
        <v>43</v>
      </c>
      <c r="Q62">
        <v>19</v>
      </c>
      <c r="R62" t="s">
        <v>286</v>
      </c>
      <c r="S62">
        <f>COUNTIF(L:L,Sheet1__23_1[[#This Row],[Skills Required]])</f>
        <v>23</v>
      </c>
    </row>
    <row r="63" spans="1:19" x14ac:dyDescent="0.35">
      <c r="A63" s="11">
        <v>45796</v>
      </c>
      <c r="B63" t="s">
        <v>36</v>
      </c>
      <c r="C63" t="s">
        <v>110</v>
      </c>
      <c r="D63" t="s">
        <v>19</v>
      </c>
      <c r="E63" t="s">
        <v>68</v>
      </c>
      <c r="F63" t="s">
        <v>21</v>
      </c>
      <c r="G63" t="s">
        <v>92</v>
      </c>
      <c r="I63" t="s">
        <v>31</v>
      </c>
      <c r="J63" t="s">
        <v>22</v>
      </c>
      <c r="K63" t="s">
        <v>40</v>
      </c>
      <c r="L63" t="s">
        <v>369</v>
      </c>
      <c r="M63" t="s">
        <v>112</v>
      </c>
      <c r="N63">
        <v>11.7</v>
      </c>
      <c r="O63" t="s">
        <v>95</v>
      </c>
      <c r="P63" t="s">
        <v>43</v>
      </c>
      <c r="Q63">
        <v>19</v>
      </c>
      <c r="R63" t="s">
        <v>286</v>
      </c>
      <c r="S63">
        <f>COUNTIF(L:L,Sheet1__23_1[[#This Row],[Skills Required]])</f>
        <v>25</v>
      </c>
    </row>
    <row r="64" spans="1:19" x14ac:dyDescent="0.35">
      <c r="A64" s="11">
        <v>45796</v>
      </c>
      <c r="B64" t="s">
        <v>36</v>
      </c>
      <c r="C64" t="s">
        <v>110</v>
      </c>
      <c r="D64" t="s">
        <v>19</v>
      </c>
      <c r="E64" t="s">
        <v>68</v>
      </c>
      <c r="F64" t="s">
        <v>21</v>
      </c>
      <c r="G64" t="s">
        <v>92</v>
      </c>
      <c r="I64" t="s">
        <v>31</v>
      </c>
      <c r="J64" t="s">
        <v>22</v>
      </c>
      <c r="K64" t="s">
        <v>40</v>
      </c>
      <c r="L64" t="s">
        <v>364</v>
      </c>
      <c r="M64" t="s">
        <v>112</v>
      </c>
      <c r="N64">
        <v>11.7</v>
      </c>
      <c r="O64" t="s">
        <v>95</v>
      </c>
      <c r="P64" t="s">
        <v>43</v>
      </c>
      <c r="Q64">
        <v>19</v>
      </c>
      <c r="R64" t="s">
        <v>286</v>
      </c>
      <c r="S64">
        <f>COUNTIF(L:L,Sheet1__23_1[[#This Row],[Skills Required]])</f>
        <v>26</v>
      </c>
    </row>
    <row r="65" spans="1:19" x14ac:dyDescent="0.35">
      <c r="A65" s="11">
        <v>45790</v>
      </c>
      <c r="B65" t="s">
        <v>113</v>
      </c>
      <c r="C65" t="s">
        <v>77</v>
      </c>
      <c r="D65" t="s">
        <v>29</v>
      </c>
      <c r="E65" t="s">
        <v>38</v>
      </c>
      <c r="F65" t="s">
        <v>21</v>
      </c>
      <c r="G65" t="s">
        <v>52</v>
      </c>
      <c r="I65" t="s">
        <v>22</v>
      </c>
      <c r="J65" t="s">
        <v>22</v>
      </c>
      <c r="K65" t="s">
        <v>32</v>
      </c>
      <c r="L65" t="s">
        <v>373</v>
      </c>
      <c r="M65" t="s">
        <v>115</v>
      </c>
      <c r="N65">
        <v>5.7</v>
      </c>
      <c r="O65" t="s">
        <v>26</v>
      </c>
      <c r="P65" t="s">
        <v>43</v>
      </c>
      <c r="Q65">
        <v>13</v>
      </c>
      <c r="R65" t="s">
        <v>286</v>
      </c>
      <c r="S65">
        <f>COUNTIF(L:L,Sheet1__23_1[[#This Row],[Skills Required]])</f>
        <v>12</v>
      </c>
    </row>
    <row r="66" spans="1:19" x14ac:dyDescent="0.35">
      <c r="A66" s="11">
        <v>45790</v>
      </c>
      <c r="B66" t="s">
        <v>113</v>
      </c>
      <c r="C66" t="s">
        <v>77</v>
      </c>
      <c r="D66" t="s">
        <v>29</v>
      </c>
      <c r="E66" t="s">
        <v>38</v>
      </c>
      <c r="F66" t="s">
        <v>21</v>
      </c>
      <c r="G66" t="s">
        <v>52</v>
      </c>
      <c r="I66" t="s">
        <v>22</v>
      </c>
      <c r="J66" t="s">
        <v>22</v>
      </c>
      <c r="K66" t="s">
        <v>32</v>
      </c>
      <c r="L66" t="s">
        <v>363</v>
      </c>
      <c r="M66" t="s">
        <v>115</v>
      </c>
      <c r="N66">
        <v>5.7</v>
      </c>
      <c r="O66" t="s">
        <v>26</v>
      </c>
      <c r="P66" t="s">
        <v>43</v>
      </c>
      <c r="Q66">
        <v>13</v>
      </c>
      <c r="R66" t="s">
        <v>286</v>
      </c>
      <c r="S66">
        <f>COUNTIF(L:L,Sheet1__23_1[[#This Row],[Skills Required]])</f>
        <v>28</v>
      </c>
    </row>
    <row r="67" spans="1:19" x14ac:dyDescent="0.35">
      <c r="A67" s="11">
        <v>45790</v>
      </c>
      <c r="B67" t="s">
        <v>113</v>
      </c>
      <c r="C67" t="s">
        <v>77</v>
      </c>
      <c r="D67" t="s">
        <v>29</v>
      </c>
      <c r="E67" t="s">
        <v>38</v>
      </c>
      <c r="F67" t="s">
        <v>21</v>
      </c>
      <c r="G67" t="s">
        <v>52</v>
      </c>
      <c r="I67" t="s">
        <v>22</v>
      </c>
      <c r="J67" t="s">
        <v>22</v>
      </c>
      <c r="K67" t="s">
        <v>32</v>
      </c>
      <c r="L67" t="s">
        <v>366</v>
      </c>
      <c r="M67" t="s">
        <v>115</v>
      </c>
      <c r="N67">
        <v>5.7</v>
      </c>
      <c r="O67" t="s">
        <v>26</v>
      </c>
      <c r="P67" t="s">
        <v>43</v>
      </c>
      <c r="Q67">
        <v>13</v>
      </c>
      <c r="R67" t="s">
        <v>286</v>
      </c>
      <c r="S67">
        <f>COUNTIF(L:L,Sheet1__23_1[[#This Row],[Skills Required]])</f>
        <v>29</v>
      </c>
    </row>
    <row r="68" spans="1:19" x14ac:dyDescent="0.35">
      <c r="A68" s="11">
        <v>45758</v>
      </c>
      <c r="B68" t="s">
        <v>91</v>
      </c>
      <c r="C68" t="s">
        <v>81</v>
      </c>
      <c r="D68" t="s">
        <v>19</v>
      </c>
      <c r="E68" t="s">
        <v>20</v>
      </c>
      <c r="F68" t="s">
        <v>21</v>
      </c>
      <c r="G68" t="s">
        <v>52</v>
      </c>
      <c r="I68" t="s">
        <v>22</v>
      </c>
      <c r="J68" t="s">
        <v>22</v>
      </c>
      <c r="K68" t="s">
        <v>32</v>
      </c>
      <c r="L68" t="s">
        <v>375</v>
      </c>
      <c r="M68" t="s">
        <v>117</v>
      </c>
      <c r="N68">
        <v>10.3</v>
      </c>
      <c r="O68" t="s">
        <v>59</v>
      </c>
      <c r="P68" t="s">
        <v>49</v>
      </c>
      <c r="Q68">
        <v>11</v>
      </c>
      <c r="R68" t="s">
        <v>286</v>
      </c>
      <c r="S68">
        <f>COUNTIF(L:L,Sheet1__23_1[[#This Row],[Skills Required]])</f>
        <v>11</v>
      </c>
    </row>
    <row r="69" spans="1:19" x14ac:dyDescent="0.35">
      <c r="A69" s="11">
        <v>45758</v>
      </c>
      <c r="B69" t="s">
        <v>91</v>
      </c>
      <c r="C69" t="s">
        <v>81</v>
      </c>
      <c r="D69" t="s">
        <v>19</v>
      </c>
      <c r="E69" t="s">
        <v>20</v>
      </c>
      <c r="F69" t="s">
        <v>21</v>
      </c>
      <c r="G69" t="s">
        <v>52</v>
      </c>
      <c r="I69" t="s">
        <v>22</v>
      </c>
      <c r="J69" t="s">
        <v>22</v>
      </c>
      <c r="K69" t="s">
        <v>32</v>
      </c>
      <c r="L69" t="s">
        <v>378</v>
      </c>
      <c r="M69" t="s">
        <v>117</v>
      </c>
      <c r="N69">
        <v>10.3</v>
      </c>
      <c r="O69" t="s">
        <v>59</v>
      </c>
      <c r="P69" t="s">
        <v>49</v>
      </c>
      <c r="Q69">
        <v>11</v>
      </c>
      <c r="R69" t="s">
        <v>286</v>
      </c>
      <c r="S69">
        <f>COUNTIF(L:L,Sheet1__23_1[[#This Row],[Skills Required]])</f>
        <v>23</v>
      </c>
    </row>
    <row r="70" spans="1:19" x14ac:dyDescent="0.35">
      <c r="A70" s="11">
        <v>45762</v>
      </c>
      <c r="B70" t="s">
        <v>67</v>
      </c>
      <c r="C70" t="s">
        <v>51</v>
      </c>
      <c r="D70" t="s">
        <v>29</v>
      </c>
      <c r="E70" t="s">
        <v>62</v>
      </c>
      <c r="F70" t="s">
        <v>30</v>
      </c>
      <c r="G70" t="s">
        <v>52</v>
      </c>
      <c r="H70">
        <v>21</v>
      </c>
      <c r="I70" t="s">
        <v>31</v>
      </c>
      <c r="J70" t="s">
        <v>31</v>
      </c>
      <c r="K70" t="s">
        <v>53</v>
      </c>
      <c r="L70" t="s">
        <v>362</v>
      </c>
      <c r="M70" t="s">
        <v>119</v>
      </c>
      <c r="N70">
        <v>6.6</v>
      </c>
      <c r="O70" t="s">
        <v>26</v>
      </c>
      <c r="P70" t="s">
        <v>49</v>
      </c>
      <c r="Q70">
        <v>15</v>
      </c>
      <c r="R70" t="s">
        <v>286</v>
      </c>
      <c r="S70">
        <f>COUNTIF(L:L,Sheet1__23_1[[#This Row],[Skills Required]])</f>
        <v>17</v>
      </c>
    </row>
    <row r="71" spans="1:19" x14ac:dyDescent="0.35">
      <c r="A71" s="11">
        <v>45762</v>
      </c>
      <c r="B71" t="s">
        <v>67</v>
      </c>
      <c r="C71" t="s">
        <v>51</v>
      </c>
      <c r="D71" t="s">
        <v>29</v>
      </c>
      <c r="E71" t="s">
        <v>62</v>
      </c>
      <c r="F71" t="s">
        <v>30</v>
      </c>
      <c r="G71" t="s">
        <v>52</v>
      </c>
      <c r="H71">
        <v>21</v>
      </c>
      <c r="I71" t="s">
        <v>31</v>
      </c>
      <c r="J71" t="s">
        <v>31</v>
      </c>
      <c r="K71" t="s">
        <v>53</v>
      </c>
      <c r="L71" t="s">
        <v>370</v>
      </c>
      <c r="M71" t="s">
        <v>119</v>
      </c>
      <c r="N71">
        <v>6.6</v>
      </c>
      <c r="O71" t="s">
        <v>26</v>
      </c>
      <c r="P71" t="s">
        <v>49</v>
      </c>
      <c r="Q71">
        <v>15</v>
      </c>
      <c r="R71" t="s">
        <v>286</v>
      </c>
      <c r="S71">
        <f>COUNTIF(L:L,Sheet1__23_1[[#This Row],[Skills Required]])</f>
        <v>28</v>
      </c>
    </row>
    <row r="72" spans="1:19" x14ac:dyDescent="0.35">
      <c r="A72" s="11">
        <v>45762</v>
      </c>
      <c r="B72" t="s">
        <v>67</v>
      </c>
      <c r="C72" t="s">
        <v>51</v>
      </c>
      <c r="D72" t="s">
        <v>29</v>
      </c>
      <c r="E72" t="s">
        <v>62</v>
      </c>
      <c r="F72" t="s">
        <v>30</v>
      </c>
      <c r="G72" t="s">
        <v>52</v>
      </c>
      <c r="H72">
        <v>21</v>
      </c>
      <c r="I72" t="s">
        <v>31</v>
      </c>
      <c r="J72" t="s">
        <v>31</v>
      </c>
      <c r="K72" t="s">
        <v>53</v>
      </c>
      <c r="L72" t="s">
        <v>369</v>
      </c>
      <c r="M72" t="s">
        <v>119</v>
      </c>
      <c r="N72">
        <v>6.6</v>
      </c>
      <c r="O72" t="s">
        <v>26</v>
      </c>
      <c r="P72" t="s">
        <v>49</v>
      </c>
      <c r="Q72">
        <v>15</v>
      </c>
      <c r="R72" t="s">
        <v>286</v>
      </c>
      <c r="S72">
        <f>COUNTIF(L:L,Sheet1__23_1[[#This Row],[Skills Required]])</f>
        <v>25</v>
      </c>
    </row>
    <row r="73" spans="1:19" x14ac:dyDescent="0.35">
      <c r="A73" s="11">
        <v>45762</v>
      </c>
      <c r="B73" t="s">
        <v>67</v>
      </c>
      <c r="C73" t="s">
        <v>51</v>
      </c>
      <c r="D73" t="s">
        <v>29</v>
      </c>
      <c r="E73" t="s">
        <v>62</v>
      </c>
      <c r="F73" t="s">
        <v>30</v>
      </c>
      <c r="G73" t="s">
        <v>52</v>
      </c>
      <c r="H73">
        <v>21</v>
      </c>
      <c r="I73" t="s">
        <v>31</v>
      </c>
      <c r="J73" t="s">
        <v>31</v>
      </c>
      <c r="K73" t="s">
        <v>53</v>
      </c>
      <c r="L73" t="s">
        <v>378</v>
      </c>
      <c r="M73" t="s">
        <v>119</v>
      </c>
      <c r="N73">
        <v>6.6</v>
      </c>
      <c r="O73" t="s">
        <v>26</v>
      </c>
      <c r="P73" t="s">
        <v>49</v>
      </c>
      <c r="Q73">
        <v>15</v>
      </c>
      <c r="R73" t="s">
        <v>286</v>
      </c>
      <c r="S73">
        <f>COUNTIF(L:L,Sheet1__23_1[[#This Row],[Skills Required]])</f>
        <v>23</v>
      </c>
    </row>
    <row r="74" spans="1:19" x14ac:dyDescent="0.35">
      <c r="A74" s="11">
        <v>45826</v>
      </c>
      <c r="B74" t="s">
        <v>50</v>
      </c>
      <c r="C74" t="s">
        <v>110</v>
      </c>
      <c r="D74" t="s">
        <v>19</v>
      </c>
      <c r="E74" t="s">
        <v>44</v>
      </c>
      <c r="F74" t="s">
        <v>21</v>
      </c>
      <c r="G74" t="s">
        <v>52</v>
      </c>
      <c r="I74" t="s">
        <v>31</v>
      </c>
      <c r="J74" t="s">
        <v>22</v>
      </c>
      <c r="K74" t="s">
        <v>23</v>
      </c>
      <c r="L74" t="s">
        <v>377</v>
      </c>
      <c r="M74" t="s">
        <v>121</v>
      </c>
      <c r="N74">
        <v>5.4</v>
      </c>
      <c r="O74" t="s">
        <v>48</v>
      </c>
      <c r="P74" t="s">
        <v>27</v>
      </c>
      <c r="Q74">
        <v>18</v>
      </c>
      <c r="R74" t="s">
        <v>286</v>
      </c>
      <c r="S74">
        <f>COUNTIF(L:L,Sheet1__23_1[[#This Row],[Skills Required]])</f>
        <v>13</v>
      </c>
    </row>
    <row r="75" spans="1:19" x14ac:dyDescent="0.35">
      <c r="A75" s="11">
        <v>45826</v>
      </c>
      <c r="B75" t="s">
        <v>50</v>
      </c>
      <c r="C75" t="s">
        <v>110</v>
      </c>
      <c r="D75" t="s">
        <v>19</v>
      </c>
      <c r="E75" t="s">
        <v>44</v>
      </c>
      <c r="F75" t="s">
        <v>21</v>
      </c>
      <c r="G75" t="s">
        <v>52</v>
      </c>
      <c r="I75" t="s">
        <v>31</v>
      </c>
      <c r="J75" t="s">
        <v>22</v>
      </c>
      <c r="K75" t="s">
        <v>23</v>
      </c>
      <c r="L75" t="s">
        <v>363</v>
      </c>
      <c r="M75" t="s">
        <v>121</v>
      </c>
      <c r="N75">
        <v>5.4</v>
      </c>
      <c r="O75" t="s">
        <v>48</v>
      </c>
      <c r="P75" t="s">
        <v>27</v>
      </c>
      <c r="Q75">
        <v>18</v>
      </c>
      <c r="R75" t="s">
        <v>286</v>
      </c>
      <c r="S75">
        <f>COUNTIF(L:L,Sheet1__23_1[[#This Row],[Skills Required]])</f>
        <v>28</v>
      </c>
    </row>
    <row r="76" spans="1:19" x14ac:dyDescent="0.35">
      <c r="A76" s="11">
        <v>45826</v>
      </c>
      <c r="B76" t="s">
        <v>50</v>
      </c>
      <c r="C76" t="s">
        <v>110</v>
      </c>
      <c r="D76" t="s">
        <v>19</v>
      </c>
      <c r="E76" t="s">
        <v>44</v>
      </c>
      <c r="F76" t="s">
        <v>21</v>
      </c>
      <c r="G76" t="s">
        <v>52</v>
      </c>
      <c r="I76" t="s">
        <v>31</v>
      </c>
      <c r="J76" t="s">
        <v>22</v>
      </c>
      <c r="K76" t="s">
        <v>23</v>
      </c>
      <c r="L76" t="s">
        <v>366</v>
      </c>
      <c r="M76" t="s">
        <v>121</v>
      </c>
      <c r="N76">
        <v>5.4</v>
      </c>
      <c r="O76" t="s">
        <v>48</v>
      </c>
      <c r="P76" t="s">
        <v>27</v>
      </c>
      <c r="Q76">
        <v>18</v>
      </c>
      <c r="R76" t="s">
        <v>286</v>
      </c>
      <c r="S76">
        <f>COUNTIF(L:L,Sheet1__23_1[[#This Row],[Skills Required]])</f>
        <v>29</v>
      </c>
    </row>
    <row r="77" spans="1:19" x14ac:dyDescent="0.35">
      <c r="A77" s="11">
        <v>45826</v>
      </c>
      <c r="B77" t="s">
        <v>50</v>
      </c>
      <c r="C77" t="s">
        <v>110</v>
      </c>
      <c r="D77" t="s">
        <v>19</v>
      </c>
      <c r="E77" t="s">
        <v>44</v>
      </c>
      <c r="F77" t="s">
        <v>21</v>
      </c>
      <c r="G77" t="s">
        <v>52</v>
      </c>
      <c r="I77" t="s">
        <v>31</v>
      </c>
      <c r="J77" t="s">
        <v>22</v>
      </c>
      <c r="K77" t="s">
        <v>23</v>
      </c>
      <c r="L77" t="s">
        <v>370</v>
      </c>
      <c r="M77" t="s">
        <v>121</v>
      </c>
      <c r="N77">
        <v>5.4</v>
      </c>
      <c r="O77" t="s">
        <v>48</v>
      </c>
      <c r="P77" t="s">
        <v>27</v>
      </c>
      <c r="Q77">
        <v>18</v>
      </c>
      <c r="R77" t="s">
        <v>286</v>
      </c>
      <c r="S77">
        <f>COUNTIF(L:L,Sheet1__23_1[[#This Row],[Skills Required]])</f>
        <v>28</v>
      </c>
    </row>
    <row r="78" spans="1:19" x14ac:dyDescent="0.35">
      <c r="A78" s="11">
        <v>45810</v>
      </c>
      <c r="B78" t="s">
        <v>17</v>
      </c>
      <c r="C78" t="s">
        <v>51</v>
      </c>
      <c r="D78" t="s">
        <v>19</v>
      </c>
      <c r="E78" t="s">
        <v>68</v>
      </c>
      <c r="F78" t="s">
        <v>21</v>
      </c>
      <c r="G78" t="s">
        <v>87</v>
      </c>
      <c r="I78" t="s">
        <v>22</v>
      </c>
      <c r="J78" t="s">
        <v>22</v>
      </c>
      <c r="K78" t="s">
        <v>32</v>
      </c>
      <c r="L78" t="s">
        <v>374</v>
      </c>
      <c r="M78" t="s">
        <v>123</v>
      </c>
      <c r="N78">
        <v>5.0999999999999996</v>
      </c>
      <c r="O78" t="s">
        <v>95</v>
      </c>
      <c r="P78" t="s">
        <v>27</v>
      </c>
      <c r="Q78">
        <v>2</v>
      </c>
      <c r="R78" t="s">
        <v>286</v>
      </c>
      <c r="S78">
        <f>COUNTIF(L:L,Sheet1__23_1[[#This Row],[Skills Required]])</f>
        <v>7</v>
      </c>
    </row>
    <row r="79" spans="1:19" x14ac:dyDescent="0.35">
      <c r="A79" s="11">
        <v>45810</v>
      </c>
      <c r="B79" t="s">
        <v>17</v>
      </c>
      <c r="C79" t="s">
        <v>51</v>
      </c>
      <c r="D79" t="s">
        <v>19</v>
      </c>
      <c r="E79" t="s">
        <v>68</v>
      </c>
      <c r="F79" t="s">
        <v>21</v>
      </c>
      <c r="G79" t="s">
        <v>87</v>
      </c>
      <c r="I79" t="s">
        <v>22</v>
      </c>
      <c r="J79" t="s">
        <v>22</v>
      </c>
      <c r="K79" t="s">
        <v>32</v>
      </c>
      <c r="L79" t="s">
        <v>372</v>
      </c>
      <c r="M79" t="s">
        <v>123</v>
      </c>
      <c r="N79">
        <v>5.0999999999999996</v>
      </c>
      <c r="O79" t="s">
        <v>95</v>
      </c>
      <c r="P79" t="s">
        <v>27</v>
      </c>
      <c r="Q79">
        <v>2</v>
      </c>
      <c r="R79" t="s">
        <v>286</v>
      </c>
      <c r="S79">
        <f>COUNTIF(L:L,Sheet1__23_1[[#This Row],[Skills Required]])</f>
        <v>16</v>
      </c>
    </row>
    <row r="80" spans="1:19" x14ac:dyDescent="0.35">
      <c r="A80" s="11">
        <v>45810</v>
      </c>
      <c r="B80" t="s">
        <v>17</v>
      </c>
      <c r="C80" t="s">
        <v>51</v>
      </c>
      <c r="D80" t="s">
        <v>19</v>
      </c>
      <c r="E80" t="s">
        <v>68</v>
      </c>
      <c r="F80" t="s">
        <v>21</v>
      </c>
      <c r="G80" t="s">
        <v>87</v>
      </c>
      <c r="I80" t="s">
        <v>22</v>
      </c>
      <c r="J80" t="s">
        <v>22</v>
      </c>
      <c r="K80" t="s">
        <v>32</v>
      </c>
      <c r="L80" t="s">
        <v>368</v>
      </c>
      <c r="M80" t="s">
        <v>123</v>
      </c>
      <c r="N80">
        <v>5.0999999999999996</v>
      </c>
      <c r="O80" t="s">
        <v>95</v>
      </c>
      <c r="P80" t="s">
        <v>27</v>
      </c>
      <c r="Q80">
        <v>2</v>
      </c>
      <c r="R80" t="s">
        <v>286</v>
      </c>
      <c r="S80">
        <f>COUNTIF(L:L,Sheet1__23_1[[#This Row],[Skills Required]])</f>
        <v>28</v>
      </c>
    </row>
    <row r="81" spans="1:19" x14ac:dyDescent="0.35">
      <c r="A81" s="11">
        <v>45810</v>
      </c>
      <c r="B81" t="s">
        <v>17</v>
      </c>
      <c r="C81" t="s">
        <v>51</v>
      </c>
      <c r="D81" t="s">
        <v>19</v>
      </c>
      <c r="E81" t="s">
        <v>68</v>
      </c>
      <c r="F81" t="s">
        <v>21</v>
      </c>
      <c r="G81" t="s">
        <v>87</v>
      </c>
      <c r="I81" t="s">
        <v>22</v>
      </c>
      <c r="J81" t="s">
        <v>22</v>
      </c>
      <c r="K81" t="s">
        <v>32</v>
      </c>
      <c r="L81" t="s">
        <v>364</v>
      </c>
      <c r="M81" t="s">
        <v>123</v>
      </c>
      <c r="N81">
        <v>5.0999999999999996</v>
      </c>
      <c r="O81" t="s">
        <v>95</v>
      </c>
      <c r="P81" t="s">
        <v>27</v>
      </c>
      <c r="Q81">
        <v>2</v>
      </c>
      <c r="R81" t="s">
        <v>286</v>
      </c>
      <c r="S81">
        <f>COUNTIF(L:L,Sheet1__23_1[[#This Row],[Skills Required]])</f>
        <v>26</v>
      </c>
    </row>
    <row r="82" spans="1:19" x14ac:dyDescent="0.35">
      <c r="A82" s="11">
        <v>45762</v>
      </c>
      <c r="B82" t="s">
        <v>76</v>
      </c>
      <c r="C82" t="s">
        <v>51</v>
      </c>
      <c r="D82" t="s">
        <v>29</v>
      </c>
      <c r="E82" t="s">
        <v>68</v>
      </c>
      <c r="F82" t="s">
        <v>21</v>
      </c>
      <c r="G82" t="s">
        <v>19</v>
      </c>
      <c r="I82" t="s">
        <v>22</v>
      </c>
      <c r="J82" t="s">
        <v>22</v>
      </c>
      <c r="K82" t="s">
        <v>63</v>
      </c>
      <c r="L82" t="s">
        <v>365</v>
      </c>
      <c r="M82" t="s">
        <v>125</v>
      </c>
      <c r="N82">
        <v>5.8</v>
      </c>
      <c r="O82" t="s">
        <v>26</v>
      </c>
      <c r="P82" t="s">
        <v>49</v>
      </c>
      <c r="Q82">
        <v>15</v>
      </c>
      <c r="R82" t="s">
        <v>286</v>
      </c>
      <c r="S82">
        <f>COUNTIF(L:L,Sheet1__23_1[[#This Row],[Skills Required]])</f>
        <v>19</v>
      </c>
    </row>
    <row r="83" spans="1:19" x14ac:dyDescent="0.35">
      <c r="A83" s="11">
        <v>45762</v>
      </c>
      <c r="B83" t="s">
        <v>76</v>
      </c>
      <c r="C83" t="s">
        <v>51</v>
      </c>
      <c r="D83" t="s">
        <v>29</v>
      </c>
      <c r="E83" t="s">
        <v>68</v>
      </c>
      <c r="F83" t="s">
        <v>21</v>
      </c>
      <c r="G83" t="s">
        <v>19</v>
      </c>
      <c r="I83" t="s">
        <v>22</v>
      </c>
      <c r="J83" t="s">
        <v>22</v>
      </c>
      <c r="K83" t="s">
        <v>63</v>
      </c>
      <c r="L83" t="s">
        <v>366</v>
      </c>
      <c r="M83" t="s">
        <v>125</v>
      </c>
      <c r="N83">
        <v>5.8</v>
      </c>
      <c r="O83" t="s">
        <v>26</v>
      </c>
      <c r="P83" t="s">
        <v>49</v>
      </c>
      <c r="Q83">
        <v>15</v>
      </c>
      <c r="R83" t="s">
        <v>286</v>
      </c>
      <c r="S83">
        <f>COUNTIF(L:L,Sheet1__23_1[[#This Row],[Skills Required]])</f>
        <v>29</v>
      </c>
    </row>
    <row r="84" spans="1:19" x14ac:dyDescent="0.35">
      <c r="A84" s="11">
        <v>45762</v>
      </c>
      <c r="B84" t="s">
        <v>76</v>
      </c>
      <c r="C84" t="s">
        <v>51</v>
      </c>
      <c r="D84" t="s">
        <v>29</v>
      </c>
      <c r="E84" t="s">
        <v>68</v>
      </c>
      <c r="F84" t="s">
        <v>21</v>
      </c>
      <c r="G84" t="s">
        <v>19</v>
      </c>
      <c r="I84" t="s">
        <v>22</v>
      </c>
      <c r="J84" t="s">
        <v>22</v>
      </c>
      <c r="K84" t="s">
        <v>63</v>
      </c>
      <c r="L84" t="s">
        <v>378</v>
      </c>
      <c r="M84" t="s">
        <v>125</v>
      </c>
      <c r="N84">
        <v>5.8</v>
      </c>
      <c r="O84" t="s">
        <v>26</v>
      </c>
      <c r="P84" t="s">
        <v>49</v>
      </c>
      <c r="Q84">
        <v>15</v>
      </c>
      <c r="R84" t="s">
        <v>286</v>
      </c>
      <c r="S84">
        <f>COUNTIF(L:L,Sheet1__23_1[[#This Row],[Skills Required]])</f>
        <v>23</v>
      </c>
    </row>
    <row r="85" spans="1:19" x14ac:dyDescent="0.35">
      <c r="A85" s="11">
        <v>45805</v>
      </c>
      <c r="B85" t="s">
        <v>104</v>
      </c>
      <c r="C85" t="s">
        <v>61</v>
      </c>
      <c r="D85" t="s">
        <v>19</v>
      </c>
      <c r="E85" t="s">
        <v>38</v>
      </c>
      <c r="F85" t="s">
        <v>21</v>
      </c>
      <c r="G85" t="s">
        <v>52</v>
      </c>
      <c r="I85" t="s">
        <v>22</v>
      </c>
      <c r="J85" t="s">
        <v>22</v>
      </c>
      <c r="K85" t="s">
        <v>32</v>
      </c>
      <c r="L85" t="s">
        <v>375</v>
      </c>
      <c r="M85" t="s">
        <v>127</v>
      </c>
      <c r="N85">
        <v>10.199999999999999</v>
      </c>
      <c r="O85" t="s">
        <v>48</v>
      </c>
      <c r="P85" t="s">
        <v>43</v>
      </c>
      <c r="Q85">
        <v>28</v>
      </c>
      <c r="R85" t="s">
        <v>286</v>
      </c>
      <c r="S85">
        <f>COUNTIF(L:L,Sheet1__23_1[[#This Row],[Skills Required]])</f>
        <v>11</v>
      </c>
    </row>
    <row r="86" spans="1:19" x14ac:dyDescent="0.35">
      <c r="A86" s="11">
        <v>45805</v>
      </c>
      <c r="B86" t="s">
        <v>104</v>
      </c>
      <c r="C86" t="s">
        <v>61</v>
      </c>
      <c r="D86" t="s">
        <v>19</v>
      </c>
      <c r="E86" t="s">
        <v>38</v>
      </c>
      <c r="F86" t="s">
        <v>21</v>
      </c>
      <c r="G86" t="s">
        <v>52</v>
      </c>
      <c r="I86" t="s">
        <v>22</v>
      </c>
      <c r="J86" t="s">
        <v>22</v>
      </c>
      <c r="K86" t="s">
        <v>32</v>
      </c>
      <c r="L86" t="s">
        <v>367</v>
      </c>
      <c r="M86" t="s">
        <v>127</v>
      </c>
      <c r="N86">
        <v>10.199999999999999</v>
      </c>
      <c r="O86" t="s">
        <v>48</v>
      </c>
      <c r="P86" t="s">
        <v>43</v>
      </c>
      <c r="Q86">
        <v>28</v>
      </c>
      <c r="R86" t="s">
        <v>286</v>
      </c>
      <c r="S86">
        <f>COUNTIF(L:L,Sheet1__23_1[[#This Row],[Skills Required]])</f>
        <v>20</v>
      </c>
    </row>
    <row r="87" spans="1:19" x14ac:dyDescent="0.35">
      <c r="A87" s="11">
        <v>45805</v>
      </c>
      <c r="B87" t="s">
        <v>104</v>
      </c>
      <c r="C87" t="s">
        <v>61</v>
      </c>
      <c r="D87" t="s">
        <v>19</v>
      </c>
      <c r="E87" t="s">
        <v>38</v>
      </c>
      <c r="F87" t="s">
        <v>21</v>
      </c>
      <c r="G87" t="s">
        <v>52</v>
      </c>
      <c r="I87" t="s">
        <v>22</v>
      </c>
      <c r="J87" t="s">
        <v>22</v>
      </c>
      <c r="K87" t="s">
        <v>32</v>
      </c>
      <c r="L87" t="s">
        <v>378</v>
      </c>
      <c r="M87" t="s">
        <v>127</v>
      </c>
      <c r="N87">
        <v>10.199999999999999</v>
      </c>
      <c r="O87" t="s">
        <v>48</v>
      </c>
      <c r="P87" t="s">
        <v>43</v>
      </c>
      <c r="Q87">
        <v>28</v>
      </c>
      <c r="R87" t="s">
        <v>286</v>
      </c>
      <c r="S87">
        <f>COUNTIF(L:L,Sheet1__23_1[[#This Row],[Skills Required]])</f>
        <v>23</v>
      </c>
    </row>
    <row r="88" spans="1:19" x14ac:dyDescent="0.35">
      <c r="A88" s="11">
        <v>45805</v>
      </c>
      <c r="B88" t="s">
        <v>104</v>
      </c>
      <c r="C88" t="s">
        <v>61</v>
      </c>
      <c r="D88" t="s">
        <v>19</v>
      </c>
      <c r="E88" t="s">
        <v>38</v>
      </c>
      <c r="F88" t="s">
        <v>21</v>
      </c>
      <c r="G88" t="s">
        <v>52</v>
      </c>
      <c r="I88" t="s">
        <v>22</v>
      </c>
      <c r="J88" t="s">
        <v>22</v>
      </c>
      <c r="K88" t="s">
        <v>32</v>
      </c>
      <c r="L88" t="s">
        <v>369</v>
      </c>
      <c r="M88" t="s">
        <v>127</v>
      </c>
      <c r="N88">
        <v>10.199999999999999</v>
      </c>
      <c r="O88" t="s">
        <v>48</v>
      </c>
      <c r="P88" t="s">
        <v>43</v>
      </c>
      <c r="Q88">
        <v>28</v>
      </c>
      <c r="R88" t="s">
        <v>286</v>
      </c>
      <c r="S88">
        <f>COUNTIF(L:L,Sheet1__23_1[[#This Row],[Skills Required]])</f>
        <v>25</v>
      </c>
    </row>
    <row r="89" spans="1:19" x14ac:dyDescent="0.35">
      <c r="A89" s="11">
        <v>45776</v>
      </c>
      <c r="B89" t="s">
        <v>128</v>
      </c>
      <c r="C89" t="s">
        <v>61</v>
      </c>
      <c r="D89" t="s">
        <v>19</v>
      </c>
      <c r="E89" t="s">
        <v>62</v>
      </c>
      <c r="F89" t="s">
        <v>78</v>
      </c>
      <c r="G89" t="s">
        <v>19</v>
      </c>
      <c r="H89">
        <v>14</v>
      </c>
      <c r="I89" t="s">
        <v>22</v>
      </c>
      <c r="J89" t="s">
        <v>31</v>
      </c>
      <c r="K89" t="s">
        <v>40</v>
      </c>
      <c r="L89" t="s">
        <v>380</v>
      </c>
      <c r="M89" t="s">
        <v>130</v>
      </c>
      <c r="N89">
        <v>7.9</v>
      </c>
      <c r="O89" t="s">
        <v>26</v>
      </c>
      <c r="P89" t="s">
        <v>49</v>
      </c>
      <c r="Q89">
        <v>29</v>
      </c>
      <c r="R89" t="s">
        <v>287</v>
      </c>
      <c r="S89">
        <f>COUNTIF(L:L,Sheet1__23_1[[#This Row],[Skills Required]])</f>
        <v>13</v>
      </c>
    </row>
    <row r="90" spans="1:19" x14ac:dyDescent="0.35">
      <c r="A90" s="11">
        <v>45776</v>
      </c>
      <c r="B90" t="s">
        <v>128</v>
      </c>
      <c r="C90" t="s">
        <v>61</v>
      </c>
      <c r="D90" t="s">
        <v>19</v>
      </c>
      <c r="E90" t="s">
        <v>62</v>
      </c>
      <c r="F90" t="s">
        <v>78</v>
      </c>
      <c r="G90" t="s">
        <v>19</v>
      </c>
      <c r="H90">
        <v>14</v>
      </c>
      <c r="I90" t="s">
        <v>22</v>
      </c>
      <c r="J90" t="s">
        <v>31</v>
      </c>
      <c r="K90" t="s">
        <v>40</v>
      </c>
      <c r="L90" t="s">
        <v>363</v>
      </c>
      <c r="M90" t="s">
        <v>130</v>
      </c>
      <c r="N90">
        <v>7.9</v>
      </c>
      <c r="O90" t="s">
        <v>26</v>
      </c>
      <c r="P90" t="s">
        <v>49</v>
      </c>
      <c r="Q90">
        <v>29</v>
      </c>
      <c r="R90" t="s">
        <v>287</v>
      </c>
      <c r="S90">
        <f>COUNTIF(L:L,Sheet1__23_1[[#This Row],[Skills Required]])</f>
        <v>28</v>
      </c>
    </row>
    <row r="91" spans="1:19" x14ac:dyDescent="0.35">
      <c r="A91" s="11">
        <v>45802</v>
      </c>
      <c r="B91" t="s">
        <v>91</v>
      </c>
      <c r="C91" t="s">
        <v>18</v>
      </c>
      <c r="D91" t="s">
        <v>19</v>
      </c>
      <c r="E91" t="s">
        <v>38</v>
      </c>
      <c r="F91" t="s">
        <v>21</v>
      </c>
      <c r="G91" t="s">
        <v>45</v>
      </c>
      <c r="I91" t="s">
        <v>31</v>
      </c>
      <c r="J91" t="s">
        <v>22</v>
      </c>
      <c r="K91" t="s">
        <v>23</v>
      </c>
      <c r="L91" t="s">
        <v>379</v>
      </c>
      <c r="M91" t="s">
        <v>132</v>
      </c>
      <c r="N91">
        <v>10.3</v>
      </c>
      <c r="O91" t="s">
        <v>35</v>
      </c>
      <c r="P91" t="s">
        <v>43</v>
      </c>
      <c r="Q91">
        <v>25</v>
      </c>
      <c r="R91" t="s">
        <v>286</v>
      </c>
      <c r="S91">
        <f>COUNTIF(L:L,Sheet1__23_1[[#This Row],[Skills Required]])</f>
        <v>9</v>
      </c>
    </row>
    <row r="92" spans="1:19" x14ac:dyDescent="0.35">
      <c r="A92" s="11">
        <v>45802</v>
      </c>
      <c r="B92" t="s">
        <v>91</v>
      </c>
      <c r="C92" t="s">
        <v>18</v>
      </c>
      <c r="D92" t="s">
        <v>19</v>
      </c>
      <c r="E92" t="s">
        <v>38</v>
      </c>
      <c r="F92" t="s">
        <v>21</v>
      </c>
      <c r="G92" t="s">
        <v>45</v>
      </c>
      <c r="I92" t="s">
        <v>31</v>
      </c>
      <c r="J92" t="s">
        <v>22</v>
      </c>
      <c r="K92" t="s">
        <v>23</v>
      </c>
      <c r="L92" t="s">
        <v>364</v>
      </c>
      <c r="M92" t="s">
        <v>132</v>
      </c>
      <c r="N92">
        <v>10.3</v>
      </c>
      <c r="O92" t="s">
        <v>35</v>
      </c>
      <c r="P92" t="s">
        <v>43</v>
      </c>
      <c r="Q92">
        <v>25</v>
      </c>
      <c r="R92" t="s">
        <v>286</v>
      </c>
      <c r="S92">
        <f>COUNTIF(L:L,Sheet1__23_1[[#This Row],[Skills Required]])</f>
        <v>26</v>
      </c>
    </row>
    <row r="93" spans="1:19" x14ac:dyDescent="0.35">
      <c r="A93" s="11">
        <v>45755</v>
      </c>
      <c r="B93" t="s">
        <v>133</v>
      </c>
      <c r="C93" t="s">
        <v>51</v>
      </c>
      <c r="D93" t="s">
        <v>19</v>
      </c>
      <c r="E93" t="s">
        <v>68</v>
      </c>
      <c r="F93" t="s">
        <v>78</v>
      </c>
      <c r="G93" t="s">
        <v>45</v>
      </c>
      <c r="H93">
        <v>7</v>
      </c>
      <c r="I93" t="s">
        <v>22</v>
      </c>
      <c r="J93" t="s">
        <v>22</v>
      </c>
      <c r="K93" t="s">
        <v>40</v>
      </c>
      <c r="L93" t="s">
        <v>377</v>
      </c>
      <c r="M93" t="s">
        <v>132</v>
      </c>
      <c r="N93">
        <v>4.3</v>
      </c>
      <c r="O93" t="s">
        <v>26</v>
      </c>
      <c r="P93" t="s">
        <v>49</v>
      </c>
      <c r="Q93">
        <v>8</v>
      </c>
      <c r="R93" t="s">
        <v>287</v>
      </c>
      <c r="S93">
        <f>COUNTIF(L:L,Sheet1__23_1[[#This Row],[Skills Required]])</f>
        <v>13</v>
      </c>
    </row>
    <row r="94" spans="1:19" x14ac:dyDescent="0.35">
      <c r="A94" s="11">
        <v>45755</v>
      </c>
      <c r="B94" t="s">
        <v>133</v>
      </c>
      <c r="C94" t="s">
        <v>51</v>
      </c>
      <c r="D94" t="s">
        <v>19</v>
      </c>
      <c r="E94" t="s">
        <v>68</v>
      </c>
      <c r="F94" t="s">
        <v>78</v>
      </c>
      <c r="G94" t="s">
        <v>45</v>
      </c>
      <c r="H94">
        <v>7</v>
      </c>
      <c r="I94" t="s">
        <v>22</v>
      </c>
      <c r="J94" t="s">
        <v>22</v>
      </c>
      <c r="K94" t="s">
        <v>40</v>
      </c>
      <c r="L94" t="s">
        <v>366</v>
      </c>
      <c r="M94" t="s">
        <v>132</v>
      </c>
      <c r="N94">
        <v>4.3</v>
      </c>
      <c r="O94" t="s">
        <v>26</v>
      </c>
      <c r="P94" t="s">
        <v>49</v>
      </c>
      <c r="Q94">
        <v>8</v>
      </c>
      <c r="R94" t="s">
        <v>287</v>
      </c>
      <c r="S94">
        <f>COUNTIF(L:L,Sheet1__23_1[[#This Row],[Skills Required]])</f>
        <v>29</v>
      </c>
    </row>
    <row r="95" spans="1:19" x14ac:dyDescent="0.35">
      <c r="A95" s="11">
        <v>45755</v>
      </c>
      <c r="B95" t="s">
        <v>133</v>
      </c>
      <c r="C95" t="s">
        <v>51</v>
      </c>
      <c r="D95" t="s">
        <v>19</v>
      </c>
      <c r="E95" t="s">
        <v>68</v>
      </c>
      <c r="F95" t="s">
        <v>78</v>
      </c>
      <c r="G95" t="s">
        <v>45</v>
      </c>
      <c r="H95">
        <v>7</v>
      </c>
      <c r="I95" t="s">
        <v>22</v>
      </c>
      <c r="J95" t="s">
        <v>22</v>
      </c>
      <c r="K95" t="s">
        <v>40</v>
      </c>
      <c r="L95" t="s">
        <v>367</v>
      </c>
      <c r="M95" t="s">
        <v>132</v>
      </c>
      <c r="N95">
        <v>4.3</v>
      </c>
      <c r="O95" t="s">
        <v>26</v>
      </c>
      <c r="P95" t="s">
        <v>49</v>
      </c>
      <c r="Q95">
        <v>8</v>
      </c>
      <c r="R95" t="s">
        <v>287</v>
      </c>
      <c r="S95">
        <f>COUNTIF(L:L,Sheet1__23_1[[#This Row],[Skills Required]])</f>
        <v>20</v>
      </c>
    </row>
    <row r="96" spans="1:19" x14ac:dyDescent="0.35">
      <c r="A96" s="11">
        <v>45755</v>
      </c>
      <c r="B96" t="s">
        <v>133</v>
      </c>
      <c r="C96" t="s">
        <v>51</v>
      </c>
      <c r="D96" t="s">
        <v>19</v>
      </c>
      <c r="E96" t="s">
        <v>68</v>
      </c>
      <c r="F96" t="s">
        <v>78</v>
      </c>
      <c r="G96" t="s">
        <v>45</v>
      </c>
      <c r="H96">
        <v>7</v>
      </c>
      <c r="I96" t="s">
        <v>22</v>
      </c>
      <c r="J96" t="s">
        <v>22</v>
      </c>
      <c r="K96" t="s">
        <v>40</v>
      </c>
      <c r="L96" t="s">
        <v>376</v>
      </c>
      <c r="M96" t="s">
        <v>132</v>
      </c>
      <c r="N96">
        <v>4.3</v>
      </c>
      <c r="O96" t="s">
        <v>26</v>
      </c>
      <c r="P96" t="s">
        <v>49</v>
      </c>
      <c r="Q96">
        <v>8</v>
      </c>
      <c r="R96" t="s">
        <v>287</v>
      </c>
      <c r="S96">
        <f>COUNTIF(L:L,Sheet1__23_1[[#This Row],[Skills Required]])</f>
        <v>26</v>
      </c>
    </row>
    <row r="97" spans="1:19" x14ac:dyDescent="0.35">
      <c r="A97" s="11">
        <v>45789</v>
      </c>
      <c r="B97" t="s">
        <v>135</v>
      </c>
      <c r="C97" t="s">
        <v>73</v>
      </c>
      <c r="D97" t="s">
        <v>19</v>
      </c>
      <c r="E97" t="s">
        <v>62</v>
      </c>
      <c r="F97" t="s">
        <v>78</v>
      </c>
      <c r="G97" t="s">
        <v>97</v>
      </c>
      <c r="H97">
        <v>14</v>
      </c>
      <c r="I97" t="s">
        <v>22</v>
      </c>
      <c r="J97" t="s">
        <v>22</v>
      </c>
      <c r="K97" t="s">
        <v>23</v>
      </c>
      <c r="L97" t="s">
        <v>377</v>
      </c>
      <c r="M97" t="s">
        <v>137</v>
      </c>
      <c r="N97">
        <v>8.1999999999999993</v>
      </c>
      <c r="O97" t="s">
        <v>95</v>
      </c>
      <c r="P97" t="s">
        <v>43</v>
      </c>
      <c r="Q97">
        <v>12</v>
      </c>
      <c r="R97" t="s">
        <v>287</v>
      </c>
      <c r="S97">
        <f>COUNTIF(L:L,Sheet1__23_1[[#This Row],[Skills Required]])</f>
        <v>13</v>
      </c>
    </row>
    <row r="98" spans="1:19" x14ac:dyDescent="0.35">
      <c r="A98" s="11">
        <v>45789</v>
      </c>
      <c r="B98" t="s">
        <v>135</v>
      </c>
      <c r="C98" t="s">
        <v>73</v>
      </c>
      <c r="D98" t="s">
        <v>19</v>
      </c>
      <c r="E98" t="s">
        <v>62</v>
      </c>
      <c r="F98" t="s">
        <v>78</v>
      </c>
      <c r="G98" t="s">
        <v>97</v>
      </c>
      <c r="H98">
        <v>14</v>
      </c>
      <c r="I98" t="s">
        <v>22</v>
      </c>
      <c r="J98" t="s">
        <v>22</v>
      </c>
      <c r="K98" t="s">
        <v>23</v>
      </c>
      <c r="L98" t="s">
        <v>367</v>
      </c>
      <c r="M98" t="s">
        <v>137</v>
      </c>
      <c r="N98">
        <v>8.1999999999999993</v>
      </c>
      <c r="O98" t="s">
        <v>95</v>
      </c>
      <c r="P98" t="s">
        <v>43</v>
      </c>
      <c r="Q98">
        <v>12</v>
      </c>
      <c r="R98" t="s">
        <v>287</v>
      </c>
      <c r="S98">
        <f>COUNTIF(L:L,Sheet1__23_1[[#This Row],[Skills Required]])</f>
        <v>20</v>
      </c>
    </row>
    <row r="99" spans="1:19" x14ac:dyDescent="0.35">
      <c r="A99" s="11">
        <v>45789</v>
      </c>
      <c r="B99" t="s">
        <v>135</v>
      </c>
      <c r="C99" t="s">
        <v>73</v>
      </c>
      <c r="D99" t="s">
        <v>19</v>
      </c>
      <c r="E99" t="s">
        <v>62</v>
      </c>
      <c r="F99" t="s">
        <v>78</v>
      </c>
      <c r="G99" t="s">
        <v>97</v>
      </c>
      <c r="H99">
        <v>14</v>
      </c>
      <c r="I99" t="s">
        <v>22</v>
      </c>
      <c r="J99" t="s">
        <v>22</v>
      </c>
      <c r="K99" t="s">
        <v>23</v>
      </c>
      <c r="L99" t="s">
        <v>372</v>
      </c>
      <c r="M99" t="s">
        <v>137</v>
      </c>
      <c r="N99">
        <v>8.1999999999999993</v>
      </c>
      <c r="O99" t="s">
        <v>95</v>
      </c>
      <c r="P99" t="s">
        <v>43</v>
      </c>
      <c r="Q99">
        <v>12</v>
      </c>
      <c r="R99" t="s">
        <v>287</v>
      </c>
      <c r="S99">
        <f>COUNTIF(L:L,Sheet1__23_1[[#This Row],[Skills Required]])</f>
        <v>16</v>
      </c>
    </row>
    <row r="100" spans="1:19" x14ac:dyDescent="0.35">
      <c r="A100" s="11">
        <v>45789</v>
      </c>
      <c r="B100" t="s">
        <v>135</v>
      </c>
      <c r="C100" t="s">
        <v>73</v>
      </c>
      <c r="D100" t="s">
        <v>19</v>
      </c>
      <c r="E100" t="s">
        <v>62</v>
      </c>
      <c r="F100" t="s">
        <v>78</v>
      </c>
      <c r="G100" t="s">
        <v>97</v>
      </c>
      <c r="H100">
        <v>14</v>
      </c>
      <c r="I100" t="s">
        <v>22</v>
      </c>
      <c r="J100" t="s">
        <v>22</v>
      </c>
      <c r="K100" t="s">
        <v>23</v>
      </c>
      <c r="L100" t="s">
        <v>364</v>
      </c>
      <c r="M100" t="s">
        <v>137</v>
      </c>
      <c r="N100">
        <v>8.1999999999999993</v>
      </c>
      <c r="O100" t="s">
        <v>95</v>
      </c>
      <c r="P100" t="s">
        <v>43</v>
      </c>
      <c r="Q100">
        <v>12</v>
      </c>
      <c r="R100" t="s">
        <v>287</v>
      </c>
      <c r="S100">
        <f>COUNTIF(L:L,Sheet1__23_1[[#This Row],[Skills Required]])</f>
        <v>26</v>
      </c>
    </row>
    <row r="101" spans="1:19" x14ac:dyDescent="0.35">
      <c r="A101" s="11">
        <v>45759</v>
      </c>
      <c r="B101" t="s">
        <v>138</v>
      </c>
      <c r="C101" t="s">
        <v>51</v>
      </c>
      <c r="D101" t="s">
        <v>29</v>
      </c>
      <c r="E101" t="s">
        <v>68</v>
      </c>
      <c r="F101" t="s">
        <v>21</v>
      </c>
      <c r="G101" t="s">
        <v>92</v>
      </c>
      <c r="I101" t="s">
        <v>31</v>
      </c>
      <c r="J101" t="s">
        <v>22</v>
      </c>
      <c r="K101" t="s">
        <v>53</v>
      </c>
      <c r="L101" t="s">
        <v>380</v>
      </c>
      <c r="M101" t="s">
        <v>140</v>
      </c>
      <c r="N101">
        <v>3.9</v>
      </c>
      <c r="O101" t="s">
        <v>90</v>
      </c>
      <c r="P101" t="s">
        <v>49</v>
      </c>
      <c r="Q101">
        <v>12</v>
      </c>
      <c r="R101" t="s">
        <v>286</v>
      </c>
      <c r="S101">
        <f>COUNTIF(L:L,Sheet1__23_1[[#This Row],[Skills Required]])</f>
        <v>13</v>
      </c>
    </row>
    <row r="102" spans="1:19" x14ac:dyDescent="0.35">
      <c r="A102" s="11">
        <v>45759</v>
      </c>
      <c r="B102" t="s">
        <v>138</v>
      </c>
      <c r="C102" t="s">
        <v>51</v>
      </c>
      <c r="D102" t="s">
        <v>29</v>
      </c>
      <c r="E102" t="s">
        <v>68</v>
      </c>
      <c r="F102" t="s">
        <v>21</v>
      </c>
      <c r="G102" t="s">
        <v>92</v>
      </c>
      <c r="I102" t="s">
        <v>31</v>
      </c>
      <c r="J102" t="s">
        <v>22</v>
      </c>
      <c r="K102" t="s">
        <v>53</v>
      </c>
      <c r="L102" t="s">
        <v>364</v>
      </c>
      <c r="M102" t="s">
        <v>140</v>
      </c>
      <c r="N102">
        <v>3.9</v>
      </c>
      <c r="O102" t="s">
        <v>90</v>
      </c>
      <c r="P102" t="s">
        <v>49</v>
      </c>
      <c r="Q102">
        <v>12</v>
      </c>
      <c r="R102" t="s">
        <v>286</v>
      </c>
      <c r="S102">
        <f>COUNTIF(L:L,Sheet1__23_1[[#This Row],[Skills Required]])</f>
        <v>26</v>
      </c>
    </row>
    <row r="103" spans="1:19" x14ac:dyDescent="0.35">
      <c r="A103" s="11">
        <v>45759</v>
      </c>
      <c r="B103" t="s">
        <v>138</v>
      </c>
      <c r="C103" t="s">
        <v>51</v>
      </c>
      <c r="D103" t="s">
        <v>29</v>
      </c>
      <c r="E103" t="s">
        <v>68</v>
      </c>
      <c r="F103" t="s">
        <v>21</v>
      </c>
      <c r="G103" t="s">
        <v>92</v>
      </c>
      <c r="I103" t="s">
        <v>31</v>
      </c>
      <c r="J103" t="s">
        <v>22</v>
      </c>
      <c r="K103" t="s">
        <v>53</v>
      </c>
      <c r="L103" t="s">
        <v>366</v>
      </c>
      <c r="M103" t="s">
        <v>140</v>
      </c>
      <c r="N103">
        <v>3.9</v>
      </c>
      <c r="O103" t="s">
        <v>90</v>
      </c>
      <c r="P103" t="s">
        <v>49</v>
      </c>
      <c r="Q103">
        <v>12</v>
      </c>
      <c r="R103" t="s">
        <v>286</v>
      </c>
      <c r="S103">
        <f>COUNTIF(L:L,Sheet1__23_1[[#This Row],[Skills Required]])</f>
        <v>29</v>
      </c>
    </row>
    <row r="104" spans="1:19" x14ac:dyDescent="0.35">
      <c r="A104" s="11">
        <v>45806</v>
      </c>
      <c r="B104" t="s">
        <v>67</v>
      </c>
      <c r="C104" t="s">
        <v>77</v>
      </c>
      <c r="D104" t="s">
        <v>29</v>
      </c>
      <c r="E104" t="s">
        <v>44</v>
      </c>
      <c r="F104" t="s">
        <v>21</v>
      </c>
      <c r="G104" t="s">
        <v>92</v>
      </c>
      <c r="I104" t="s">
        <v>31</v>
      </c>
      <c r="J104" t="s">
        <v>31</v>
      </c>
      <c r="K104" t="s">
        <v>53</v>
      </c>
      <c r="L104" t="s">
        <v>380</v>
      </c>
      <c r="M104" t="s">
        <v>142</v>
      </c>
      <c r="N104">
        <v>9</v>
      </c>
      <c r="O104" t="s">
        <v>66</v>
      </c>
      <c r="P104" t="s">
        <v>43</v>
      </c>
      <c r="Q104">
        <v>29</v>
      </c>
      <c r="R104" t="s">
        <v>286</v>
      </c>
      <c r="S104">
        <f>COUNTIF(L:L,Sheet1__23_1[[#This Row],[Skills Required]])</f>
        <v>13</v>
      </c>
    </row>
    <row r="105" spans="1:19" x14ac:dyDescent="0.35">
      <c r="A105" s="11">
        <v>45806</v>
      </c>
      <c r="B105" t="s">
        <v>67</v>
      </c>
      <c r="C105" t="s">
        <v>77</v>
      </c>
      <c r="D105" t="s">
        <v>29</v>
      </c>
      <c r="E105" t="s">
        <v>44</v>
      </c>
      <c r="F105" t="s">
        <v>21</v>
      </c>
      <c r="G105" t="s">
        <v>92</v>
      </c>
      <c r="I105" t="s">
        <v>31</v>
      </c>
      <c r="J105" t="s">
        <v>31</v>
      </c>
      <c r="K105" t="s">
        <v>53</v>
      </c>
      <c r="L105" t="s">
        <v>368</v>
      </c>
      <c r="M105" t="s">
        <v>142</v>
      </c>
      <c r="N105">
        <v>9</v>
      </c>
      <c r="O105" t="s">
        <v>66</v>
      </c>
      <c r="P105" t="s">
        <v>43</v>
      </c>
      <c r="Q105">
        <v>29</v>
      </c>
      <c r="R105" t="s">
        <v>286</v>
      </c>
      <c r="S105">
        <f>COUNTIF(L:L,Sheet1__23_1[[#This Row],[Skills Required]])</f>
        <v>28</v>
      </c>
    </row>
    <row r="106" spans="1:19" x14ac:dyDescent="0.35">
      <c r="A106" s="11">
        <v>45831</v>
      </c>
      <c r="B106" t="s">
        <v>76</v>
      </c>
      <c r="C106" t="s">
        <v>61</v>
      </c>
      <c r="D106" t="s">
        <v>19</v>
      </c>
      <c r="E106" t="s">
        <v>20</v>
      </c>
      <c r="F106" t="s">
        <v>78</v>
      </c>
      <c r="G106" t="s">
        <v>52</v>
      </c>
      <c r="H106">
        <v>14</v>
      </c>
      <c r="I106" t="s">
        <v>31</v>
      </c>
      <c r="J106" t="s">
        <v>31</v>
      </c>
      <c r="K106" t="s">
        <v>23</v>
      </c>
      <c r="L106" t="s">
        <v>375</v>
      </c>
      <c r="M106" t="s">
        <v>144</v>
      </c>
      <c r="N106">
        <v>7.7</v>
      </c>
      <c r="O106" t="s">
        <v>95</v>
      </c>
      <c r="P106" t="s">
        <v>27</v>
      </c>
      <c r="Q106">
        <v>23</v>
      </c>
      <c r="R106" t="s">
        <v>287</v>
      </c>
      <c r="S106">
        <f>COUNTIF(L:L,Sheet1__23_1[[#This Row],[Skills Required]])</f>
        <v>11</v>
      </c>
    </row>
    <row r="107" spans="1:19" x14ac:dyDescent="0.35">
      <c r="A107" s="11">
        <v>45831</v>
      </c>
      <c r="B107" t="s">
        <v>76</v>
      </c>
      <c r="C107" t="s">
        <v>61</v>
      </c>
      <c r="D107" t="s">
        <v>19</v>
      </c>
      <c r="E107" t="s">
        <v>20</v>
      </c>
      <c r="F107" t="s">
        <v>78</v>
      </c>
      <c r="G107" t="s">
        <v>52</v>
      </c>
      <c r="H107">
        <v>14</v>
      </c>
      <c r="I107" t="s">
        <v>31</v>
      </c>
      <c r="J107" t="s">
        <v>31</v>
      </c>
      <c r="K107" t="s">
        <v>23</v>
      </c>
      <c r="L107" t="s">
        <v>368</v>
      </c>
      <c r="M107" t="s">
        <v>144</v>
      </c>
      <c r="N107">
        <v>7.7</v>
      </c>
      <c r="O107" t="s">
        <v>95</v>
      </c>
      <c r="P107" t="s">
        <v>27</v>
      </c>
      <c r="Q107">
        <v>23</v>
      </c>
      <c r="R107" t="s">
        <v>287</v>
      </c>
      <c r="S107">
        <f>COUNTIF(L:L,Sheet1__23_1[[#This Row],[Skills Required]])</f>
        <v>28</v>
      </c>
    </row>
    <row r="108" spans="1:19" x14ac:dyDescent="0.35">
      <c r="A108" s="11">
        <v>45804</v>
      </c>
      <c r="B108" t="s">
        <v>67</v>
      </c>
      <c r="C108" t="s">
        <v>61</v>
      </c>
      <c r="D108" t="s">
        <v>19</v>
      </c>
      <c r="E108" t="s">
        <v>38</v>
      </c>
      <c r="F108" t="s">
        <v>69</v>
      </c>
      <c r="G108" t="s">
        <v>92</v>
      </c>
      <c r="H108">
        <v>3</v>
      </c>
      <c r="I108" t="s">
        <v>22</v>
      </c>
      <c r="J108" t="s">
        <v>31</v>
      </c>
      <c r="K108" t="s">
        <v>63</v>
      </c>
      <c r="L108" t="s">
        <v>377</v>
      </c>
      <c r="M108" t="s">
        <v>146</v>
      </c>
      <c r="N108">
        <v>6.4</v>
      </c>
      <c r="O108" t="s">
        <v>26</v>
      </c>
      <c r="P108" t="s">
        <v>43</v>
      </c>
      <c r="Q108">
        <v>27</v>
      </c>
      <c r="R108" t="s">
        <v>287</v>
      </c>
      <c r="S108">
        <f>COUNTIF(L:L,Sheet1__23_1[[#This Row],[Skills Required]])</f>
        <v>13</v>
      </c>
    </row>
    <row r="109" spans="1:19" x14ac:dyDescent="0.35">
      <c r="A109" s="11">
        <v>45804</v>
      </c>
      <c r="B109" t="s">
        <v>67</v>
      </c>
      <c r="C109" t="s">
        <v>61</v>
      </c>
      <c r="D109" t="s">
        <v>19</v>
      </c>
      <c r="E109" t="s">
        <v>38</v>
      </c>
      <c r="F109" t="s">
        <v>69</v>
      </c>
      <c r="G109" t="s">
        <v>92</v>
      </c>
      <c r="H109">
        <v>3</v>
      </c>
      <c r="I109" t="s">
        <v>22</v>
      </c>
      <c r="J109" t="s">
        <v>31</v>
      </c>
      <c r="K109" t="s">
        <v>63</v>
      </c>
      <c r="L109" t="s">
        <v>378</v>
      </c>
      <c r="M109" t="s">
        <v>146</v>
      </c>
      <c r="N109">
        <v>6.4</v>
      </c>
      <c r="O109" t="s">
        <v>26</v>
      </c>
      <c r="P109" t="s">
        <v>43</v>
      </c>
      <c r="Q109">
        <v>27</v>
      </c>
      <c r="R109" t="s">
        <v>287</v>
      </c>
      <c r="S109">
        <f>COUNTIF(L:L,Sheet1__23_1[[#This Row],[Skills Required]])</f>
        <v>23</v>
      </c>
    </row>
    <row r="110" spans="1:19" x14ac:dyDescent="0.35">
      <c r="A110" s="11">
        <v>45804</v>
      </c>
      <c r="B110" t="s">
        <v>67</v>
      </c>
      <c r="C110" t="s">
        <v>61</v>
      </c>
      <c r="D110" t="s">
        <v>19</v>
      </c>
      <c r="E110" t="s">
        <v>38</v>
      </c>
      <c r="F110" t="s">
        <v>69</v>
      </c>
      <c r="G110" t="s">
        <v>92</v>
      </c>
      <c r="H110">
        <v>3</v>
      </c>
      <c r="I110" t="s">
        <v>22</v>
      </c>
      <c r="J110" t="s">
        <v>31</v>
      </c>
      <c r="K110" t="s">
        <v>63</v>
      </c>
      <c r="L110" t="s">
        <v>363</v>
      </c>
      <c r="M110" t="s">
        <v>146</v>
      </c>
      <c r="N110">
        <v>6.4</v>
      </c>
      <c r="O110" t="s">
        <v>26</v>
      </c>
      <c r="P110" t="s">
        <v>43</v>
      </c>
      <c r="Q110">
        <v>27</v>
      </c>
      <c r="R110" t="s">
        <v>287</v>
      </c>
      <c r="S110">
        <f>COUNTIF(L:L,Sheet1__23_1[[#This Row],[Skills Required]])</f>
        <v>28</v>
      </c>
    </row>
    <row r="111" spans="1:19" x14ac:dyDescent="0.35">
      <c r="A111" s="11">
        <v>45765</v>
      </c>
      <c r="B111" t="s">
        <v>147</v>
      </c>
      <c r="C111" t="s">
        <v>77</v>
      </c>
      <c r="D111" t="s">
        <v>29</v>
      </c>
      <c r="E111" t="s">
        <v>68</v>
      </c>
      <c r="F111" t="s">
        <v>78</v>
      </c>
      <c r="G111" t="s">
        <v>56</v>
      </c>
      <c r="H111">
        <v>7</v>
      </c>
      <c r="I111" t="s">
        <v>31</v>
      </c>
      <c r="J111" t="s">
        <v>31</v>
      </c>
      <c r="K111" t="s">
        <v>32</v>
      </c>
      <c r="L111" t="s">
        <v>375</v>
      </c>
      <c r="M111" t="s">
        <v>149</v>
      </c>
      <c r="N111">
        <v>6.2</v>
      </c>
      <c r="O111" t="s">
        <v>59</v>
      </c>
      <c r="P111" t="s">
        <v>49</v>
      </c>
      <c r="Q111">
        <v>18</v>
      </c>
      <c r="R111" t="s">
        <v>287</v>
      </c>
      <c r="S111">
        <f>COUNTIF(L:L,Sheet1__23_1[[#This Row],[Skills Required]])</f>
        <v>11</v>
      </c>
    </row>
    <row r="112" spans="1:19" x14ac:dyDescent="0.35">
      <c r="A112" s="11">
        <v>45765</v>
      </c>
      <c r="B112" t="s">
        <v>147</v>
      </c>
      <c r="C112" t="s">
        <v>77</v>
      </c>
      <c r="D112" t="s">
        <v>29</v>
      </c>
      <c r="E112" t="s">
        <v>68</v>
      </c>
      <c r="F112" t="s">
        <v>78</v>
      </c>
      <c r="G112" t="s">
        <v>56</v>
      </c>
      <c r="H112">
        <v>7</v>
      </c>
      <c r="I112" t="s">
        <v>31</v>
      </c>
      <c r="J112" t="s">
        <v>31</v>
      </c>
      <c r="K112" t="s">
        <v>32</v>
      </c>
      <c r="L112" t="s">
        <v>369</v>
      </c>
      <c r="M112" t="s">
        <v>149</v>
      </c>
      <c r="N112">
        <v>6.2</v>
      </c>
      <c r="O112" t="s">
        <v>59</v>
      </c>
      <c r="P112" t="s">
        <v>49</v>
      </c>
      <c r="Q112">
        <v>18</v>
      </c>
      <c r="R112" t="s">
        <v>287</v>
      </c>
      <c r="S112">
        <f>COUNTIF(L:L,Sheet1__23_1[[#This Row],[Skills Required]])</f>
        <v>25</v>
      </c>
    </row>
    <row r="113" spans="1:19" x14ac:dyDescent="0.35">
      <c r="A113" s="11">
        <v>45765</v>
      </c>
      <c r="B113" t="s">
        <v>147</v>
      </c>
      <c r="C113" t="s">
        <v>77</v>
      </c>
      <c r="D113" t="s">
        <v>29</v>
      </c>
      <c r="E113" t="s">
        <v>68</v>
      </c>
      <c r="F113" t="s">
        <v>78</v>
      </c>
      <c r="G113" t="s">
        <v>56</v>
      </c>
      <c r="H113">
        <v>7</v>
      </c>
      <c r="I113" t="s">
        <v>31</v>
      </c>
      <c r="J113" t="s">
        <v>31</v>
      </c>
      <c r="K113" t="s">
        <v>32</v>
      </c>
      <c r="L113" t="s">
        <v>368</v>
      </c>
      <c r="M113" t="s">
        <v>149</v>
      </c>
      <c r="N113">
        <v>6.2</v>
      </c>
      <c r="O113" t="s">
        <v>59</v>
      </c>
      <c r="P113" t="s">
        <v>49</v>
      </c>
      <c r="Q113">
        <v>18</v>
      </c>
      <c r="R113" t="s">
        <v>287</v>
      </c>
      <c r="S113">
        <f>COUNTIF(L:L,Sheet1__23_1[[#This Row],[Skills Required]])</f>
        <v>28</v>
      </c>
    </row>
    <row r="114" spans="1:19" x14ac:dyDescent="0.35">
      <c r="A114" s="11">
        <v>45765</v>
      </c>
      <c r="B114" t="s">
        <v>147</v>
      </c>
      <c r="C114" t="s">
        <v>77</v>
      </c>
      <c r="D114" t="s">
        <v>29</v>
      </c>
      <c r="E114" t="s">
        <v>68</v>
      </c>
      <c r="F114" t="s">
        <v>78</v>
      </c>
      <c r="G114" t="s">
        <v>56</v>
      </c>
      <c r="H114">
        <v>7</v>
      </c>
      <c r="I114" t="s">
        <v>31</v>
      </c>
      <c r="J114" t="s">
        <v>31</v>
      </c>
      <c r="K114" t="s">
        <v>32</v>
      </c>
      <c r="L114" t="s">
        <v>376</v>
      </c>
      <c r="M114" t="s">
        <v>149</v>
      </c>
      <c r="N114">
        <v>6.2</v>
      </c>
      <c r="O114" t="s">
        <v>59</v>
      </c>
      <c r="P114" t="s">
        <v>49</v>
      </c>
      <c r="Q114">
        <v>18</v>
      </c>
      <c r="R114" t="s">
        <v>287</v>
      </c>
      <c r="S114">
        <f>COUNTIF(L:L,Sheet1__23_1[[#This Row],[Skills Required]])</f>
        <v>26</v>
      </c>
    </row>
    <row r="115" spans="1:19" x14ac:dyDescent="0.35">
      <c r="A115" s="11">
        <v>45802</v>
      </c>
      <c r="B115" t="s">
        <v>150</v>
      </c>
      <c r="C115" t="s">
        <v>81</v>
      </c>
      <c r="D115" t="s">
        <v>29</v>
      </c>
      <c r="E115" t="s">
        <v>20</v>
      </c>
      <c r="F115" t="s">
        <v>78</v>
      </c>
      <c r="G115" t="s">
        <v>52</v>
      </c>
      <c r="H115">
        <v>21</v>
      </c>
      <c r="I115" t="s">
        <v>22</v>
      </c>
      <c r="J115" t="s">
        <v>31</v>
      </c>
      <c r="K115" t="s">
        <v>53</v>
      </c>
      <c r="L115" t="s">
        <v>365</v>
      </c>
      <c r="M115" t="s">
        <v>152</v>
      </c>
      <c r="N115">
        <v>8.8000000000000007</v>
      </c>
      <c r="O115" t="s">
        <v>35</v>
      </c>
      <c r="P115" t="s">
        <v>43</v>
      </c>
      <c r="Q115">
        <v>25</v>
      </c>
      <c r="R115" t="s">
        <v>287</v>
      </c>
      <c r="S115">
        <f>COUNTIF(L:L,Sheet1__23_1[[#This Row],[Skills Required]])</f>
        <v>19</v>
      </c>
    </row>
    <row r="116" spans="1:19" x14ac:dyDescent="0.35">
      <c r="A116" s="11">
        <v>45802</v>
      </c>
      <c r="B116" t="s">
        <v>150</v>
      </c>
      <c r="C116" t="s">
        <v>81</v>
      </c>
      <c r="D116" t="s">
        <v>29</v>
      </c>
      <c r="E116" t="s">
        <v>20</v>
      </c>
      <c r="F116" t="s">
        <v>78</v>
      </c>
      <c r="G116" t="s">
        <v>52</v>
      </c>
      <c r="H116">
        <v>21</v>
      </c>
      <c r="I116" t="s">
        <v>22</v>
      </c>
      <c r="J116" t="s">
        <v>31</v>
      </c>
      <c r="K116" t="s">
        <v>53</v>
      </c>
      <c r="L116" t="s">
        <v>378</v>
      </c>
      <c r="M116" t="s">
        <v>152</v>
      </c>
      <c r="N116">
        <v>8.8000000000000007</v>
      </c>
      <c r="O116" t="s">
        <v>35</v>
      </c>
      <c r="P116" t="s">
        <v>43</v>
      </c>
      <c r="Q116">
        <v>25</v>
      </c>
      <c r="R116" t="s">
        <v>287</v>
      </c>
      <c r="S116">
        <f>COUNTIF(L:L,Sheet1__23_1[[#This Row],[Skills Required]])</f>
        <v>23</v>
      </c>
    </row>
    <row r="117" spans="1:19" x14ac:dyDescent="0.35">
      <c r="A117" s="11">
        <v>45778</v>
      </c>
      <c r="B117" t="s">
        <v>28</v>
      </c>
      <c r="C117" t="s">
        <v>73</v>
      </c>
      <c r="D117" t="s">
        <v>29</v>
      </c>
      <c r="E117" t="s">
        <v>62</v>
      </c>
      <c r="F117" t="s">
        <v>21</v>
      </c>
      <c r="G117" t="s">
        <v>87</v>
      </c>
      <c r="I117" t="s">
        <v>31</v>
      </c>
      <c r="J117" t="s">
        <v>22</v>
      </c>
      <c r="K117" t="s">
        <v>53</v>
      </c>
      <c r="L117" t="s">
        <v>362</v>
      </c>
      <c r="M117" t="s">
        <v>154</v>
      </c>
      <c r="N117">
        <v>11.6</v>
      </c>
      <c r="O117" t="s">
        <v>66</v>
      </c>
      <c r="P117" t="s">
        <v>43</v>
      </c>
      <c r="Q117">
        <v>1</v>
      </c>
      <c r="R117" t="s">
        <v>286</v>
      </c>
      <c r="S117">
        <f>COUNTIF(L:L,Sheet1__23_1[[#This Row],[Skills Required]])</f>
        <v>17</v>
      </c>
    </row>
    <row r="118" spans="1:19" x14ac:dyDescent="0.35">
      <c r="A118" s="11">
        <v>45778</v>
      </c>
      <c r="B118" t="s">
        <v>28</v>
      </c>
      <c r="C118" t="s">
        <v>73</v>
      </c>
      <c r="D118" t="s">
        <v>29</v>
      </c>
      <c r="E118" t="s">
        <v>62</v>
      </c>
      <c r="F118" t="s">
        <v>21</v>
      </c>
      <c r="G118" t="s">
        <v>87</v>
      </c>
      <c r="I118" t="s">
        <v>31</v>
      </c>
      <c r="J118" t="s">
        <v>22</v>
      </c>
      <c r="K118" t="s">
        <v>53</v>
      </c>
      <c r="L118" t="s">
        <v>378</v>
      </c>
      <c r="M118" t="s">
        <v>154</v>
      </c>
      <c r="N118">
        <v>11.6</v>
      </c>
      <c r="O118" t="s">
        <v>66</v>
      </c>
      <c r="P118" t="s">
        <v>43</v>
      </c>
      <c r="Q118">
        <v>1</v>
      </c>
      <c r="R118" t="s">
        <v>286</v>
      </c>
      <c r="S118">
        <f>COUNTIF(L:L,Sheet1__23_1[[#This Row],[Skills Required]])</f>
        <v>23</v>
      </c>
    </row>
    <row r="119" spans="1:19" x14ac:dyDescent="0.35">
      <c r="A119" s="11">
        <v>45757</v>
      </c>
      <c r="B119" t="s">
        <v>67</v>
      </c>
      <c r="C119" t="s">
        <v>107</v>
      </c>
      <c r="D119" t="s">
        <v>29</v>
      </c>
      <c r="E119" t="s">
        <v>38</v>
      </c>
      <c r="F119" t="s">
        <v>21</v>
      </c>
      <c r="G119" t="s">
        <v>39</v>
      </c>
      <c r="I119" t="s">
        <v>31</v>
      </c>
      <c r="J119" t="s">
        <v>22</v>
      </c>
      <c r="K119" t="s">
        <v>40</v>
      </c>
      <c r="L119" t="s">
        <v>365</v>
      </c>
      <c r="M119" t="s">
        <v>155</v>
      </c>
      <c r="N119">
        <v>5.5</v>
      </c>
      <c r="O119" t="s">
        <v>66</v>
      </c>
      <c r="P119" t="s">
        <v>49</v>
      </c>
      <c r="Q119">
        <v>10</v>
      </c>
      <c r="R119" t="s">
        <v>286</v>
      </c>
      <c r="S119">
        <f>COUNTIF(L:L,Sheet1__23_1[[#This Row],[Skills Required]])</f>
        <v>19</v>
      </c>
    </row>
    <row r="120" spans="1:19" x14ac:dyDescent="0.35">
      <c r="A120" s="11">
        <v>45757</v>
      </c>
      <c r="B120" t="s">
        <v>67</v>
      </c>
      <c r="C120" t="s">
        <v>107</v>
      </c>
      <c r="D120" t="s">
        <v>29</v>
      </c>
      <c r="E120" t="s">
        <v>38</v>
      </c>
      <c r="F120" t="s">
        <v>21</v>
      </c>
      <c r="G120" t="s">
        <v>39</v>
      </c>
      <c r="I120" t="s">
        <v>31</v>
      </c>
      <c r="J120" t="s">
        <v>22</v>
      </c>
      <c r="K120" t="s">
        <v>40</v>
      </c>
      <c r="L120" t="s">
        <v>367</v>
      </c>
      <c r="M120" t="s">
        <v>155</v>
      </c>
      <c r="N120">
        <v>5.5</v>
      </c>
      <c r="O120" t="s">
        <v>66</v>
      </c>
      <c r="P120" t="s">
        <v>49</v>
      </c>
      <c r="Q120">
        <v>10</v>
      </c>
      <c r="R120" t="s">
        <v>286</v>
      </c>
      <c r="S120">
        <f>COUNTIF(L:L,Sheet1__23_1[[#This Row],[Skills Required]])</f>
        <v>20</v>
      </c>
    </row>
    <row r="121" spans="1:19" x14ac:dyDescent="0.35">
      <c r="A121" s="11">
        <v>45757</v>
      </c>
      <c r="B121" t="s">
        <v>67</v>
      </c>
      <c r="C121" t="s">
        <v>107</v>
      </c>
      <c r="D121" t="s">
        <v>29</v>
      </c>
      <c r="E121" t="s">
        <v>38</v>
      </c>
      <c r="F121" t="s">
        <v>21</v>
      </c>
      <c r="G121" t="s">
        <v>39</v>
      </c>
      <c r="I121" t="s">
        <v>31</v>
      </c>
      <c r="J121" t="s">
        <v>22</v>
      </c>
      <c r="K121" t="s">
        <v>40</v>
      </c>
      <c r="L121" t="s">
        <v>378</v>
      </c>
      <c r="M121" t="s">
        <v>155</v>
      </c>
      <c r="N121">
        <v>5.5</v>
      </c>
      <c r="O121" t="s">
        <v>66</v>
      </c>
      <c r="P121" t="s">
        <v>49</v>
      </c>
      <c r="Q121">
        <v>10</v>
      </c>
      <c r="R121" t="s">
        <v>286</v>
      </c>
      <c r="S121">
        <f>COUNTIF(L:L,Sheet1__23_1[[#This Row],[Skills Required]])</f>
        <v>23</v>
      </c>
    </row>
    <row r="122" spans="1:19" x14ac:dyDescent="0.35">
      <c r="A122" s="11">
        <v>45787</v>
      </c>
      <c r="B122" t="s">
        <v>36</v>
      </c>
      <c r="C122" t="s">
        <v>37</v>
      </c>
      <c r="D122" t="s">
        <v>29</v>
      </c>
      <c r="E122" t="s">
        <v>62</v>
      </c>
      <c r="F122" t="s">
        <v>78</v>
      </c>
      <c r="G122" t="s">
        <v>92</v>
      </c>
      <c r="H122">
        <v>21</v>
      </c>
      <c r="I122" t="s">
        <v>31</v>
      </c>
      <c r="J122" t="s">
        <v>22</v>
      </c>
      <c r="K122" t="s">
        <v>32</v>
      </c>
      <c r="L122" t="s">
        <v>379</v>
      </c>
      <c r="M122" t="s">
        <v>157</v>
      </c>
      <c r="N122">
        <v>5.8</v>
      </c>
      <c r="O122" t="s">
        <v>90</v>
      </c>
      <c r="P122" t="s">
        <v>43</v>
      </c>
      <c r="Q122">
        <v>10</v>
      </c>
      <c r="R122" t="s">
        <v>287</v>
      </c>
      <c r="S122">
        <f>COUNTIF(L:L,Sheet1__23_1[[#This Row],[Skills Required]])</f>
        <v>9</v>
      </c>
    </row>
    <row r="123" spans="1:19" x14ac:dyDescent="0.35">
      <c r="A123" s="11">
        <v>45787</v>
      </c>
      <c r="B123" t="s">
        <v>36</v>
      </c>
      <c r="C123" t="s">
        <v>37</v>
      </c>
      <c r="D123" t="s">
        <v>29</v>
      </c>
      <c r="E123" t="s">
        <v>62</v>
      </c>
      <c r="F123" t="s">
        <v>78</v>
      </c>
      <c r="G123" t="s">
        <v>92</v>
      </c>
      <c r="H123">
        <v>21</v>
      </c>
      <c r="I123" t="s">
        <v>31</v>
      </c>
      <c r="J123" t="s">
        <v>22</v>
      </c>
      <c r="K123" t="s">
        <v>32</v>
      </c>
      <c r="L123" t="s">
        <v>376</v>
      </c>
      <c r="M123" t="s">
        <v>157</v>
      </c>
      <c r="N123">
        <v>5.8</v>
      </c>
      <c r="O123" t="s">
        <v>90</v>
      </c>
      <c r="P123" t="s">
        <v>43</v>
      </c>
      <c r="Q123">
        <v>10</v>
      </c>
      <c r="R123" t="s">
        <v>287</v>
      </c>
      <c r="S123">
        <f>COUNTIF(L:L,Sheet1__23_1[[#This Row],[Skills Required]])</f>
        <v>26</v>
      </c>
    </row>
    <row r="124" spans="1:19" x14ac:dyDescent="0.35">
      <c r="A124" s="11">
        <v>45787</v>
      </c>
      <c r="B124" t="s">
        <v>36</v>
      </c>
      <c r="C124" t="s">
        <v>37</v>
      </c>
      <c r="D124" t="s">
        <v>29</v>
      </c>
      <c r="E124" t="s">
        <v>62</v>
      </c>
      <c r="F124" t="s">
        <v>78</v>
      </c>
      <c r="G124" t="s">
        <v>92</v>
      </c>
      <c r="H124">
        <v>21</v>
      </c>
      <c r="I124" t="s">
        <v>31</v>
      </c>
      <c r="J124" t="s">
        <v>22</v>
      </c>
      <c r="K124" t="s">
        <v>32</v>
      </c>
      <c r="L124" t="s">
        <v>378</v>
      </c>
      <c r="M124" t="s">
        <v>157</v>
      </c>
      <c r="N124">
        <v>5.8</v>
      </c>
      <c r="O124" t="s">
        <v>90</v>
      </c>
      <c r="P124" t="s">
        <v>43</v>
      </c>
      <c r="Q124">
        <v>10</v>
      </c>
      <c r="R124" t="s">
        <v>287</v>
      </c>
      <c r="S124">
        <f>COUNTIF(L:L,Sheet1__23_1[[#This Row],[Skills Required]])</f>
        <v>23</v>
      </c>
    </row>
    <row r="125" spans="1:19" x14ac:dyDescent="0.35">
      <c r="A125" s="11">
        <v>45787</v>
      </c>
      <c r="B125" t="s">
        <v>36</v>
      </c>
      <c r="C125" t="s">
        <v>37</v>
      </c>
      <c r="D125" t="s">
        <v>29</v>
      </c>
      <c r="E125" t="s">
        <v>62</v>
      </c>
      <c r="F125" t="s">
        <v>78</v>
      </c>
      <c r="G125" t="s">
        <v>92</v>
      </c>
      <c r="H125">
        <v>21</v>
      </c>
      <c r="I125" t="s">
        <v>31</v>
      </c>
      <c r="J125" t="s">
        <v>22</v>
      </c>
      <c r="K125" t="s">
        <v>32</v>
      </c>
      <c r="L125" t="s">
        <v>363</v>
      </c>
      <c r="M125" t="s">
        <v>157</v>
      </c>
      <c r="N125">
        <v>5.8</v>
      </c>
      <c r="O125" t="s">
        <v>90</v>
      </c>
      <c r="P125" t="s">
        <v>43</v>
      </c>
      <c r="Q125">
        <v>10</v>
      </c>
      <c r="R125" t="s">
        <v>287</v>
      </c>
      <c r="S125">
        <f>COUNTIF(L:L,Sheet1__23_1[[#This Row],[Skills Required]])</f>
        <v>28</v>
      </c>
    </row>
    <row r="126" spans="1:19" x14ac:dyDescent="0.35">
      <c r="A126" s="11">
        <v>45832</v>
      </c>
      <c r="B126" t="s">
        <v>76</v>
      </c>
      <c r="C126" t="s">
        <v>77</v>
      </c>
      <c r="D126" t="s">
        <v>29</v>
      </c>
      <c r="E126" t="s">
        <v>62</v>
      </c>
      <c r="F126" t="s">
        <v>78</v>
      </c>
      <c r="G126" t="s">
        <v>19</v>
      </c>
      <c r="H126">
        <v>14</v>
      </c>
      <c r="I126" t="s">
        <v>22</v>
      </c>
      <c r="J126" t="s">
        <v>22</v>
      </c>
      <c r="K126" t="s">
        <v>63</v>
      </c>
      <c r="L126" t="s">
        <v>374</v>
      </c>
      <c r="M126" t="s">
        <v>159</v>
      </c>
      <c r="N126">
        <v>5.4</v>
      </c>
      <c r="O126" t="s">
        <v>26</v>
      </c>
      <c r="P126" t="s">
        <v>27</v>
      </c>
      <c r="Q126">
        <v>24</v>
      </c>
      <c r="R126" t="s">
        <v>287</v>
      </c>
      <c r="S126">
        <f>COUNTIF(L:L,Sheet1__23_1[[#This Row],[Skills Required]])</f>
        <v>7</v>
      </c>
    </row>
    <row r="127" spans="1:19" x14ac:dyDescent="0.35">
      <c r="A127" s="11">
        <v>45832</v>
      </c>
      <c r="B127" t="s">
        <v>76</v>
      </c>
      <c r="C127" t="s">
        <v>77</v>
      </c>
      <c r="D127" t="s">
        <v>29</v>
      </c>
      <c r="E127" t="s">
        <v>62</v>
      </c>
      <c r="F127" t="s">
        <v>78</v>
      </c>
      <c r="G127" t="s">
        <v>19</v>
      </c>
      <c r="H127">
        <v>14</v>
      </c>
      <c r="I127" t="s">
        <v>22</v>
      </c>
      <c r="J127" t="s">
        <v>22</v>
      </c>
      <c r="K127" t="s">
        <v>63</v>
      </c>
      <c r="L127" t="s">
        <v>372</v>
      </c>
      <c r="M127" t="s">
        <v>159</v>
      </c>
      <c r="N127">
        <v>5.4</v>
      </c>
      <c r="O127" t="s">
        <v>26</v>
      </c>
      <c r="P127" t="s">
        <v>27</v>
      </c>
      <c r="Q127">
        <v>24</v>
      </c>
      <c r="R127" t="s">
        <v>287</v>
      </c>
      <c r="S127">
        <f>COUNTIF(L:L,Sheet1__23_1[[#This Row],[Skills Required]])</f>
        <v>16</v>
      </c>
    </row>
    <row r="128" spans="1:19" x14ac:dyDescent="0.35">
      <c r="A128" s="11">
        <v>45832</v>
      </c>
      <c r="B128" t="s">
        <v>76</v>
      </c>
      <c r="C128" t="s">
        <v>77</v>
      </c>
      <c r="D128" t="s">
        <v>29</v>
      </c>
      <c r="E128" t="s">
        <v>62</v>
      </c>
      <c r="F128" t="s">
        <v>78</v>
      </c>
      <c r="G128" t="s">
        <v>19</v>
      </c>
      <c r="H128">
        <v>14</v>
      </c>
      <c r="I128" t="s">
        <v>22</v>
      </c>
      <c r="J128" t="s">
        <v>22</v>
      </c>
      <c r="K128" t="s">
        <v>63</v>
      </c>
      <c r="L128" t="s">
        <v>368</v>
      </c>
      <c r="M128" t="s">
        <v>159</v>
      </c>
      <c r="N128">
        <v>5.4</v>
      </c>
      <c r="O128" t="s">
        <v>26</v>
      </c>
      <c r="P128" t="s">
        <v>27</v>
      </c>
      <c r="Q128">
        <v>24</v>
      </c>
      <c r="R128" t="s">
        <v>287</v>
      </c>
      <c r="S128">
        <f>COUNTIF(L:L,Sheet1__23_1[[#This Row],[Skills Required]])</f>
        <v>28</v>
      </c>
    </row>
    <row r="129" spans="1:19" x14ac:dyDescent="0.35">
      <c r="A129" s="11">
        <v>45756</v>
      </c>
      <c r="B129" t="s">
        <v>72</v>
      </c>
      <c r="C129" t="s">
        <v>107</v>
      </c>
      <c r="D129" t="s">
        <v>29</v>
      </c>
      <c r="E129" t="s">
        <v>44</v>
      </c>
      <c r="F129" t="s">
        <v>21</v>
      </c>
      <c r="G129" t="s">
        <v>45</v>
      </c>
      <c r="I129" t="s">
        <v>31</v>
      </c>
      <c r="J129" t="s">
        <v>22</v>
      </c>
      <c r="K129" t="s">
        <v>40</v>
      </c>
      <c r="L129" t="s">
        <v>371</v>
      </c>
      <c r="M129" t="s">
        <v>161</v>
      </c>
      <c r="N129">
        <v>9.6999999999999993</v>
      </c>
      <c r="O129" t="s">
        <v>48</v>
      </c>
      <c r="P129" t="s">
        <v>49</v>
      </c>
      <c r="Q129">
        <v>9</v>
      </c>
      <c r="R129" t="s">
        <v>286</v>
      </c>
      <c r="S129">
        <f>COUNTIF(L:L,Sheet1__23_1[[#This Row],[Skills Required]])</f>
        <v>9</v>
      </c>
    </row>
    <row r="130" spans="1:19" x14ac:dyDescent="0.35">
      <c r="A130" s="11">
        <v>45756</v>
      </c>
      <c r="B130" t="s">
        <v>72</v>
      </c>
      <c r="C130" t="s">
        <v>107</v>
      </c>
      <c r="D130" t="s">
        <v>29</v>
      </c>
      <c r="E130" t="s">
        <v>44</v>
      </c>
      <c r="F130" t="s">
        <v>21</v>
      </c>
      <c r="G130" t="s">
        <v>45</v>
      </c>
      <c r="I130" t="s">
        <v>31</v>
      </c>
      <c r="J130" t="s">
        <v>22</v>
      </c>
      <c r="K130" t="s">
        <v>40</v>
      </c>
      <c r="L130" t="s">
        <v>366</v>
      </c>
      <c r="M130" t="s">
        <v>161</v>
      </c>
      <c r="N130">
        <v>9.6999999999999993</v>
      </c>
      <c r="O130" t="s">
        <v>48</v>
      </c>
      <c r="P130" t="s">
        <v>49</v>
      </c>
      <c r="Q130">
        <v>9</v>
      </c>
      <c r="R130" t="s">
        <v>286</v>
      </c>
      <c r="S130">
        <f>COUNTIF(L:L,Sheet1__23_1[[#This Row],[Skills Required]])</f>
        <v>29</v>
      </c>
    </row>
    <row r="131" spans="1:19" x14ac:dyDescent="0.35">
      <c r="A131" s="11">
        <v>45748</v>
      </c>
      <c r="B131" t="s">
        <v>60</v>
      </c>
      <c r="C131" t="s">
        <v>61</v>
      </c>
      <c r="D131" t="s">
        <v>29</v>
      </c>
      <c r="E131" t="s">
        <v>38</v>
      </c>
      <c r="F131" t="s">
        <v>21</v>
      </c>
      <c r="G131" t="s">
        <v>92</v>
      </c>
      <c r="I131" t="s">
        <v>31</v>
      </c>
      <c r="J131" t="s">
        <v>31</v>
      </c>
      <c r="K131" t="s">
        <v>23</v>
      </c>
      <c r="L131" t="s">
        <v>362</v>
      </c>
      <c r="M131" t="s">
        <v>163</v>
      </c>
      <c r="N131">
        <v>8.1</v>
      </c>
      <c r="O131" t="s">
        <v>26</v>
      </c>
      <c r="P131" t="s">
        <v>49</v>
      </c>
      <c r="Q131">
        <v>1</v>
      </c>
      <c r="R131" t="s">
        <v>286</v>
      </c>
      <c r="S131">
        <f>COUNTIF(L:L,Sheet1__23_1[[#This Row],[Skills Required]])</f>
        <v>17</v>
      </c>
    </row>
    <row r="132" spans="1:19" x14ac:dyDescent="0.35">
      <c r="A132" s="11">
        <v>45748</v>
      </c>
      <c r="B132" t="s">
        <v>60</v>
      </c>
      <c r="C132" t="s">
        <v>61</v>
      </c>
      <c r="D132" t="s">
        <v>29</v>
      </c>
      <c r="E132" t="s">
        <v>38</v>
      </c>
      <c r="F132" t="s">
        <v>21</v>
      </c>
      <c r="G132" t="s">
        <v>92</v>
      </c>
      <c r="I132" t="s">
        <v>31</v>
      </c>
      <c r="J132" t="s">
        <v>31</v>
      </c>
      <c r="K132" t="s">
        <v>23</v>
      </c>
      <c r="L132" t="s">
        <v>369</v>
      </c>
      <c r="M132" t="s">
        <v>163</v>
      </c>
      <c r="N132">
        <v>8.1</v>
      </c>
      <c r="O132" t="s">
        <v>26</v>
      </c>
      <c r="P132" t="s">
        <v>49</v>
      </c>
      <c r="Q132">
        <v>1</v>
      </c>
      <c r="R132" t="s">
        <v>286</v>
      </c>
      <c r="S132">
        <f>COUNTIF(L:L,Sheet1__23_1[[#This Row],[Skills Required]])</f>
        <v>25</v>
      </c>
    </row>
    <row r="133" spans="1:19" x14ac:dyDescent="0.35">
      <c r="A133" s="11">
        <v>45748</v>
      </c>
      <c r="B133" t="s">
        <v>60</v>
      </c>
      <c r="C133" t="s">
        <v>61</v>
      </c>
      <c r="D133" t="s">
        <v>29</v>
      </c>
      <c r="E133" t="s">
        <v>38</v>
      </c>
      <c r="F133" t="s">
        <v>21</v>
      </c>
      <c r="G133" t="s">
        <v>92</v>
      </c>
      <c r="I133" t="s">
        <v>31</v>
      </c>
      <c r="J133" t="s">
        <v>31</v>
      </c>
      <c r="K133" t="s">
        <v>23</v>
      </c>
      <c r="L133" t="s">
        <v>364</v>
      </c>
      <c r="M133" t="s">
        <v>163</v>
      </c>
      <c r="N133">
        <v>8.1</v>
      </c>
      <c r="O133" t="s">
        <v>26</v>
      </c>
      <c r="P133" t="s">
        <v>49</v>
      </c>
      <c r="Q133">
        <v>1</v>
      </c>
      <c r="R133" t="s">
        <v>286</v>
      </c>
      <c r="S133">
        <f>COUNTIF(L:L,Sheet1__23_1[[#This Row],[Skills Required]])</f>
        <v>26</v>
      </c>
    </row>
    <row r="134" spans="1:19" x14ac:dyDescent="0.35">
      <c r="A134" s="11">
        <v>45748</v>
      </c>
      <c r="B134" t="s">
        <v>60</v>
      </c>
      <c r="C134" t="s">
        <v>61</v>
      </c>
      <c r="D134" t="s">
        <v>29</v>
      </c>
      <c r="E134" t="s">
        <v>38</v>
      </c>
      <c r="F134" t="s">
        <v>21</v>
      </c>
      <c r="G134" t="s">
        <v>92</v>
      </c>
      <c r="I134" t="s">
        <v>31</v>
      </c>
      <c r="J134" t="s">
        <v>31</v>
      </c>
      <c r="K134" t="s">
        <v>23</v>
      </c>
      <c r="L134" t="s">
        <v>368</v>
      </c>
      <c r="M134" t="s">
        <v>163</v>
      </c>
      <c r="N134">
        <v>8.1</v>
      </c>
      <c r="O134" t="s">
        <v>26</v>
      </c>
      <c r="P134" t="s">
        <v>49</v>
      </c>
      <c r="Q134">
        <v>1</v>
      </c>
      <c r="R134" t="s">
        <v>286</v>
      </c>
      <c r="S134">
        <f>COUNTIF(L:L,Sheet1__23_1[[#This Row],[Skills Required]])</f>
        <v>28</v>
      </c>
    </row>
    <row r="135" spans="1:19" x14ac:dyDescent="0.35">
      <c r="A135" s="11">
        <v>45763</v>
      </c>
      <c r="B135" t="s">
        <v>17</v>
      </c>
      <c r="C135" t="s">
        <v>61</v>
      </c>
      <c r="D135" t="s">
        <v>29</v>
      </c>
      <c r="E135" t="s">
        <v>62</v>
      </c>
      <c r="F135" t="s">
        <v>30</v>
      </c>
      <c r="G135" t="s">
        <v>39</v>
      </c>
      <c r="H135">
        <v>14</v>
      </c>
      <c r="I135" t="s">
        <v>31</v>
      </c>
      <c r="J135" t="s">
        <v>22</v>
      </c>
      <c r="K135" t="s">
        <v>53</v>
      </c>
      <c r="L135" t="s">
        <v>371</v>
      </c>
      <c r="M135" t="s">
        <v>55</v>
      </c>
      <c r="N135">
        <v>5.6</v>
      </c>
      <c r="O135" t="s">
        <v>48</v>
      </c>
      <c r="P135" t="s">
        <v>49</v>
      </c>
      <c r="Q135">
        <v>16</v>
      </c>
      <c r="R135" t="s">
        <v>286</v>
      </c>
      <c r="S135">
        <f>COUNTIF(L:L,Sheet1__23_1[[#This Row],[Skills Required]])</f>
        <v>9</v>
      </c>
    </row>
    <row r="136" spans="1:19" x14ac:dyDescent="0.35">
      <c r="A136" s="11">
        <v>45763</v>
      </c>
      <c r="B136" t="s">
        <v>17</v>
      </c>
      <c r="C136" t="s">
        <v>61</v>
      </c>
      <c r="D136" t="s">
        <v>29</v>
      </c>
      <c r="E136" t="s">
        <v>62</v>
      </c>
      <c r="F136" t="s">
        <v>30</v>
      </c>
      <c r="G136" t="s">
        <v>39</v>
      </c>
      <c r="H136">
        <v>14</v>
      </c>
      <c r="I136" t="s">
        <v>31</v>
      </c>
      <c r="J136" t="s">
        <v>22</v>
      </c>
      <c r="K136" t="s">
        <v>53</v>
      </c>
      <c r="L136" t="s">
        <v>368</v>
      </c>
      <c r="M136" t="s">
        <v>55</v>
      </c>
      <c r="N136">
        <v>5.6</v>
      </c>
      <c r="O136" t="s">
        <v>48</v>
      </c>
      <c r="P136" t="s">
        <v>49</v>
      </c>
      <c r="Q136">
        <v>16</v>
      </c>
      <c r="R136" t="s">
        <v>286</v>
      </c>
      <c r="S136">
        <f>COUNTIF(L:L,Sheet1__23_1[[#This Row],[Skills Required]])</f>
        <v>28</v>
      </c>
    </row>
    <row r="137" spans="1:19" x14ac:dyDescent="0.35">
      <c r="A137" s="11">
        <v>45763</v>
      </c>
      <c r="B137" t="s">
        <v>17</v>
      </c>
      <c r="C137" t="s">
        <v>61</v>
      </c>
      <c r="D137" t="s">
        <v>29</v>
      </c>
      <c r="E137" t="s">
        <v>62</v>
      </c>
      <c r="F137" t="s">
        <v>30</v>
      </c>
      <c r="G137" t="s">
        <v>39</v>
      </c>
      <c r="H137">
        <v>14</v>
      </c>
      <c r="I137" t="s">
        <v>31</v>
      </c>
      <c r="J137" t="s">
        <v>22</v>
      </c>
      <c r="K137" t="s">
        <v>53</v>
      </c>
      <c r="L137" t="s">
        <v>370</v>
      </c>
      <c r="M137" t="s">
        <v>55</v>
      </c>
      <c r="N137">
        <v>5.6</v>
      </c>
      <c r="O137" t="s">
        <v>48</v>
      </c>
      <c r="P137" t="s">
        <v>49</v>
      </c>
      <c r="Q137">
        <v>16</v>
      </c>
      <c r="R137" t="s">
        <v>286</v>
      </c>
      <c r="S137">
        <f>COUNTIF(L:L,Sheet1__23_1[[#This Row],[Skills Required]])</f>
        <v>28</v>
      </c>
    </row>
    <row r="138" spans="1:19" x14ac:dyDescent="0.35">
      <c r="A138" s="11">
        <v>45786</v>
      </c>
      <c r="B138" t="s">
        <v>104</v>
      </c>
      <c r="C138" t="s">
        <v>18</v>
      </c>
      <c r="D138" t="s">
        <v>19</v>
      </c>
      <c r="E138" t="s">
        <v>20</v>
      </c>
      <c r="F138" t="s">
        <v>78</v>
      </c>
      <c r="G138" t="s">
        <v>56</v>
      </c>
      <c r="H138">
        <v>3</v>
      </c>
      <c r="I138" t="s">
        <v>31</v>
      </c>
      <c r="J138" t="s">
        <v>31</v>
      </c>
      <c r="K138" t="s">
        <v>23</v>
      </c>
      <c r="L138" t="s">
        <v>381</v>
      </c>
      <c r="M138" t="s">
        <v>166</v>
      </c>
      <c r="N138">
        <v>9.8000000000000007</v>
      </c>
      <c r="O138" t="s">
        <v>59</v>
      </c>
      <c r="P138" t="s">
        <v>43</v>
      </c>
      <c r="Q138">
        <v>9</v>
      </c>
      <c r="R138" t="s">
        <v>287</v>
      </c>
      <c r="S138">
        <f>COUNTIF(L:L,Sheet1__23_1[[#This Row],[Skills Required]])</f>
        <v>10</v>
      </c>
    </row>
    <row r="139" spans="1:19" x14ac:dyDescent="0.35">
      <c r="A139" s="11">
        <v>45786</v>
      </c>
      <c r="B139" t="s">
        <v>104</v>
      </c>
      <c r="C139" t="s">
        <v>18</v>
      </c>
      <c r="D139" t="s">
        <v>19</v>
      </c>
      <c r="E139" t="s">
        <v>20</v>
      </c>
      <c r="F139" t="s">
        <v>78</v>
      </c>
      <c r="G139" t="s">
        <v>56</v>
      </c>
      <c r="H139">
        <v>3</v>
      </c>
      <c r="I139" t="s">
        <v>31</v>
      </c>
      <c r="J139" t="s">
        <v>31</v>
      </c>
      <c r="K139" t="s">
        <v>23</v>
      </c>
      <c r="L139" t="s">
        <v>369</v>
      </c>
      <c r="M139" t="s">
        <v>166</v>
      </c>
      <c r="N139">
        <v>9.8000000000000007</v>
      </c>
      <c r="O139" t="s">
        <v>59</v>
      </c>
      <c r="P139" t="s">
        <v>43</v>
      </c>
      <c r="Q139">
        <v>9</v>
      </c>
      <c r="R139" t="s">
        <v>287</v>
      </c>
      <c r="S139">
        <f>COUNTIF(L:L,Sheet1__23_1[[#This Row],[Skills Required]])</f>
        <v>25</v>
      </c>
    </row>
    <row r="140" spans="1:19" x14ac:dyDescent="0.35">
      <c r="A140" s="11">
        <v>45786</v>
      </c>
      <c r="B140" t="s">
        <v>104</v>
      </c>
      <c r="C140" t="s">
        <v>18</v>
      </c>
      <c r="D140" t="s">
        <v>19</v>
      </c>
      <c r="E140" t="s">
        <v>20</v>
      </c>
      <c r="F140" t="s">
        <v>78</v>
      </c>
      <c r="G140" t="s">
        <v>56</v>
      </c>
      <c r="H140">
        <v>3</v>
      </c>
      <c r="I140" t="s">
        <v>31</v>
      </c>
      <c r="J140" t="s">
        <v>31</v>
      </c>
      <c r="K140" t="s">
        <v>23</v>
      </c>
      <c r="L140" t="s">
        <v>364</v>
      </c>
      <c r="M140" t="s">
        <v>166</v>
      </c>
      <c r="N140">
        <v>9.8000000000000007</v>
      </c>
      <c r="O140" t="s">
        <v>59</v>
      </c>
      <c r="P140" t="s">
        <v>43</v>
      </c>
      <c r="Q140">
        <v>9</v>
      </c>
      <c r="R140" t="s">
        <v>287</v>
      </c>
      <c r="S140">
        <f>COUNTIF(L:L,Sheet1__23_1[[#This Row],[Skills Required]])</f>
        <v>26</v>
      </c>
    </row>
    <row r="141" spans="1:19" x14ac:dyDescent="0.35">
      <c r="A141" s="11">
        <v>45796</v>
      </c>
      <c r="B141" t="s">
        <v>128</v>
      </c>
      <c r="C141" t="s">
        <v>77</v>
      </c>
      <c r="D141" t="s">
        <v>29</v>
      </c>
      <c r="E141" t="s">
        <v>68</v>
      </c>
      <c r="F141" t="s">
        <v>69</v>
      </c>
      <c r="G141" t="s">
        <v>92</v>
      </c>
      <c r="H141">
        <v>14</v>
      </c>
      <c r="I141" t="s">
        <v>31</v>
      </c>
      <c r="J141" t="s">
        <v>31</v>
      </c>
      <c r="K141" t="s">
        <v>53</v>
      </c>
      <c r="L141" t="s">
        <v>381</v>
      </c>
      <c r="M141" t="s">
        <v>168</v>
      </c>
      <c r="N141">
        <v>8.1999999999999993</v>
      </c>
      <c r="O141" t="s">
        <v>95</v>
      </c>
      <c r="P141" t="s">
        <v>43</v>
      </c>
      <c r="Q141">
        <v>19</v>
      </c>
      <c r="R141" t="s">
        <v>287</v>
      </c>
      <c r="S141">
        <f>COUNTIF(L:L,Sheet1__23_1[[#This Row],[Skills Required]])</f>
        <v>10</v>
      </c>
    </row>
    <row r="142" spans="1:19" x14ac:dyDescent="0.35">
      <c r="A142" s="11">
        <v>45796</v>
      </c>
      <c r="B142" t="s">
        <v>128</v>
      </c>
      <c r="C142" t="s">
        <v>77</v>
      </c>
      <c r="D142" t="s">
        <v>29</v>
      </c>
      <c r="E142" t="s">
        <v>68</v>
      </c>
      <c r="F142" t="s">
        <v>69</v>
      </c>
      <c r="G142" t="s">
        <v>92</v>
      </c>
      <c r="H142">
        <v>14</v>
      </c>
      <c r="I142" t="s">
        <v>31</v>
      </c>
      <c r="J142" t="s">
        <v>31</v>
      </c>
      <c r="K142" t="s">
        <v>53</v>
      </c>
      <c r="L142" t="s">
        <v>369</v>
      </c>
      <c r="M142" t="s">
        <v>168</v>
      </c>
      <c r="N142">
        <v>8.1999999999999993</v>
      </c>
      <c r="O142" t="s">
        <v>95</v>
      </c>
      <c r="P142" t="s">
        <v>43</v>
      </c>
      <c r="Q142">
        <v>19</v>
      </c>
      <c r="R142" t="s">
        <v>287</v>
      </c>
      <c r="S142">
        <f>COUNTIF(L:L,Sheet1__23_1[[#This Row],[Skills Required]])</f>
        <v>25</v>
      </c>
    </row>
    <row r="143" spans="1:19" x14ac:dyDescent="0.35">
      <c r="A143" s="11">
        <v>45812</v>
      </c>
      <c r="B143" t="s">
        <v>147</v>
      </c>
      <c r="C143" t="s">
        <v>73</v>
      </c>
      <c r="D143" t="s">
        <v>29</v>
      </c>
      <c r="E143" t="s">
        <v>68</v>
      </c>
      <c r="F143" t="s">
        <v>78</v>
      </c>
      <c r="G143" t="s">
        <v>92</v>
      </c>
      <c r="H143">
        <v>3</v>
      </c>
      <c r="I143" t="s">
        <v>31</v>
      </c>
      <c r="J143" t="s">
        <v>22</v>
      </c>
      <c r="K143" t="s">
        <v>53</v>
      </c>
      <c r="L143" t="s">
        <v>362</v>
      </c>
      <c r="M143" t="s">
        <v>170</v>
      </c>
      <c r="N143">
        <v>11.5</v>
      </c>
      <c r="O143" t="s">
        <v>48</v>
      </c>
      <c r="P143" t="s">
        <v>27</v>
      </c>
      <c r="Q143">
        <v>4</v>
      </c>
      <c r="R143" t="s">
        <v>287</v>
      </c>
      <c r="S143">
        <f>COUNTIF(L:L,Sheet1__23_1[[#This Row],[Skills Required]])</f>
        <v>17</v>
      </c>
    </row>
    <row r="144" spans="1:19" x14ac:dyDescent="0.35">
      <c r="A144" s="11">
        <v>45812</v>
      </c>
      <c r="B144" t="s">
        <v>147</v>
      </c>
      <c r="C144" t="s">
        <v>73</v>
      </c>
      <c r="D144" t="s">
        <v>29</v>
      </c>
      <c r="E144" t="s">
        <v>68</v>
      </c>
      <c r="F144" t="s">
        <v>78</v>
      </c>
      <c r="G144" t="s">
        <v>92</v>
      </c>
      <c r="H144">
        <v>3</v>
      </c>
      <c r="I144" t="s">
        <v>31</v>
      </c>
      <c r="J144" t="s">
        <v>22</v>
      </c>
      <c r="K144" t="s">
        <v>53</v>
      </c>
      <c r="L144" t="s">
        <v>364</v>
      </c>
      <c r="M144" t="s">
        <v>170</v>
      </c>
      <c r="N144">
        <v>11.5</v>
      </c>
      <c r="O144" t="s">
        <v>48</v>
      </c>
      <c r="P144" t="s">
        <v>27</v>
      </c>
      <c r="Q144">
        <v>4</v>
      </c>
      <c r="R144" t="s">
        <v>287</v>
      </c>
      <c r="S144">
        <f>COUNTIF(L:L,Sheet1__23_1[[#This Row],[Skills Required]])</f>
        <v>26</v>
      </c>
    </row>
    <row r="145" spans="1:19" x14ac:dyDescent="0.35">
      <c r="A145" s="11">
        <v>45812</v>
      </c>
      <c r="B145" t="s">
        <v>147</v>
      </c>
      <c r="C145" t="s">
        <v>73</v>
      </c>
      <c r="D145" t="s">
        <v>29</v>
      </c>
      <c r="E145" t="s">
        <v>68</v>
      </c>
      <c r="F145" t="s">
        <v>78</v>
      </c>
      <c r="G145" t="s">
        <v>92</v>
      </c>
      <c r="H145">
        <v>3</v>
      </c>
      <c r="I145" t="s">
        <v>31</v>
      </c>
      <c r="J145" t="s">
        <v>22</v>
      </c>
      <c r="K145" t="s">
        <v>53</v>
      </c>
      <c r="L145" t="s">
        <v>363</v>
      </c>
      <c r="M145" t="s">
        <v>170</v>
      </c>
      <c r="N145">
        <v>11.5</v>
      </c>
      <c r="O145" t="s">
        <v>48</v>
      </c>
      <c r="P145" t="s">
        <v>27</v>
      </c>
      <c r="Q145">
        <v>4</v>
      </c>
      <c r="R145" t="s">
        <v>287</v>
      </c>
      <c r="S145">
        <f>COUNTIF(L:L,Sheet1__23_1[[#This Row],[Skills Required]])</f>
        <v>28</v>
      </c>
    </row>
    <row r="146" spans="1:19" x14ac:dyDescent="0.35">
      <c r="A146" s="11">
        <v>45765</v>
      </c>
      <c r="B146" t="s">
        <v>133</v>
      </c>
      <c r="C146" t="s">
        <v>77</v>
      </c>
      <c r="D146" t="s">
        <v>29</v>
      </c>
      <c r="E146" t="s">
        <v>38</v>
      </c>
      <c r="F146" t="s">
        <v>21</v>
      </c>
      <c r="G146" t="s">
        <v>56</v>
      </c>
      <c r="I146" t="s">
        <v>22</v>
      </c>
      <c r="J146" t="s">
        <v>22</v>
      </c>
      <c r="K146" t="s">
        <v>23</v>
      </c>
      <c r="L146" t="s">
        <v>371</v>
      </c>
      <c r="M146" t="s">
        <v>172</v>
      </c>
      <c r="N146">
        <v>4.4000000000000004</v>
      </c>
      <c r="O146" t="s">
        <v>59</v>
      </c>
      <c r="P146" t="s">
        <v>49</v>
      </c>
      <c r="Q146">
        <v>18</v>
      </c>
      <c r="R146" t="s">
        <v>286</v>
      </c>
      <c r="S146">
        <f>COUNTIF(L:L,Sheet1__23_1[[#This Row],[Skills Required]])</f>
        <v>9</v>
      </c>
    </row>
    <row r="147" spans="1:19" x14ac:dyDescent="0.35">
      <c r="A147" s="11">
        <v>45765</v>
      </c>
      <c r="B147" t="s">
        <v>133</v>
      </c>
      <c r="C147" t="s">
        <v>77</v>
      </c>
      <c r="D147" t="s">
        <v>29</v>
      </c>
      <c r="E147" t="s">
        <v>38</v>
      </c>
      <c r="F147" t="s">
        <v>21</v>
      </c>
      <c r="G147" t="s">
        <v>56</v>
      </c>
      <c r="I147" t="s">
        <v>22</v>
      </c>
      <c r="J147" t="s">
        <v>22</v>
      </c>
      <c r="K147" t="s">
        <v>23</v>
      </c>
      <c r="L147" t="s">
        <v>369</v>
      </c>
      <c r="M147" t="s">
        <v>172</v>
      </c>
      <c r="N147">
        <v>4.4000000000000004</v>
      </c>
      <c r="O147" t="s">
        <v>59</v>
      </c>
      <c r="P147" t="s">
        <v>49</v>
      </c>
      <c r="Q147">
        <v>18</v>
      </c>
      <c r="R147" t="s">
        <v>286</v>
      </c>
      <c r="S147">
        <f>COUNTIF(L:L,Sheet1__23_1[[#This Row],[Skills Required]])</f>
        <v>25</v>
      </c>
    </row>
    <row r="148" spans="1:19" x14ac:dyDescent="0.35">
      <c r="A148" s="11">
        <v>45765</v>
      </c>
      <c r="B148" t="s">
        <v>133</v>
      </c>
      <c r="C148" t="s">
        <v>77</v>
      </c>
      <c r="D148" t="s">
        <v>29</v>
      </c>
      <c r="E148" t="s">
        <v>38</v>
      </c>
      <c r="F148" t="s">
        <v>21</v>
      </c>
      <c r="G148" t="s">
        <v>56</v>
      </c>
      <c r="I148" t="s">
        <v>22</v>
      </c>
      <c r="J148" t="s">
        <v>22</v>
      </c>
      <c r="K148" t="s">
        <v>23</v>
      </c>
      <c r="L148" t="s">
        <v>370</v>
      </c>
      <c r="M148" t="s">
        <v>172</v>
      </c>
      <c r="N148">
        <v>4.4000000000000004</v>
      </c>
      <c r="O148" t="s">
        <v>59</v>
      </c>
      <c r="P148" t="s">
        <v>49</v>
      </c>
      <c r="Q148">
        <v>18</v>
      </c>
      <c r="R148" t="s">
        <v>286</v>
      </c>
      <c r="S148">
        <f>COUNTIF(L:L,Sheet1__23_1[[#This Row],[Skills Required]])</f>
        <v>28</v>
      </c>
    </row>
    <row r="149" spans="1:19" x14ac:dyDescent="0.35">
      <c r="A149" s="11">
        <v>45765</v>
      </c>
      <c r="B149" t="s">
        <v>133</v>
      </c>
      <c r="C149" t="s">
        <v>77</v>
      </c>
      <c r="D149" t="s">
        <v>29</v>
      </c>
      <c r="E149" t="s">
        <v>38</v>
      </c>
      <c r="F149" t="s">
        <v>21</v>
      </c>
      <c r="G149" t="s">
        <v>56</v>
      </c>
      <c r="I149" t="s">
        <v>22</v>
      </c>
      <c r="J149" t="s">
        <v>22</v>
      </c>
      <c r="K149" t="s">
        <v>23</v>
      </c>
      <c r="L149" t="s">
        <v>366</v>
      </c>
      <c r="M149" t="s">
        <v>172</v>
      </c>
      <c r="N149">
        <v>4.4000000000000004</v>
      </c>
      <c r="O149" t="s">
        <v>59</v>
      </c>
      <c r="P149" t="s">
        <v>49</v>
      </c>
      <c r="Q149">
        <v>18</v>
      </c>
      <c r="R149" t="s">
        <v>286</v>
      </c>
      <c r="S149">
        <f>COUNTIF(L:L,Sheet1__23_1[[#This Row],[Skills Required]])</f>
        <v>29</v>
      </c>
    </row>
    <row r="150" spans="1:19" x14ac:dyDescent="0.35">
      <c r="A150" s="11">
        <v>45835</v>
      </c>
      <c r="B150" t="s">
        <v>128</v>
      </c>
      <c r="C150" t="s">
        <v>107</v>
      </c>
      <c r="D150" t="s">
        <v>29</v>
      </c>
      <c r="E150" t="s">
        <v>62</v>
      </c>
      <c r="F150" t="s">
        <v>30</v>
      </c>
      <c r="G150" t="s">
        <v>45</v>
      </c>
      <c r="H150">
        <v>3</v>
      </c>
      <c r="I150" t="s">
        <v>31</v>
      </c>
      <c r="J150" t="s">
        <v>31</v>
      </c>
      <c r="K150" t="s">
        <v>53</v>
      </c>
      <c r="L150" t="s">
        <v>365</v>
      </c>
      <c r="M150" t="s">
        <v>112</v>
      </c>
      <c r="N150">
        <v>10.7</v>
      </c>
      <c r="O150" t="s">
        <v>59</v>
      </c>
      <c r="P150" t="s">
        <v>27</v>
      </c>
      <c r="Q150">
        <v>27</v>
      </c>
      <c r="R150" t="s">
        <v>286</v>
      </c>
      <c r="S150">
        <f>COUNTIF(L:L,Sheet1__23_1[[#This Row],[Skills Required]])</f>
        <v>19</v>
      </c>
    </row>
    <row r="151" spans="1:19" x14ac:dyDescent="0.35">
      <c r="A151" s="11">
        <v>45835</v>
      </c>
      <c r="B151" t="s">
        <v>128</v>
      </c>
      <c r="C151" t="s">
        <v>107</v>
      </c>
      <c r="D151" t="s">
        <v>29</v>
      </c>
      <c r="E151" t="s">
        <v>62</v>
      </c>
      <c r="F151" t="s">
        <v>30</v>
      </c>
      <c r="G151" t="s">
        <v>45</v>
      </c>
      <c r="H151">
        <v>3</v>
      </c>
      <c r="I151" t="s">
        <v>31</v>
      </c>
      <c r="J151" t="s">
        <v>31</v>
      </c>
      <c r="K151" t="s">
        <v>53</v>
      </c>
      <c r="L151" t="s">
        <v>376</v>
      </c>
      <c r="M151" t="s">
        <v>112</v>
      </c>
      <c r="N151">
        <v>10.7</v>
      </c>
      <c r="O151" t="s">
        <v>59</v>
      </c>
      <c r="P151" t="s">
        <v>27</v>
      </c>
      <c r="Q151">
        <v>27</v>
      </c>
      <c r="R151" t="s">
        <v>286</v>
      </c>
      <c r="S151">
        <f>COUNTIF(L:L,Sheet1__23_1[[#This Row],[Skills Required]])</f>
        <v>26</v>
      </c>
    </row>
    <row r="152" spans="1:19" x14ac:dyDescent="0.35">
      <c r="A152" s="11">
        <v>45835</v>
      </c>
      <c r="B152" t="s">
        <v>128</v>
      </c>
      <c r="C152" t="s">
        <v>107</v>
      </c>
      <c r="D152" t="s">
        <v>29</v>
      </c>
      <c r="E152" t="s">
        <v>62</v>
      </c>
      <c r="F152" t="s">
        <v>30</v>
      </c>
      <c r="G152" t="s">
        <v>45</v>
      </c>
      <c r="H152">
        <v>3</v>
      </c>
      <c r="I152" t="s">
        <v>31</v>
      </c>
      <c r="J152" t="s">
        <v>31</v>
      </c>
      <c r="K152" t="s">
        <v>53</v>
      </c>
      <c r="L152" t="s">
        <v>372</v>
      </c>
      <c r="M152" t="s">
        <v>112</v>
      </c>
      <c r="N152">
        <v>10.7</v>
      </c>
      <c r="O152" t="s">
        <v>59</v>
      </c>
      <c r="P152" t="s">
        <v>27</v>
      </c>
      <c r="Q152">
        <v>27</v>
      </c>
      <c r="R152" t="s">
        <v>286</v>
      </c>
      <c r="S152">
        <f>COUNTIF(L:L,Sheet1__23_1[[#This Row],[Skills Required]])</f>
        <v>16</v>
      </c>
    </row>
    <row r="153" spans="1:19" x14ac:dyDescent="0.35">
      <c r="A153" s="11">
        <v>45819</v>
      </c>
      <c r="B153" t="s">
        <v>96</v>
      </c>
      <c r="C153" t="s">
        <v>18</v>
      </c>
      <c r="D153" t="s">
        <v>29</v>
      </c>
      <c r="E153" t="s">
        <v>44</v>
      </c>
      <c r="F153" t="s">
        <v>21</v>
      </c>
      <c r="G153" t="s">
        <v>19</v>
      </c>
      <c r="I153" t="s">
        <v>31</v>
      </c>
      <c r="J153" t="s">
        <v>31</v>
      </c>
      <c r="K153" t="s">
        <v>23</v>
      </c>
      <c r="L153" t="s">
        <v>374</v>
      </c>
      <c r="M153" t="s">
        <v>175</v>
      </c>
      <c r="N153">
        <v>11.3</v>
      </c>
      <c r="O153" t="s">
        <v>48</v>
      </c>
      <c r="P153" t="s">
        <v>27</v>
      </c>
      <c r="Q153">
        <v>11</v>
      </c>
      <c r="R153" t="s">
        <v>286</v>
      </c>
      <c r="S153">
        <f>COUNTIF(L:L,Sheet1__23_1[[#This Row],[Skills Required]])</f>
        <v>7</v>
      </c>
    </row>
    <row r="154" spans="1:19" x14ac:dyDescent="0.35">
      <c r="A154" s="11">
        <v>45819</v>
      </c>
      <c r="B154" t="s">
        <v>96</v>
      </c>
      <c r="C154" t="s">
        <v>18</v>
      </c>
      <c r="D154" t="s">
        <v>29</v>
      </c>
      <c r="E154" t="s">
        <v>44</v>
      </c>
      <c r="F154" t="s">
        <v>21</v>
      </c>
      <c r="G154" t="s">
        <v>19</v>
      </c>
      <c r="I154" t="s">
        <v>31</v>
      </c>
      <c r="J154" t="s">
        <v>31</v>
      </c>
      <c r="K154" t="s">
        <v>23</v>
      </c>
      <c r="L154" t="s">
        <v>369</v>
      </c>
      <c r="M154" t="s">
        <v>175</v>
      </c>
      <c r="N154">
        <v>11.3</v>
      </c>
      <c r="O154" t="s">
        <v>48</v>
      </c>
      <c r="P154" t="s">
        <v>27</v>
      </c>
      <c r="Q154">
        <v>11</v>
      </c>
      <c r="R154" t="s">
        <v>286</v>
      </c>
      <c r="S154">
        <f>COUNTIF(L:L,Sheet1__23_1[[#This Row],[Skills Required]])</f>
        <v>25</v>
      </c>
    </row>
    <row r="155" spans="1:19" x14ac:dyDescent="0.35">
      <c r="A155" s="11">
        <v>45757</v>
      </c>
      <c r="B155" t="s">
        <v>67</v>
      </c>
      <c r="C155" t="s">
        <v>77</v>
      </c>
      <c r="D155" t="s">
        <v>29</v>
      </c>
      <c r="E155" t="s">
        <v>44</v>
      </c>
      <c r="F155" t="s">
        <v>30</v>
      </c>
      <c r="G155" t="s">
        <v>87</v>
      </c>
      <c r="H155">
        <v>7</v>
      </c>
      <c r="I155" t="s">
        <v>31</v>
      </c>
      <c r="J155" t="s">
        <v>31</v>
      </c>
      <c r="K155" t="s">
        <v>32</v>
      </c>
      <c r="L155" t="s">
        <v>374</v>
      </c>
      <c r="M155" t="s">
        <v>177</v>
      </c>
      <c r="N155">
        <v>9.1</v>
      </c>
      <c r="O155" t="s">
        <v>66</v>
      </c>
      <c r="P155" t="s">
        <v>49</v>
      </c>
      <c r="Q155">
        <v>10</v>
      </c>
      <c r="R155" t="s">
        <v>286</v>
      </c>
      <c r="S155">
        <f>COUNTIF(L:L,Sheet1__23_1[[#This Row],[Skills Required]])</f>
        <v>7</v>
      </c>
    </row>
    <row r="156" spans="1:19" x14ac:dyDescent="0.35">
      <c r="A156" s="11">
        <v>45757</v>
      </c>
      <c r="B156" t="s">
        <v>67</v>
      </c>
      <c r="C156" t="s">
        <v>77</v>
      </c>
      <c r="D156" t="s">
        <v>29</v>
      </c>
      <c r="E156" t="s">
        <v>44</v>
      </c>
      <c r="F156" t="s">
        <v>30</v>
      </c>
      <c r="G156" t="s">
        <v>87</v>
      </c>
      <c r="H156">
        <v>7</v>
      </c>
      <c r="I156" t="s">
        <v>31</v>
      </c>
      <c r="J156" t="s">
        <v>31</v>
      </c>
      <c r="K156" t="s">
        <v>32</v>
      </c>
      <c r="L156" t="s">
        <v>367</v>
      </c>
      <c r="M156" t="s">
        <v>177</v>
      </c>
      <c r="N156">
        <v>9.1</v>
      </c>
      <c r="O156" t="s">
        <v>66</v>
      </c>
      <c r="P156" t="s">
        <v>49</v>
      </c>
      <c r="Q156">
        <v>10</v>
      </c>
      <c r="R156" t="s">
        <v>286</v>
      </c>
      <c r="S156">
        <f>COUNTIF(L:L,Sheet1__23_1[[#This Row],[Skills Required]])</f>
        <v>20</v>
      </c>
    </row>
    <row r="157" spans="1:19" x14ac:dyDescent="0.35">
      <c r="A157" s="11">
        <v>45770</v>
      </c>
      <c r="B157" t="s">
        <v>100</v>
      </c>
      <c r="C157" t="s">
        <v>18</v>
      </c>
      <c r="D157" t="s">
        <v>29</v>
      </c>
      <c r="E157" t="s">
        <v>20</v>
      </c>
      <c r="F157" t="s">
        <v>21</v>
      </c>
      <c r="G157" t="s">
        <v>19</v>
      </c>
      <c r="I157" t="s">
        <v>31</v>
      </c>
      <c r="J157" t="s">
        <v>31</v>
      </c>
      <c r="K157" t="s">
        <v>53</v>
      </c>
      <c r="L157" t="s">
        <v>362</v>
      </c>
      <c r="M157" t="s">
        <v>178</v>
      </c>
      <c r="N157">
        <v>6.4</v>
      </c>
      <c r="O157" t="s">
        <v>48</v>
      </c>
      <c r="P157" t="s">
        <v>49</v>
      </c>
      <c r="Q157">
        <v>23</v>
      </c>
      <c r="R157" t="s">
        <v>286</v>
      </c>
      <c r="S157">
        <f>COUNTIF(L:L,Sheet1__23_1[[#This Row],[Skills Required]])</f>
        <v>17</v>
      </c>
    </row>
    <row r="158" spans="1:19" x14ac:dyDescent="0.35">
      <c r="A158" s="11">
        <v>45770</v>
      </c>
      <c r="B158" t="s">
        <v>100</v>
      </c>
      <c r="C158" t="s">
        <v>18</v>
      </c>
      <c r="D158" t="s">
        <v>29</v>
      </c>
      <c r="E158" t="s">
        <v>20</v>
      </c>
      <c r="F158" t="s">
        <v>21</v>
      </c>
      <c r="G158" t="s">
        <v>19</v>
      </c>
      <c r="I158" t="s">
        <v>31</v>
      </c>
      <c r="J158" t="s">
        <v>31</v>
      </c>
      <c r="K158" t="s">
        <v>53</v>
      </c>
      <c r="L158" t="s">
        <v>363</v>
      </c>
      <c r="M158" t="s">
        <v>178</v>
      </c>
      <c r="N158">
        <v>6.4</v>
      </c>
      <c r="O158" t="s">
        <v>48</v>
      </c>
      <c r="P158" t="s">
        <v>49</v>
      </c>
      <c r="Q158">
        <v>23</v>
      </c>
      <c r="R158" t="s">
        <v>286</v>
      </c>
      <c r="S158">
        <f>COUNTIF(L:L,Sheet1__23_1[[#This Row],[Skills Required]])</f>
        <v>28</v>
      </c>
    </row>
    <row r="159" spans="1:19" x14ac:dyDescent="0.35">
      <c r="A159" s="11">
        <v>45770</v>
      </c>
      <c r="B159" t="s">
        <v>100</v>
      </c>
      <c r="C159" t="s">
        <v>18</v>
      </c>
      <c r="D159" t="s">
        <v>29</v>
      </c>
      <c r="E159" t="s">
        <v>20</v>
      </c>
      <c r="F159" t="s">
        <v>21</v>
      </c>
      <c r="G159" t="s">
        <v>19</v>
      </c>
      <c r="I159" t="s">
        <v>31</v>
      </c>
      <c r="J159" t="s">
        <v>31</v>
      </c>
      <c r="K159" t="s">
        <v>53</v>
      </c>
      <c r="L159" t="s">
        <v>370</v>
      </c>
      <c r="M159" t="s">
        <v>178</v>
      </c>
      <c r="N159">
        <v>6.4</v>
      </c>
      <c r="O159" t="s">
        <v>48</v>
      </c>
      <c r="P159" t="s">
        <v>49</v>
      </c>
      <c r="Q159">
        <v>23</v>
      </c>
      <c r="R159" t="s">
        <v>286</v>
      </c>
      <c r="S159">
        <f>COUNTIF(L:L,Sheet1__23_1[[#This Row],[Skills Required]])</f>
        <v>28</v>
      </c>
    </row>
    <row r="160" spans="1:19" x14ac:dyDescent="0.35">
      <c r="A160" s="11">
        <v>45801</v>
      </c>
      <c r="B160" t="s">
        <v>50</v>
      </c>
      <c r="C160" t="s">
        <v>37</v>
      </c>
      <c r="D160" t="s">
        <v>29</v>
      </c>
      <c r="E160" t="s">
        <v>68</v>
      </c>
      <c r="F160" t="s">
        <v>30</v>
      </c>
      <c r="G160" t="s">
        <v>92</v>
      </c>
      <c r="H160">
        <v>7</v>
      </c>
      <c r="I160" t="s">
        <v>22</v>
      </c>
      <c r="J160" t="s">
        <v>22</v>
      </c>
      <c r="K160" t="s">
        <v>53</v>
      </c>
      <c r="L160" t="s">
        <v>365</v>
      </c>
      <c r="M160" t="s">
        <v>180</v>
      </c>
      <c r="N160">
        <v>8.4</v>
      </c>
      <c r="O160" t="s">
        <v>90</v>
      </c>
      <c r="P160" t="s">
        <v>43</v>
      </c>
      <c r="Q160">
        <v>24</v>
      </c>
      <c r="R160" t="s">
        <v>286</v>
      </c>
      <c r="S160">
        <f>COUNTIF(L:L,Sheet1__23_1[[#This Row],[Skills Required]])</f>
        <v>19</v>
      </c>
    </row>
    <row r="161" spans="1:19" x14ac:dyDescent="0.35">
      <c r="A161" s="11">
        <v>45801</v>
      </c>
      <c r="B161" t="s">
        <v>50</v>
      </c>
      <c r="C161" t="s">
        <v>37</v>
      </c>
      <c r="D161" t="s">
        <v>29</v>
      </c>
      <c r="E161" t="s">
        <v>68</v>
      </c>
      <c r="F161" t="s">
        <v>30</v>
      </c>
      <c r="G161" t="s">
        <v>92</v>
      </c>
      <c r="H161">
        <v>7</v>
      </c>
      <c r="I161" t="s">
        <v>22</v>
      </c>
      <c r="J161" t="s">
        <v>22</v>
      </c>
      <c r="K161" t="s">
        <v>53</v>
      </c>
      <c r="L161" t="s">
        <v>364</v>
      </c>
      <c r="M161" t="s">
        <v>180</v>
      </c>
      <c r="N161">
        <v>8.4</v>
      </c>
      <c r="O161" t="s">
        <v>90</v>
      </c>
      <c r="P161" t="s">
        <v>43</v>
      </c>
      <c r="Q161">
        <v>24</v>
      </c>
      <c r="R161" t="s">
        <v>286</v>
      </c>
      <c r="S161">
        <f>COUNTIF(L:L,Sheet1__23_1[[#This Row],[Skills Required]])</f>
        <v>26</v>
      </c>
    </row>
    <row r="162" spans="1:19" x14ac:dyDescent="0.35">
      <c r="A162" s="11">
        <v>45801</v>
      </c>
      <c r="B162" t="s">
        <v>50</v>
      </c>
      <c r="C162" t="s">
        <v>37</v>
      </c>
      <c r="D162" t="s">
        <v>29</v>
      </c>
      <c r="E162" t="s">
        <v>68</v>
      </c>
      <c r="F162" t="s">
        <v>30</v>
      </c>
      <c r="G162" t="s">
        <v>92</v>
      </c>
      <c r="H162">
        <v>7</v>
      </c>
      <c r="I162" t="s">
        <v>22</v>
      </c>
      <c r="J162" t="s">
        <v>22</v>
      </c>
      <c r="K162" t="s">
        <v>53</v>
      </c>
      <c r="L162" t="s">
        <v>367</v>
      </c>
      <c r="M162" t="s">
        <v>180</v>
      </c>
      <c r="N162">
        <v>8.4</v>
      </c>
      <c r="O162" t="s">
        <v>90</v>
      </c>
      <c r="P162" t="s">
        <v>43</v>
      </c>
      <c r="Q162">
        <v>24</v>
      </c>
      <c r="R162" t="s">
        <v>286</v>
      </c>
      <c r="S162">
        <f>COUNTIF(L:L,Sheet1__23_1[[#This Row],[Skills Required]])</f>
        <v>20</v>
      </c>
    </row>
    <row r="163" spans="1:19" x14ac:dyDescent="0.35">
      <c r="A163" s="11">
        <v>45801</v>
      </c>
      <c r="B163" t="s">
        <v>50</v>
      </c>
      <c r="C163" t="s">
        <v>37</v>
      </c>
      <c r="D163" t="s">
        <v>29</v>
      </c>
      <c r="E163" t="s">
        <v>68</v>
      </c>
      <c r="F163" t="s">
        <v>30</v>
      </c>
      <c r="G163" t="s">
        <v>92</v>
      </c>
      <c r="H163">
        <v>7</v>
      </c>
      <c r="I163" t="s">
        <v>22</v>
      </c>
      <c r="J163" t="s">
        <v>22</v>
      </c>
      <c r="K163" t="s">
        <v>53</v>
      </c>
      <c r="L163" t="s">
        <v>366</v>
      </c>
      <c r="M163" t="s">
        <v>180</v>
      </c>
      <c r="N163">
        <v>8.4</v>
      </c>
      <c r="O163" t="s">
        <v>90</v>
      </c>
      <c r="P163" t="s">
        <v>43</v>
      </c>
      <c r="Q163">
        <v>24</v>
      </c>
      <c r="R163" t="s">
        <v>286</v>
      </c>
      <c r="S163">
        <f>COUNTIF(L:L,Sheet1__23_1[[#This Row],[Skills Required]])</f>
        <v>29</v>
      </c>
    </row>
    <row r="164" spans="1:19" x14ac:dyDescent="0.35">
      <c r="A164" s="11">
        <v>45751</v>
      </c>
      <c r="B164" t="s">
        <v>72</v>
      </c>
      <c r="C164" t="s">
        <v>61</v>
      </c>
      <c r="D164" t="s">
        <v>19</v>
      </c>
      <c r="E164" t="s">
        <v>68</v>
      </c>
      <c r="F164" t="s">
        <v>21</v>
      </c>
      <c r="G164" t="s">
        <v>52</v>
      </c>
      <c r="I164" t="s">
        <v>31</v>
      </c>
      <c r="J164" t="s">
        <v>31</v>
      </c>
      <c r="K164" t="s">
        <v>63</v>
      </c>
      <c r="L164" t="s">
        <v>379</v>
      </c>
      <c r="M164" t="s">
        <v>182</v>
      </c>
      <c r="N164">
        <v>6.2</v>
      </c>
      <c r="O164" t="s">
        <v>59</v>
      </c>
      <c r="P164" t="s">
        <v>49</v>
      </c>
      <c r="Q164">
        <v>4</v>
      </c>
      <c r="R164" t="s">
        <v>286</v>
      </c>
      <c r="S164">
        <f>COUNTIF(L:L,Sheet1__23_1[[#This Row],[Skills Required]])</f>
        <v>9</v>
      </c>
    </row>
    <row r="165" spans="1:19" x14ac:dyDescent="0.35">
      <c r="A165" s="11">
        <v>45751</v>
      </c>
      <c r="B165" t="s">
        <v>72</v>
      </c>
      <c r="C165" t="s">
        <v>61</v>
      </c>
      <c r="D165" t="s">
        <v>19</v>
      </c>
      <c r="E165" t="s">
        <v>68</v>
      </c>
      <c r="F165" t="s">
        <v>21</v>
      </c>
      <c r="G165" t="s">
        <v>52</v>
      </c>
      <c r="I165" t="s">
        <v>31</v>
      </c>
      <c r="J165" t="s">
        <v>31</v>
      </c>
      <c r="K165" t="s">
        <v>63</v>
      </c>
      <c r="L165" t="s">
        <v>372</v>
      </c>
      <c r="M165" t="s">
        <v>182</v>
      </c>
      <c r="N165">
        <v>6.2</v>
      </c>
      <c r="O165" t="s">
        <v>59</v>
      </c>
      <c r="P165" t="s">
        <v>49</v>
      </c>
      <c r="Q165">
        <v>4</v>
      </c>
      <c r="R165" t="s">
        <v>286</v>
      </c>
      <c r="S165">
        <f>COUNTIF(L:L,Sheet1__23_1[[#This Row],[Skills Required]])</f>
        <v>16</v>
      </c>
    </row>
    <row r="166" spans="1:19" x14ac:dyDescent="0.35">
      <c r="A166" s="11">
        <v>45751</v>
      </c>
      <c r="B166" t="s">
        <v>72</v>
      </c>
      <c r="C166" t="s">
        <v>61</v>
      </c>
      <c r="D166" t="s">
        <v>19</v>
      </c>
      <c r="E166" t="s">
        <v>68</v>
      </c>
      <c r="F166" t="s">
        <v>21</v>
      </c>
      <c r="G166" t="s">
        <v>52</v>
      </c>
      <c r="I166" t="s">
        <v>31</v>
      </c>
      <c r="J166" t="s">
        <v>31</v>
      </c>
      <c r="K166" t="s">
        <v>63</v>
      </c>
      <c r="L166" t="s">
        <v>376</v>
      </c>
      <c r="M166" t="s">
        <v>182</v>
      </c>
      <c r="N166">
        <v>6.2</v>
      </c>
      <c r="O166" t="s">
        <v>59</v>
      </c>
      <c r="P166" t="s">
        <v>49</v>
      </c>
      <c r="Q166">
        <v>4</v>
      </c>
      <c r="R166" t="s">
        <v>286</v>
      </c>
      <c r="S166">
        <f>COUNTIF(L:L,Sheet1__23_1[[#This Row],[Skills Required]])</f>
        <v>26</v>
      </c>
    </row>
    <row r="167" spans="1:19" x14ac:dyDescent="0.35">
      <c r="A167" s="11">
        <v>45751</v>
      </c>
      <c r="B167" t="s">
        <v>72</v>
      </c>
      <c r="C167" t="s">
        <v>61</v>
      </c>
      <c r="D167" t="s">
        <v>19</v>
      </c>
      <c r="E167" t="s">
        <v>68</v>
      </c>
      <c r="F167" t="s">
        <v>21</v>
      </c>
      <c r="G167" t="s">
        <v>52</v>
      </c>
      <c r="I167" t="s">
        <v>31</v>
      </c>
      <c r="J167" t="s">
        <v>31</v>
      </c>
      <c r="K167" t="s">
        <v>63</v>
      </c>
      <c r="L167" t="s">
        <v>367</v>
      </c>
      <c r="M167" t="s">
        <v>182</v>
      </c>
      <c r="N167">
        <v>6.2</v>
      </c>
      <c r="O167" t="s">
        <v>59</v>
      </c>
      <c r="P167" t="s">
        <v>49</v>
      </c>
      <c r="Q167">
        <v>4</v>
      </c>
      <c r="R167" t="s">
        <v>286</v>
      </c>
      <c r="S167">
        <f>COUNTIF(L:L,Sheet1__23_1[[#This Row],[Skills Required]])</f>
        <v>20</v>
      </c>
    </row>
    <row r="168" spans="1:19" x14ac:dyDescent="0.35">
      <c r="A168" s="11">
        <v>45770</v>
      </c>
      <c r="B168" t="s">
        <v>76</v>
      </c>
      <c r="C168" t="s">
        <v>18</v>
      </c>
      <c r="D168" t="s">
        <v>19</v>
      </c>
      <c r="E168" t="s">
        <v>20</v>
      </c>
      <c r="F168" t="s">
        <v>30</v>
      </c>
      <c r="G168" t="s">
        <v>39</v>
      </c>
      <c r="H168">
        <v>7</v>
      </c>
      <c r="I168" t="s">
        <v>31</v>
      </c>
      <c r="J168" t="s">
        <v>31</v>
      </c>
      <c r="K168" t="s">
        <v>32</v>
      </c>
      <c r="L168" t="s">
        <v>380</v>
      </c>
      <c r="M168" t="s">
        <v>167</v>
      </c>
      <c r="N168">
        <v>8.4</v>
      </c>
      <c r="O168" t="s">
        <v>48</v>
      </c>
      <c r="P168" t="s">
        <v>49</v>
      </c>
      <c r="Q168">
        <v>23</v>
      </c>
      <c r="R168" t="s">
        <v>286</v>
      </c>
      <c r="S168">
        <f>COUNTIF(L:L,Sheet1__23_1[[#This Row],[Skills Required]])</f>
        <v>13</v>
      </c>
    </row>
    <row r="169" spans="1:19" x14ac:dyDescent="0.35">
      <c r="A169" s="11">
        <v>45770</v>
      </c>
      <c r="B169" t="s">
        <v>76</v>
      </c>
      <c r="C169" t="s">
        <v>18</v>
      </c>
      <c r="D169" t="s">
        <v>19</v>
      </c>
      <c r="E169" t="s">
        <v>20</v>
      </c>
      <c r="F169" t="s">
        <v>30</v>
      </c>
      <c r="G169" t="s">
        <v>39</v>
      </c>
      <c r="H169">
        <v>7</v>
      </c>
      <c r="I169" t="s">
        <v>31</v>
      </c>
      <c r="J169" t="s">
        <v>31</v>
      </c>
      <c r="K169" t="s">
        <v>32</v>
      </c>
      <c r="L169" t="s">
        <v>366</v>
      </c>
      <c r="M169" t="s">
        <v>167</v>
      </c>
      <c r="N169">
        <v>8.4</v>
      </c>
      <c r="O169" t="s">
        <v>48</v>
      </c>
      <c r="P169" t="s">
        <v>49</v>
      </c>
      <c r="Q169">
        <v>23</v>
      </c>
      <c r="R169" t="s">
        <v>286</v>
      </c>
      <c r="S169">
        <f>COUNTIF(L:L,Sheet1__23_1[[#This Row],[Skills Required]])</f>
        <v>29</v>
      </c>
    </row>
    <row r="170" spans="1:19" x14ac:dyDescent="0.35">
      <c r="A170" s="11">
        <v>45770</v>
      </c>
      <c r="B170" t="s">
        <v>76</v>
      </c>
      <c r="C170" t="s">
        <v>18</v>
      </c>
      <c r="D170" t="s">
        <v>19</v>
      </c>
      <c r="E170" t="s">
        <v>20</v>
      </c>
      <c r="F170" t="s">
        <v>30</v>
      </c>
      <c r="G170" t="s">
        <v>39</v>
      </c>
      <c r="H170">
        <v>7</v>
      </c>
      <c r="I170" t="s">
        <v>31</v>
      </c>
      <c r="J170" t="s">
        <v>31</v>
      </c>
      <c r="K170" t="s">
        <v>32</v>
      </c>
      <c r="L170" t="s">
        <v>370</v>
      </c>
      <c r="M170" t="s">
        <v>167</v>
      </c>
      <c r="N170">
        <v>8.4</v>
      </c>
      <c r="O170" t="s">
        <v>48</v>
      </c>
      <c r="P170" t="s">
        <v>49</v>
      </c>
      <c r="Q170">
        <v>23</v>
      </c>
      <c r="R170" t="s">
        <v>286</v>
      </c>
      <c r="S170">
        <f>COUNTIF(L:L,Sheet1__23_1[[#This Row],[Skills Required]])</f>
        <v>28</v>
      </c>
    </row>
    <row r="171" spans="1:19" x14ac:dyDescent="0.35">
      <c r="A171" s="11">
        <v>45770</v>
      </c>
      <c r="B171" t="s">
        <v>76</v>
      </c>
      <c r="C171" t="s">
        <v>18</v>
      </c>
      <c r="D171" t="s">
        <v>19</v>
      </c>
      <c r="E171" t="s">
        <v>20</v>
      </c>
      <c r="F171" t="s">
        <v>30</v>
      </c>
      <c r="G171" t="s">
        <v>39</v>
      </c>
      <c r="H171">
        <v>7</v>
      </c>
      <c r="I171" t="s">
        <v>31</v>
      </c>
      <c r="J171" t="s">
        <v>31</v>
      </c>
      <c r="K171" t="s">
        <v>32</v>
      </c>
      <c r="L171" t="s">
        <v>376</v>
      </c>
      <c r="M171" t="s">
        <v>167</v>
      </c>
      <c r="N171">
        <v>8.4</v>
      </c>
      <c r="O171" t="s">
        <v>48</v>
      </c>
      <c r="P171" t="s">
        <v>49</v>
      </c>
      <c r="Q171">
        <v>23</v>
      </c>
      <c r="R171" t="s">
        <v>286</v>
      </c>
      <c r="S171">
        <f>COUNTIF(L:L,Sheet1__23_1[[#This Row],[Skills Required]])</f>
        <v>26</v>
      </c>
    </row>
    <row r="172" spans="1:19" x14ac:dyDescent="0.35">
      <c r="A172" s="11">
        <v>45750</v>
      </c>
      <c r="B172" t="s">
        <v>17</v>
      </c>
      <c r="C172" t="s">
        <v>110</v>
      </c>
      <c r="D172" t="s">
        <v>29</v>
      </c>
      <c r="E172" t="s">
        <v>20</v>
      </c>
      <c r="F172" t="s">
        <v>30</v>
      </c>
      <c r="G172" t="s">
        <v>52</v>
      </c>
      <c r="H172">
        <v>3</v>
      </c>
      <c r="I172" t="s">
        <v>22</v>
      </c>
      <c r="J172" t="s">
        <v>31</v>
      </c>
      <c r="K172" t="s">
        <v>53</v>
      </c>
      <c r="L172" t="s">
        <v>381</v>
      </c>
      <c r="M172" t="s">
        <v>83</v>
      </c>
      <c r="N172">
        <v>10.7</v>
      </c>
      <c r="O172" t="s">
        <v>66</v>
      </c>
      <c r="P172" t="s">
        <v>49</v>
      </c>
      <c r="Q172">
        <v>3</v>
      </c>
      <c r="R172" t="s">
        <v>286</v>
      </c>
      <c r="S172">
        <f>COUNTIF(L:L,Sheet1__23_1[[#This Row],[Skills Required]])</f>
        <v>10</v>
      </c>
    </row>
    <row r="173" spans="1:19" x14ac:dyDescent="0.35">
      <c r="A173" s="11">
        <v>45750</v>
      </c>
      <c r="B173" t="s">
        <v>17</v>
      </c>
      <c r="C173" t="s">
        <v>110</v>
      </c>
      <c r="D173" t="s">
        <v>29</v>
      </c>
      <c r="E173" t="s">
        <v>20</v>
      </c>
      <c r="F173" t="s">
        <v>30</v>
      </c>
      <c r="G173" t="s">
        <v>52</v>
      </c>
      <c r="H173">
        <v>3</v>
      </c>
      <c r="I173" t="s">
        <v>22</v>
      </c>
      <c r="J173" t="s">
        <v>31</v>
      </c>
      <c r="K173" t="s">
        <v>53</v>
      </c>
      <c r="L173" t="s">
        <v>366</v>
      </c>
      <c r="M173" t="s">
        <v>83</v>
      </c>
      <c r="N173">
        <v>10.7</v>
      </c>
      <c r="O173" t="s">
        <v>66</v>
      </c>
      <c r="P173" t="s">
        <v>49</v>
      </c>
      <c r="Q173">
        <v>3</v>
      </c>
      <c r="R173" t="s">
        <v>286</v>
      </c>
      <c r="S173">
        <f>COUNTIF(L:L,Sheet1__23_1[[#This Row],[Skills Required]])</f>
        <v>29</v>
      </c>
    </row>
    <row r="174" spans="1:19" x14ac:dyDescent="0.35">
      <c r="A174" s="11">
        <v>45757</v>
      </c>
      <c r="B174" t="s">
        <v>100</v>
      </c>
      <c r="C174" t="s">
        <v>73</v>
      </c>
      <c r="D174" t="s">
        <v>29</v>
      </c>
      <c r="E174" t="s">
        <v>20</v>
      </c>
      <c r="F174" t="s">
        <v>21</v>
      </c>
      <c r="G174" t="s">
        <v>19</v>
      </c>
      <c r="I174" t="s">
        <v>31</v>
      </c>
      <c r="J174" t="s">
        <v>22</v>
      </c>
      <c r="K174" t="s">
        <v>32</v>
      </c>
      <c r="L174" t="s">
        <v>371</v>
      </c>
      <c r="M174" t="s">
        <v>152</v>
      </c>
      <c r="N174">
        <v>9.6</v>
      </c>
      <c r="O174" t="s">
        <v>66</v>
      </c>
      <c r="P174" t="s">
        <v>49</v>
      </c>
      <c r="Q174">
        <v>10</v>
      </c>
      <c r="R174" t="s">
        <v>286</v>
      </c>
      <c r="S174">
        <f>COUNTIF(L:L,Sheet1__23_1[[#This Row],[Skills Required]])</f>
        <v>9</v>
      </c>
    </row>
    <row r="175" spans="1:19" x14ac:dyDescent="0.35">
      <c r="A175" s="11">
        <v>45757</v>
      </c>
      <c r="B175" t="s">
        <v>100</v>
      </c>
      <c r="C175" t="s">
        <v>73</v>
      </c>
      <c r="D175" t="s">
        <v>29</v>
      </c>
      <c r="E175" t="s">
        <v>20</v>
      </c>
      <c r="F175" t="s">
        <v>21</v>
      </c>
      <c r="G175" t="s">
        <v>19</v>
      </c>
      <c r="I175" t="s">
        <v>31</v>
      </c>
      <c r="J175" t="s">
        <v>22</v>
      </c>
      <c r="K175" t="s">
        <v>32</v>
      </c>
      <c r="L175" t="s">
        <v>366</v>
      </c>
      <c r="M175" t="s">
        <v>152</v>
      </c>
      <c r="N175">
        <v>9.6</v>
      </c>
      <c r="O175" t="s">
        <v>66</v>
      </c>
      <c r="P175" t="s">
        <v>49</v>
      </c>
      <c r="Q175">
        <v>10</v>
      </c>
      <c r="R175" t="s">
        <v>286</v>
      </c>
      <c r="S175">
        <f>COUNTIF(L:L,Sheet1__23_1[[#This Row],[Skills Required]])</f>
        <v>29</v>
      </c>
    </row>
    <row r="176" spans="1:19" x14ac:dyDescent="0.35">
      <c r="A176" s="11">
        <v>45757</v>
      </c>
      <c r="B176" t="s">
        <v>100</v>
      </c>
      <c r="C176" t="s">
        <v>73</v>
      </c>
      <c r="D176" t="s">
        <v>29</v>
      </c>
      <c r="E176" t="s">
        <v>20</v>
      </c>
      <c r="F176" t="s">
        <v>21</v>
      </c>
      <c r="G176" t="s">
        <v>19</v>
      </c>
      <c r="I176" t="s">
        <v>31</v>
      </c>
      <c r="J176" t="s">
        <v>22</v>
      </c>
      <c r="K176" t="s">
        <v>32</v>
      </c>
      <c r="L176" t="s">
        <v>378</v>
      </c>
      <c r="M176" t="s">
        <v>152</v>
      </c>
      <c r="N176">
        <v>9.6</v>
      </c>
      <c r="O176" t="s">
        <v>66</v>
      </c>
      <c r="P176" t="s">
        <v>49</v>
      </c>
      <c r="Q176">
        <v>10</v>
      </c>
      <c r="R176" t="s">
        <v>286</v>
      </c>
      <c r="S176">
        <f>COUNTIF(L:L,Sheet1__23_1[[#This Row],[Skills Required]])</f>
        <v>23</v>
      </c>
    </row>
    <row r="177" spans="1:19" x14ac:dyDescent="0.35">
      <c r="A177" s="11">
        <v>45757</v>
      </c>
      <c r="B177" t="s">
        <v>100</v>
      </c>
      <c r="C177" t="s">
        <v>73</v>
      </c>
      <c r="D177" t="s">
        <v>29</v>
      </c>
      <c r="E177" t="s">
        <v>20</v>
      </c>
      <c r="F177" t="s">
        <v>21</v>
      </c>
      <c r="G177" t="s">
        <v>19</v>
      </c>
      <c r="I177" t="s">
        <v>31</v>
      </c>
      <c r="J177" t="s">
        <v>22</v>
      </c>
      <c r="K177" t="s">
        <v>32</v>
      </c>
      <c r="L177" t="s">
        <v>368</v>
      </c>
      <c r="M177" t="s">
        <v>152</v>
      </c>
      <c r="N177">
        <v>9.6</v>
      </c>
      <c r="O177" t="s">
        <v>66</v>
      </c>
      <c r="P177" t="s">
        <v>49</v>
      </c>
      <c r="Q177">
        <v>10</v>
      </c>
      <c r="R177" t="s">
        <v>286</v>
      </c>
      <c r="S177">
        <f>COUNTIF(L:L,Sheet1__23_1[[#This Row],[Skills Required]])</f>
        <v>28</v>
      </c>
    </row>
    <row r="178" spans="1:19" x14ac:dyDescent="0.35">
      <c r="A178" s="11">
        <v>45785</v>
      </c>
      <c r="B178" t="s">
        <v>147</v>
      </c>
      <c r="C178" t="s">
        <v>81</v>
      </c>
      <c r="D178" t="s">
        <v>29</v>
      </c>
      <c r="E178" t="s">
        <v>68</v>
      </c>
      <c r="F178" t="s">
        <v>21</v>
      </c>
      <c r="G178" t="s">
        <v>39</v>
      </c>
      <c r="I178" t="s">
        <v>31</v>
      </c>
      <c r="J178" t="s">
        <v>22</v>
      </c>
      <c r="K178" t="s">
        <v>40</v>
      </c>
      <c r="L178" t="s">
        <v>373</v>
      </c>
      <c r="M178" t="s">
        <v>187</v>
      </c>
      <c r="N178">
        <v>5.0999999999999996</v>
      </c>
      <c r="O178" t="s">
        <v>66</v>
      </c>
      <c r="P178" t="s">
        <v>43</v>
      </c>
      <c r="Q178">
        <v>8</v>
      </c>
      <c r="R178" t="s">
        <v>286</v>
      </c>
      <c r="S178">
        <f>COUNTIF(L:L,Sheet1__23_1[[#This Row],[Skills Required]])</f>
        <v>12</v>
      </c>
    </row>
    <row r="179" spans="1:19" x14ac:dyDescent="0.35">
      <c r="A179" s="11">
        <v>45785</v>
      </c>
      <c r="B179" t="s">
        <v>147</v>
      </c>
      <c r="C179" t="s">
        <v>81</v>
      </c>
      <c r="D179" t="s">
        <v>29</v>
      </c>
      <c r="E179" t="s">
        <v>68</v>
      </c>
      <c r="F179" t="s">
        <v>21</v>
      </c>
      <c r="G179" t="s">
        <v>39</v>
      </c>
      <c r="I179" t="s">
        <v>31</v>
      </c>
      <c r="J179" t="s">
        <v>22</v>
      </c>
      <c r="K179" t="s">
        <v>40</v>
      </c>
      <c r="L179" t="s">
        <v>368</v>
      </c>
      <c r="M179" t="s">
        <v>187</v>
      </c>
      <c r="N179">
        <v>5.0999999999999996</v>
      </c>
      <c r="O179" t="s">
        <v>66</v>
      </c>
      <c r="P179" t="s">
        <v>43</v>
      </c>
      <c r="Q179">
        <v>8</v>
      </c>
      <c r="R179" t="s">
        <v>286</v>
      </c>
      <c r="S179">
        <f>COUNTIF(L:L,Sheet1__23_1[[#This Row],[Skills Required]])</f>
        <v>28</v>
      </c>
    </row>
    <row r="180" spans="1:19" x14ac:dyDescent="0.35">
      <c r="A180" s="11">
        <v>45788</v>
      </c>
      <c r="B180" t="s">
        <v>76</v>
      </c>
      <c r="C180" t="s">
        <v>77</v>
      </c>
      <c r="D180" t="s">
        <v>19</v>
      </c>
      <c r="E180" t="s">
        <v>44</v>
      </c>
      <c r="F180" t="s">
        <v>21</v>
      </c>
      <c r="G180" t="s">
        <v>52</v>
      </c>
      <c r="I180" t="s">
        <v>31</v>
      </c>
      <c r="J180" t="s">
        <v>31</v>
      </c>
      <c r="K180" t="s">
        <v>53</v>
      </c>
      <c r="L180" t="s">
        <v>377</v>
      </c>
      <c r="M180" t="s">
        <v>189</v>
      </c>
      <c r="N180">
        <v>11</v>
      </c>
      <c r="O180" t="s">
        <v>35</v>
      </c>
      <c r="P180" t="s">
        <v>43</v>
      </c>
      <c r="Q180">
        <v>11</v>
      </c>
      <c r="R180" t="s">
        <v>286</v>
      </c>
      <c r="S180">
        <f>COUNTIF(L:L,Sheet1__23_1[[#This Row],[Skills Required]])</f>
        <v>13</v>
      </c>
    </row>
    <row r="181" spans="1:19" x14ac:dyDescent="0.35">
      <c r="A181" s="11">
        <v>45788</v>
      </c>
      <c r="B181" t="s">
        <v>76</v>
      </c>
      <c r="C181" t="s">
        <v>77</v>
      </c>
      <c r="D181" t="s">
        <v>19</v>
      </c>
      <c r="E181" t="s">
        <v>44</v>
      </c>
      <c r="F181" t="s">
        <v>21</v>
      </c>
      <c r="G181" t="s">
        <v>52</v>
      </c>
      <c r="I181" t="s">
        <v>31</v>
      </c>
      <c r="J181" t="s">
        <v>31</v>
      </c>
      <c r="K181" t="s">
        <v>53</v>
      </c>
      <c r="L181" t="s">
        <v>376</v>
      </c>
      <c r="M181" t="s">
        <v>189</v>
      </c>
      <c r="N181">
        <v>11</v>
      </c>
      <c r="O181" t="s">
        <v>35</v>
      </c>
      <c r="P181" t="s">
        <v>43</v>
      </c>
      <c r="Q181">
        <v>11</v>
      </c>
      <c r="R181" t="s">
        <v>286</v>
      </c>
      <c r="S181">
        <f>COUNTIF(L:L,Sheet1__23_1[[#This Row],[Skills Required]])</f>
        <v>26</v>
      </c>
    </row>
    <row r="182" spans="1:19" x14ac:dyDescent="0.35">
      <c r="A182" s="11">
        <v>45788</v>
      </c>
      <c r="B182" t="s">
        <v>76</v>
      </c>
      <c r="C182" t="s">
        <v>77</v>
      </c>
      <c r="D182" t="s">
        <v>19</v>
      </c>
      <c r="E182" t="s">
        <v>44</v>
      </c>
      <c r="F182" t="s">
        <v>21</v>
      </c>
      <c r="G182" t="s">
        <v>52</v>
      </c>
      <c r="I182" t="s">
        <v>31</v>
      </c>
      <c r="J182" t="s">
        <v>31</v>
      </c>
      <c r="K182" t="s">
        <v>53</v>
      </c>
      <c r="L182" t="s">
        <v>363</v>
      </c>
      <c r="M182" t="s">
        <v>189</v>
      </c>
      <c r="N182">
        <v>11</v>
      </c>
      <c r="O182" t="s">
        <v>35</v>
      </c>
      <c r="P182" t="s">
        <v>43</v>
      </c>
      <c r="Q182">
        <v>11</v>
      </c>
      <c r="R182" t="s">
        <v>286</v>
      </c>
      <c r="S182">
        <f>COUNTIF(L:L,Sheet1__23_1[[#This Row],[Skills Required]])</f>
        <v>28</v>
      </c>
    </row>
    <row r="183" spans="1:19" x14ac:dyDescent="0.35">
      <c r="A183" s="11">
        <v>45811</v>
      </c>
      <c r="B183" t="s">
        <v>86</v>
      </c>
      <c r="C183" t="s">
        <v>51</v>
      </c>
      <c r="D183" t="s">
        <v>19</v>
      </c>
      <c r="E183" t="s">
        <v>38</v>
      </c>
      <c r="F183" t="s">
        <v>30</v>
      </c>
      <c r="G183" t="s">
        <v>52</v>
      </c>
      <c r="H183">
        <v>3</v>
      </c>
      <c r="I183" t="s">
        <v>22</v>
      </c>
      <c r="J183" t="s">
        <v>31</v>
      </c>
      <c r="K183" t="s">
        <v>23</v>
      </c>
      <c r="L183" t="s">
        <v>381</v>
      </c>
      <c r="M183" t="s">
        <v>191</v>
      </c>
      <c r="N183">
        <v>4.5</v>
      </c>
      <c r="O183" t="s">
        <v>26</v>
      </c>
      <c r="P183" t="s">
        <v>27</v>
      </c>
      <c r="Q183">
        <v>3</v>
      </c>
      <c r="R183" t="s">
        <v>286</v>
      </c>
      <c r="S183">
        <f>COUNTIF(L:L,Sheet1__23_1[[#This Row],[Skills Required]])</f>
        <v>10</v>
      </c>
    </row>
    <row r="184" spans="1:19" x14ac:dyDescent="0.35">
      <c r="A184" s="11">
        <v>45811</v>
      </c>
      <c r="B184" t="s">
        <v>86</v>
      </c>
      <c r="C184" t="s">
        <v>51</v>
      </c>
      <c r="D184" t="s">
        <v>19</v>
      </c>
      <c r="E184" t="s">
        <v>38</v>
      </c>
      <c r="F184" t="s">
        <v>30</v>
      </c>
      <c r="G184" t="s">
        <v>52</v>
      </c>
      <c r="H184">
        <v>3</v>
      </c>
      <c r="I184" t="s">
        <v>22</v>
      </c>
      <c r="J184" t="s">
        <v>31</v>
      </c>
      <c r="K184" t="s">
        <v>23</v>
      </c>
      <c r="L184" t="s">
        <v>364</v>
      </c>
      <c r="M184" t="s">
        <v>191</v>
      </c>
      <c r="N184">
        <v>4.5</v>
      </c>
      <c r="O184" t="s">
        <v>26</v>
      </c>
      <c r="P184" t="s">
        <v>27</v>
      </c>
      <c r="Q184">
        <v>3</v>
      </c>
      <c r="R184" t="s">
        <v>286</v>
      </c>
      <c r="S184">
        <f>COUNTIF(L:L,Sheet1__23_1[[#This Row],[Skills Required]])</f>
        <v>26</v>
      </c>
    </row>
    <row r="185" spans="1:19" x14ac:dyDescent="0.35">
      <c r="A185" s="11">
        <v>45811</v>
      </c>
      <c r="B185" t="s">
        <v>86</v>
      </c>
      <c r="C185" t="s">
        <v>51</v>
      </c>
      <c r="D185" t="s">
        <v>19</v>
      </c>
      <c r="E185" t="s">
        <v>38</v>
      </c>
      <c r="F185" t="s">
        <v>30</v>
      </c>
      <c r="G185" t="s">
        <v>52</v>
      </c>
      <c r="H185">
        <v>3</v>
      </c>
      <c r="I185" t="s">
        <v>22</v>
      </c>
      <c r="J185" t="s">
        <v>31</v>
      </c>
      <c r="K185" t="s">
        <v>23</v>
      </c>
      <c r="L185" t="s">
        <v>372</v>
      </c>
      <c r="M185" t="s">
        <v>191</v>
      </c>
      <c r="N185">
        <v>4.5</v>
      </c>
      <c r="O185" t="s">
        <v>26</v>
      </c>
      <c r="P185" t="s">
        <v>27</v>
      </c>
      <c r="Q185">
        <v>3</v>
      </c>
      <c r="R185" t="s">
        <v>286</v>
      </c>
      <c r="S185">
        <f>COUNTIF(L:L,Sheet1__23_1[[#This Row],[Skills Required]])</f>
        <v>16</v>
      </c>
    </row>
    <row r="186" spans="1:19" x14ac:dyDescent="0.35">
      <c r="A186" s="11">
        <v>45796</v>
      </c>
      <c r="B186" t="s">
        <v>76</v>
      </c>
      <c r="C186" t="s">
        <v>77</v>
      </c>
      <c r="D186" t="s">
        <v>29</v>
      </c>
      <c r="E186" t="s">
        <v>20</v>
      </c>
      <c r="F186" t="s">
        <v>78</v>
      </c>
      <c r="G186" t="s">
        <v>56</v>
      </c>
      <c r="H186">
        <v>0</v>
      </c>
      <c r="I186" t="s">
        <v>22</v>
      </c>
      <c r="J186" t="s">
        <v>31</v>
      </c>
      <c r="K186" t="s">
        <v>40</v>
      </c>
      <c r="L186" t="s">
        <v>374</v>
      </c>
      <c r="M186" t="s">
        <v>193</v>
      </c>
      <c r="N186">
        <v>9.3000000000000007</v>
      </c>
      <c r="O186" t="s">
        <v>95</v>
      </c>
      <c r="P186" t="s">
        <v>43</v>
      </c>
      <c r="Q186">
        <v>19</v>
      </c>
      <c r="R186" t="s">
        <v>287</v>
      </c>
      <c r="S186">
        <f>COUNTIF(L:L,Sheet1__23_1[[#This Row],[Skills Required]])</f>
        <v>7</v>
      </c>
    </row>
    <row r="187" spans="1:19" x14ac:dyDescent="0.35">
      <c r="A187" s="11">
        <v>45796</v>
      </c>
      <c r="B187" t="s">
        <v>76</v>
      </c>
      <c r="C187" t="s">
        <v>77</v>
      </c>
      <c r="D187" t="s">
        <v>29</v>
      </c>
      <c r="E187" t="s">
        <v>20</v>
      </c>
      <c r="F187" t="s">
        <v>78</v>
      </c>
      <c r="G187" t="s">
        <v>56</v>
      </c>
      <c r="H187">
        <v>0</v>
      </c>
      <c r="I187" t="s">
        <v>22</v>
      </c>
      <c r="J187" t="s">
        <v>31</v>
      </c>
      <c r="K187" t="s">
        <v>40</v>
      </c>
      <c r="L187" t="s">
        <v>376</v>
      </c>
      <c r="M187" t="s">
        <v>193</v>
      </c>
      <c r="N187">
        <v>9.3000000000000007</v>
      </c>
      <c r="O187" t="s">
        <v>95</v>
      </c>
      <c r="P187" t="s">
        <v>43</v>
      </c>
      <c r="Q187">
        <v>19</v>
      </c>
      <c r="R187" t="s">
        <v>287</v>
      </c>
      <c r="S187">
        <f>COUNTIF(L:L,Sheet1__23_1[[#This Row],[Skills Required]])</f>
        <v>26</v>
      </c>
    </row>
    <row r="188" spans="1:19" x14ac:dyDescent="0.35">
      <c r="A188" s="11">
        <v>45796</v>
      </c>
      <c r="B188" t="s">
        <v>76</v>
      </c>
      <c r="C188" t="s">
        <v>77</v>
      </c>
      <c r="D188" t="s">
        <v>29</v>
      </c>
      <c r="E188" t="s">
        <v>20</v>
      </c>
      <c r="F188" t="s">
        <v>78</v>
      </c>
      <c r="G188" t="s">
        <v>56</v>
      </c>
      <c r="H188">
        <v>0</v>
      </c>
      <c r="I188" t="s">
        <v>22</v>
      </c>
      <c r="J188" t="s">
        <v>31</v>
      </c>
      <c r="K188" t="s">
        <v>40</v>
      </c>
      <c r="L188" t="s">
        <v>368</v>
      </c>
      <c r="M188" t="s">
        <v>193</v>
      </c>
      <c r="N188">
        <v>9.3000000000000007</v>
      </c>
      <c r="O188" t="s">
        <v>95</v>
      </c>
      <c r="P188" t="s">
        <v>43</v>
      </c>
      <c r="Q188">
        <v>19</v>
      </c>
      <c r="R188" t="s">
        <v>287</v>
      </c>
      <c r="S188">
        <f>COUNTIF(L:L,Sheet1__23_1[[#This Row],[Skills Required]])</f>
        <v>28</v>
      </c>
    </row>
    <row r="189" spans="1:19" x14ac:dyDescent="0.35">
      <c r="A189" s="11">
        <v>45817</v>
      </c>
      <c r="B189" t="s">
        <v>72</v>
      </c>
      <c r="C189" t="s">
        <v>101</v>
      </c>
      <c r="D189" t="s">
        <v>19</v>
      </c>
      <c r="E189" t="s">
        <v>62</v>
      </c>
      <c r="F189" t="s">
        <v>21</v>
      </c>
      <c r="G189" t="s">
        <v>92</v>
      </c>
      <c r="I189" t="s">
        <v>22</v>
      </c>
      <c r="J189" t="s">
        <v>31</v>
      </c>
      <c r="K189" t="s">
        <v>23</v>
      </c>
      <c r="L189" t="s">
        <v>381</v>
      </c>
      <c r="M189" t="s">
        <v>195</v>
      </c>
      <c r="N189">
        <v>3.9</v>
      </c>
      <c r="O189" t="s">
        <v>95</v>
      </c>
      <c r="P189" t="s">
        <v>27</v>
      </c>
      <c r="Q189">
        <v>9</v>
      </c>
      <c r="R189" t="s">
        <v>286</v>
      </c>
      <c r="S189">
        <f>COUNTIF(L:L,Sheet1__23_1[[#This Row],[Skills Required]])</f>
        <v>10</v>
      </c>
    </row>
    <row r="190" spans="1:19" x14ac:dyDescent="0.35">
      <c r="A190" s="11">
        <v>45817</v>
      </c>
      <c r="B190" t="s">
        <v>72</v>
      </c>
      <c r="C190" t="s">
        <v>101</v>
      </c>
      <c r="D190" t="s">
        <v>19</v>
      </c>
      <c r="E190" t="s">
        <v>62</v>
      </c>
      <c r="F190" t="s">
        <v>21</v>
      </c>
      <c r="G190" t="s">
        <v>92</v>
      </c>
      <c r="I190" t="s">
        <v>22</v>
      </c>
      <c r="J190" t="s">
        <v>31</v>
      </c>
      <c r="K190" t="s">
        <v>23</v>
      </c>
      <c r="L190" t="s">
        <v>367</v>
      </c>
      <c r="M190" t="s">
        <v>195</v>
      </c>
      <c r="N190">
        <v>3.9</v>
      </c>
      <c r="O190" t="s">
        <v>95</v>
      </c>
      <c r="P190" t="s">
        <v>27</v>
      </c>
      <c r="Q190">
        <v>9</v>
      </c>
      <c r="R190" t="s">
        <v>286</v>
      </c>
      <c r="S190">
        <f>COUNTIF(L:L,Sheet1__23_1[[#This Row],[Skills Required]])</f>
        <v>20</v>
      </c>
    </row>
    <row r="191" spans="1:19" x14ac:dyDescent="0.35">
      <c r="A191" s="11">
        <v>45817</v>
      </c>
      <c r="B191" t="s">
        <v>72</v>
      </c>
      <c r="C191" t="s">
        <v>101</v>
      </c>
      <c r="D191" t="s">
        <v>19</v>
      </c>
      <c r="E191" t="s">
        <v>62</v>
      </c>
      <c r="F191" t="s">
        <v>21</v>
      </c>
      <c r="G191" t="s">
        <v>92</v>
      </c>
      <c r="I191" t="s">
        <v>22</v>
      </c>
      <c r="J191" t="s">
        <v>31</v>
      </c>
      <c r="K191" t="s">
        <v>23</v>
      </c>
      <c r="L191" t="s">
        <v>368</v>
      </c>
      <c r="M191" t="s">
        <v>195</v>
      </c>
      <c r="N191">
        <v>3.9</v>
      </c>
      <c r="O191" t="s">
        <v>95</v>
      </c>
      <c r="P191" t="s">
        <v>27</v>
      </c>
      <c r="Q191">
        <v>9</v>
      </c>
      <c r="R191" t="s">
        <v>286</v>
      </c>
      <c r="S191">
        <f>COUNTIF(L:L,Sheet1__23_1[[#This Row],[Skills Required]])</f>
        <v>28</v>
      </c>
    </row>
    <row r="192" spans="1:19" x14ac:dyDescent="0.35">
      <c r="A192" s="11">
        <v>45774</v>
      </c>
      <c r="B192" t="s">
        <v>76</v>
      </c>
      <c r="C192" t="s">
        <v>101</v>
      </c>
      <c r="D192" t="s">
        <v>29</v>
      </c>
      <c r="E192" t="s">
        <v>44</v>
      </c>
      <c r="F192" t="s">
        <v>30</v>
      </c>
      <c r="G192" t="s">
        <v>97</v>
      </c>
      <c r="H192">
        <v>14</v>
      </c>
      <c r="I192" t="s">
        <v>22</v>
      </c>
      <c r="J192" t="s">
        <v>22</v>
      </c>
      <c r="K192" t="s">
        <v>53</v>
      </c>
      <c r="L192" t="s">
        <v>365</v>
      </c>
      <c r="M192" t="s">
        <v>159</v>
      </c>
      <c r="N192">
        <v>6.3</v>
      </c>
      <c r="O192" t="s">
        <v>35</v>
      </c>
      <c r="P192" t="s">
        <v>49</v>
      </c>
      <c r="Q192">
        <v>27</v>
      </c>
      <c r="R192" t="s">
        <v>286</v>
      </c>
      <c r="S192">
        <f>COUNTIF(L:L,Sheet1__23_1[[#This Row],[Skills Required]])</f>
        <v>19</v>
      </c>
    </row>
    <row r="193" spans="1:19" x14ac:dyDescent="0.35">
      <c r="A193" s="11">
        <v>45774</v>
      </c>
      <c r="B193" t="s">
        <v>76</v>
      </c>
      <c r="C193" t="s">
        <v>101</v>
      </c>
      <c r="D193" t="s">
        <v>29</v>
      </c>
      <c r="E193" t="s">
        <v>44</v>
      </c>
      <c r="F193" t="s">
        <v>30</v>
      </c>
      <c r="G193" t="s">
        <v>97</v>
      </c>
      <c r="H193">
        <v>14</v>
      </c>
      <c r="I193" t="s">
        <v>22</v>
      </c>
      <c r="J193" t="s">
        <v>22</v>
      </c>
      <c r="K193" t="s">
        <v>53</v>
      </c>
      <c r="L193" t="s">
        <v>367</v>
      </c>
      <c r="M193" t="s">
        <v>159</v>
      </c>
      <c r="N193">
        <v>6.3</v>
      </c>
      <c r="O193" t="s">
        <v>35</v>
      </c>
      <c r="P193" t="s">
        <v>49</v>
      </c>
      <c r="Q193">
        <v>27</v>
      </c>
      <c r="R193" t="s">
        <v>286</v>
      </c>
      <c r="S193">
        <f>COUNTIF(L:L,Sheet1__23_1[[#This Row],[Skills Required]])</f>
        <v>20</v>
      </c>
    </row>
    <row r="194" spans="1:19" x14ac:dyDescent="0.35">
      <c r="A194" s="11">
        <v>45805</v>
      </c>
      <c r="B194" t="s">
        <v>60</v>
      </c>
      <c r="C194" t="s">
        <v>101</v>
      </c>
      <c r="D194" t="s">
        <v>19</v>
      </c>
      <c r="E194" t="s">
        <v>44</v>
      </c>
      <c r="F194" t="s">
        <v>21</v>
      </c>
      <c r="G194" t="s">
        <v>97</v>
      </c>
      <c r="I194" t="s">
        <v>31</v>
      </c>
      <c r="J194" t="s">
        <v>31</v>
      </c>
      <c r="K194" t="s">
        <v>23</v>
      </c>
      <c r="L194" t="s">
        <v>371</v>
      </c>
      <c r="M194" t="s">
        <v>198</v>
      </c>
      <c r="N194">
        <v>10.6</v>
      </c>
      <c r="O194" t="s">
        <v>48</v>
      </c>
      <c r="P194" t="s">
        <v>43</v>
      </c>
      <c r="Q194">
        <v>28</v>
      </c>
      <c r="R194" t="s">
        <v>286</v>
      </c>
      <c r="S194">
        <f>COUNTIF(L:L,Sheet1__23_1[[#This Row],[Skills Required]])</f>
        <v>9</v>
      </c>
    </row>
    <row r="195" spans="1:19" x14ac:dyDescent="0.35">
      <c r="A195" s="11">
        <v>45805</v>
      </c>
      <c r="B195" t="s">
        <v>60</v>
      </c>
      <c r="C195" t="s">
        <v>101</v>
      </c>
      <c r="D195" t="s">
        <v>19</v>
      </c>
      <c r="E195" t="s">
        <v>44</v>
      </c>
      <c r="F195" t="s">
        <v>21</v>
      </c>
      <c r="G195" t="s">
        <v>97</v>
      </c>
      <c r="I195" t="s">
        <v>31</v>
      </c>
      <c r="J195" t="s">
        <v>31</v>
      </c>
      <c r="K195" t="s">
        <v>23</v>
      </c>
      <c r="L195" t="s">
        <v>363</v>
      </c>
      <c r="M195" t="s">
        <v>198</v>
      </c>
      <c r="N195">
        <v>10.6</v>
      </c>
      <c r="O195" t="s">
        <v>48</v>
      </c>
      <c r="P195" t="s">
        <v>43</v>
      </c>
      <c r="Q195">
        <v>28</v>
      </c>
      <c r="R195" t="s">
        <v>286</v>
      </c>
      <c r="S195">
        <f>COUNTIF(L:L,Sheet1__23_1[[#This Row],[Skills Required]])</f>
        <v>28</v>
      </c>
    </row>
    <row r="196" spans="1:19" x14ac:dyDescent="0.35">
      <c r="A196" s="11">
        <v>45814</v>
      </c>
      <c r="B196" t="s">
        <v>113</v>
      </c>
      <c r="C196" t="s">
        <v>37</v>
      </c>
      <c r="D196" t="s">
        <v>19</v>
      </c>
      <c r="E196" t="s">
        <v>68</v>
      </c>
      <c r="F196" t="s">
        <v>30</v>
      </c>
      <c r="G196" t="s">
        <v>56</v>
      </c>
      <c r="H196">
        <v>7</v>
      </c>
      <c r="I196" t="s">
        <v>31</v>
      </c>
      <c r="J196" t="s">
        <v>22</v>
      </c>
      <c r="K196" t="s">
        <v>23</v>
      </c>
      <c r="L196" t="s">
        <v>373</v>
      </c>
      <c r="M196" t="s">
        <v>132</v>
      </c>
      <c r="N196">
        <v>10.3</v>
      </c>
      <c r="O196" t="s">
        <v>59</v>
      </c>
      <c r="P196" t="s">
        <v>27</v>
      </c>
      <c r="Q196">
        <v>6</v>
      </c>
      <c r="R196" t="s">
        <v>286</v>
      </c>
      <c r="S196">
        <f>COUNTIF(L:L,Sheet1__23_1[[#This Row],[Skills Required]])</f>
        <v>12</v>
      </c>
    </row>
    <row r="197" spans="1:19" x14ac:dyDescent="0.35">
      <c r="A197" s="11">
        <v>45814</v>
      </c>
      <c r="B197" t="s">
        <v>113</v>
      </c>
      <c r="C197" t="s">
        <v>37</v>
      </c>
      <c r="D197" t="s">
        <v>19</v>
      </c>
      <c r="E197" t="s">
        <v>68</v>
      </c>
      <c r="F197" t="s">
        <v>30</v>
      </c>
      <c r="G197" t="s">
        <v>56</v>
      </c>
      <c r="H197">
        <v>7</v>
      </c>
      <c r="I197" t="s">
        <v>31</v>
      </c>
      <c r="J197" t="s">
        <v>22</v>
      </c>
      <c r="K197" t="s">
        <v>23</v>
      </c>
      <c r="L197" t="s">
        <v>363</v>
      </c>
      <c r="M197" t="s">
        <v>132</v>
      </c>
      <c r="N197">
        <v>10.3</v>
      </c>
      <c r="O197" t="s">
        <v>59</v>
      </c>
      <c r="P197" t="s">
        <v>27</v>
      </c>
      <c r="Q197">
        <v>6</v>
      </c>
      <c r="R197" t="s">
        <v>286</v>
      </c>
      <c r="S197">
        <f>COUNTIF(L:L,Sheet1__23_1[[#This Row],[Skills Required]])</f>
        <v>28</v>
      </c>
    </row>
    <row r="198" spans="1:19" x14ac:dyDescent="0.35">
      <c r="A198" s="11">
        <v>45814</v>
      </c>
      <c r="B198" t="s">
        <v>113</v>
      </c>
      <c r="C198" t="s">
        <v>37</v>
      </c>
      <c r="D198" t="s">
        <v>19</v>
      </c>
      <c r="E198" t="s">
        <v>68</v>
      </c>
      <c r="F198" t="s">
        <v>30</v>
      </c>
      <c r="G198" t="s">
        <v>56</v>
      </c>
      <c r="H198">
        <v>7</v>
      </c>
      <c r="I198" t="s">
        <v>31</v>
      </c>
      <c r="J198" t="s">
        <v>22</v>
      </c>
      <c r="K198" t="s">
        <v>23</v>
      </c>
      <c r="L198" t="s">
        <v>366</v>
      </c>
      <c r="M198" t="s">
        <v>132</v>
      </c>
      <c r="N198">
        <v>10.3</v>
      </c>
      <c r="O198" t="s">
        <v>59</v>
      </c>
      <c r="P198" t="s">
        <v>27</v>
      </c>
      <c r="Q198">
        <v>6</v>
      </c>
      <c r="R198" t="s">
        <v>286</v>
      </c>
      <c r="S198">
        <f>COUNTIF(L:L,Sheet1__23_1[[#This Row],[Skills Required]])</f>
        <v>29</v>
      </c>
    </row>
    <row r="199" spans="1:19" x14ac:dyDescent="0.35">
      <c r="A199" s="11">
        <v>45814</v>
      </c>
      <c r="B199" t="s">
        <v>113</v>
      </c>
      <c r="C199" t="s">
        <v>37</v>
      </c>
      <c r="D199" t="s">
        <v>19</v>
      </c>
      <c r="E199" t="s">
        <v>68</v>
      </c>
      <c r="F199" t="s">
        <v>30</v>
      </c>
      <c r="G199" t="s">
        <v>56</v>
      </c>
      <c r="H199">
        <v>7</v>
      </c>
      <c r="I199" t="s">
        <v>31</v>
      </c>
      <c r="J199" t="s">
        <v>22</v>
      </c>
      <c r="K199" t="s">
        <v>23</v>
      </c>
      <c r="L199" t="s">
        <v>376</v>
      </c>
      <c r="M199" t="s">
        <v>132</v>
      </c>
      <c r="N199">
        <v>10.3</v>
      </c>
      <c r="O199" t="s">
        <v>59</v>
      </c>
      <c r="P199" t="s">
        <v>27</v>
      </c>
      <c r="Q199">
        <v>6</v>
      </c>
      <c r="R199" t="s">
        <v>286</v>
      </c>
      <c r="S199">
        <f>COUNTIF(L:L,Sheet1__23_1[[#This Row],[Skills Required]])</f>
        <v>26</v>
      </c>
    </row>
    <row r="200" spans="1:19" x14ac:dyDescent="0.35">
      <c r="A200" s="11">
        <v>45764</v>
      </c>
      <c r="B200" t="s">
        <v>60</v>
      </c>
      <c r="C200" t="s">
        <v>73</v>
      </c>
      <c r="D200" t="s">
        <v>29</v>
      </c>
      <c r="E200" t="s">
        <v>44</v>
      </c>
      <c r="F200" t="s">
        <v>21</v>
      </c>
      <c r="G200" t="s">
        <v>19</v>
      </c>
      <c r="I200" t="s">
        <v>22</v>
      </c>
      <c r="J200" t="s">
        <v>22</v>
      </c>
      <c r="K200" t="s">
        <v>23</v>
      </c>
      <c r="L200" t="s">
        <v>362</v>
      </c>
      <c r="M200" t="s">
        <v>201</v>
      </c>
      <c r="N200">
        <v>7.7</v>
      </c>
      <c r="O200" t="s">
        <v>66</v>
      </c>
      <c r="P200" t="s">
        <v>49</v>
      </c>
      <c r="Q200">
        <v>17</v>
      </c>
      <c r="R200" t="s">
        <v>286</v>
      </c>
      <c r="S200">
        <f>COUNTIF(L:L,Sheet1__23_1[[#This Row],[Skills Required]])</f>
        <v>17</v>
      </c>
    </row>
    <row r="201" spans="1:19" x14ac:dyDescent="0.35">
      <c r="A201" s="11">
        <v>45764</v>
      </c>
      <c r="B201" t="s">
        <v>60</v>
      </c>
      <c r="C201" t="s">
        <v>73</v>
      </c>
      <c r="D201" t="s">
        <v>29</v>
      </c>
      <c r="E201" t="s">
        <v>44</v>
      </c>
      <c r="F201" t="s">
        <v>21</v>
      </c>
      <c r="G201" t="s">
        <v>19</v>
      </c>
      <c r="I201" t="s">
        <v>22</v>
      </c>
      <c r="J201" t="s">
        <v>22</v>
      </c>
      <c r="K201" t="s">
        <v>23</v>
      </c>
      <c r="L201" t="s">
        <v>363</v>
      </c>
      <c r="M201" t="s">
        <v>201</v>
      </c>
      <c r="N201">
        <v>7.7</v>
      </c>
      <c r="O201" t="s">
        <v>66</v>
      </c>
      <c r="P201" t="s">
        <v>49</v>
      </c>
      <c r="Q201">
        <v>17</v>
      </c>
      <c r="R201" t="s">
        <v>286</v>
      </c>
      <c r="S201">
        <f>COUNTIF(L:L,Sheet1__23_1[[#This Row],[Skills Required]])</f>
        <v>28</v>
      </c>
    </row>
    <row r="202" spans="1:19" x14ac:dyDescent="0.35">
      <c r="A202" s="11">
        <v>45749</v>
      </c>
      <c r="B202" t="s">
        <v>104</v>
      </c>
      <c r="C202" t="s">
        <v>107</v>
      </c>
      <c r="D202" t="s">
        <v>19</v>
      </c>
      <c r="E202" t="s">
        <v>38</v>
      </c>
      <c r="F202" t="s">
        <v>21</v>
      </c>
      <c r="G202" t="s">
        <v>19</v>
      </c>
      <c r="I202" t="s">
        <v>31</v>
      </c>
      <c r="J202" t="s">
        <v>31</v>
      </c>
      <c r="K202" t="s">
        <v>40</v>
      </c>
      <c r="L202" t="s">
        <v>380</v>
      </c>
      <c r="M202" t="s">
        <v>106</v>
      </c>
      <c r="N202">
        <v>8.9</v>
      </c>
      <c r="O202" t="s">
        <v>48</v>
      </c>
      <c r="P202" t="s">
        <v>49</v>
      </c>
      <c r="Q202">
        <v>2</v>
      </c>
      <c r="R202" t="s">
        <v>286</v>
      </c>
      <c r="S202">
        <f>COUNTIF(L:L,Sheet1__23_1[[#This Row],[Skills Required]])</f>
        <v>13</v>
      </c>
    </row>
    <row r="203" spans="1:19" x14ac:dyDescent="0.35">
      <c r="A203" s="11">
        <v>45749</v>
      </c>
      <c r="B203" t="s">
        <v>104</v>
      </c>
      <c r="C203" t="s">
        <v>107</v>
      </c>
      <c r="D203" t="s">
        <v>19</v>
      </c>
      <c r="E203" t="s">
        <v>38</v>
      </c>
      <c r="F203" t="s">
        <v>21</v>
      </c>
      <c r="G203" t="s">
        <v>19</v>
      </c>
      <c r="I203" t="s">
        <v>31</v>
      </c>
      <c r="J203" t="s">
        <v>31</v>
      </c>
      <c r="K203" t="s">
        <v>40</v>
      </c>
      <c r="L203" t="s">
        <v>363</v>
      </c>
      <c r="M203" t="s">
        <v>106</v>
      </c>
      <c r="N203">
        <v>8.9</v>
      </c>
      <c r="O203" t="s">
        <v>48</v>
      </c>
      <c r="P203" t="s">
        <v>49</v>
      </c>
      <c r="Q203">
        <v>2</v>
      </c>
      <c r="R203" t="s">
        <v>286</v>
      </c>
      <c r="S203">
        <f>COUNTIF(L:L,Sheet1__23_1[[#This Row],[Skills Required]])</f>
        <v>28</v>
      </c>
    </row>
    <row r="204" spans="1:19" x14ac:dyDescent="0.35">
      <c r="A204" s="11">
        <v>45821</v>
      </c>
      <c r="B204" t="s">
        <v>104</v>
      </c>
      <c r="C204" t="s">
        <v>110</v>
      </c>
      <c r="D204" t="s">
        <v>29</v>
      </c>
      <c r="E204" t="s">
        <v>62</v>
      </c>
      <c r="F204" t="s">
        <v>21</v>
      </c>
      <c r="G204" t="s">
        <v>19</v>
      </c>
      <c r="I204" t="s">
        <v>22</v>
      </c>
      <c r="J204" t="s">
        <v>31</v>
      </c>
      <c r="K204" t="s">
        <v>32</v>
      </c>
      <c r="L204" t="s">
        <v>379</v>
      </c>
      <c r="M204" t="s">
        <v>203</v>
      </c>
      <c r="N204">
        <v>10.4</v>
      </c>
      <c r="O204" t="s">
        <v>59</v>
      </c>
      <c r="P204" t="s">
        <v>27</v>
      </c>
      <c r="Q204">
        <v>13</v>
      </c>
      <c r="R204" t="s">
        <v>286</v>
      </c>
      <c r="S204">
        <f>COUNTIF(L:L,Sheet1__23_1[[#This Row],[Skills Required]])</f>
        <v>9</v>
      </c>
    </row>
    <row r="205" spans="1:19" x14ac:dyDescent="0.35">
      <c r="A205" s="11">
        <v>45821</v>
      </c>
      <c r="B205" t="s">
        <v>104</v>
      </c>
      <c r="C205" t="s">
        <v>110</v>
      </c>
      <c r="D205" t="s">
        <v>29</v>
      </c>
      <c r="E205" t="s">
        <v>62</v>
      </c>
      <c r="F205" t="s">
        <v>21</v>
      </c>
      <c r="G205" t="s">
        <v>19</v>
      </c>
      <c r="I205" t="s">
        <v>22</v>
      </c>
      <c r="J205" t="s">
        <v>31</v>
      </c>
      <c r="K205" t="s">
        <v>32</v>
      </c>
      <c r="L205" t="s">
        <v>376</v>
      </c>
      <c r="M205" t="s">
        <v>203</v>
      </c>
      <c r="N205">
        <v>10.4</v>
      </c>
      <c r="O205" t="s">
        <v>59</v>
      </c>
      <c r="P205" t="s">
        <v>27</v>
      </c>
      <c r="Q205">
        <v>13</v>
      </c>
      <c r="R205" t="s">
        <v>286</v>
      </c>
      <c r="S205">
        <f>COUNTIF(L:L,Sheet1__23_1[[#This Row],[Skills Required]])</f>
        <v>26</v>
      </c>
    </row>
    <row r="206" spans="1:19" x14ac:dyDescent="0.35">
      <c r="A206" s="11">
        <v>45821</v>
      </c>
      <c r="B206" t="s">
        <v>104</v>
      </c>
      <c r="C206" t="s">
        <v>110</v>
      </c>
      <c r="D206" t="s">
        <v>29</v>
      </c>
      <c r="E206" t="s">
        <v>62</v>
      </c>
      <c r="F206" t="s">
        <v>21</v>
      </c>
      <c r="G206" t="s">
        <v>19</v>
      </c>
      <c r="I206" t="s">
        <v>22</v>
      </c>
      <c r="J206" t="s">
        <v>31</v>
      </c>
      <c r="K206" t="s">
        <v>32</v>
      </c>
      <c r="L206" t="s">
        <v>370</v>
      </c>
      <c r="M206" t="s">
        <v>203</v>
      </c>
      <c r="N206">
        <v>10.4</v>
      </c>
      <c r="O206" t="s">
        <v>59</v>
      </c>
      <c r="P206" t="s">
        <v>27</v>
      </c>
      <c r="Q206">
        <v>13</v>
      </c>
      <c r="R206" t="s">
        <v>286</v>
      </c>
      <c r="S206">
        <f>COUNTIF(L:L,Sheet1__23_1[[#This Row],[Skills Required]])</f>
        <v>28</v>
      </c>
    </row>
    <row r="207" spans="1:19" x14ac:dyDescent="0.35">
      <c r="A207" s="11">
        <v>45786</v>
      </c>
      <c r="B207" t="s">
        <v>128</v>
      </c>
      <c r="C207" t="s">
        <v>101</v>
      </c>
      <c r="D207" t="s">
        <v>19</v>
      </c>
      <c r="E207" t="s">
        <v>38</v>
      </c>
      <c r="F207" t="s">
        <v>69</v>
      </c>
      <c r="G207" t="s">
        <v>52</v>
      </c>
      <c r="H207">
        <v>3</v>
      </c>
      <c r="I207" t="s">
        <v>22</v>
      </c>
      <c r="J207" t="s">
        <v>22</v>
      </c>
      <c r="K207" t="s">
        <v>53</v>
      </c>
      <c r="L207" t="s">
        <v>362</v>
      </c>
      <c r="M207" t="s">
        <v>205</v>
      </c>
      <c r="N207">
        <v>9.8000000000000007</v>
      </c>
      <c r="O207" t="s">
        <v>59</v>
      </c>
      <c r="P207" t="s">
        <v>43</v>
      </c>
      <c r="Q207">
        <v>9</v>
      </c>
      <c r="R207" t="s">
        <v>287</v>
      </c>
      <c r="S207">
        <f>COUNTIF(L:L,Sheet1__23_1[[#This Row],[Skills Required]])</f>
        <v>17</v>
      </c>
    </row>
    <row r="208" spans="1:19" x14ac:dyDescent="0.35">
      <c r="A208" s="11">
        <v>45786</v>
      </c>
      <c r="B208" t="s">
        <v>128</v>
      </c>
      <c r="C208" t="s">
        <v>101</v>
      </c>
      <c r="D208" t="s">
        <v>19</v>
      </c>
      <c r="E208" t="s">
        <v>38</v>
      </c>
      <c r="F208" t="s">
        <v>69</v>
      </c>
      <c r="G208" t="s">
        <v>52</v>
      </c>
      <c r="H208">
        <v>3</v>
      </c>
      <c r="I208" t="s">
        <v>22</v>
      </c>
      <c r="J208" t="s">
        <v>22</v>
      </c>
      <c r="K208" t="s">
        <v>53</v>
      </c>
      <c r="L208" t="s">
        <v>368</v>
      </c>
      <c r="M208" t="s">
        <v>205</v>
      </c>
      <c r="N208">
        <v>9.8000000000000007</v>
      </c>
      <c r="O208" t="s">
        <v>59</v>
      </c>
      <c r="P208" t="s">
        <v>43</v>
      </c>
      <c r="Q208">
        <v>9</v>
      </c>
      <c r="R208" t="s">
        <v>287</v>
      </c>
      <c r="S208">
        <f>COUNTIF(L:L,Sheet1__23_1[[#This Row],[Skills Required]])</f>
        <v>28</v>
      </c>
    </row>
    <row r="209" spans="1:19" x14ac:dyDescent="0.35">
      <c r="A209" s="11">
        <v>45786</v>
      </c>
      <c r="B209" t="s">
        <v>128</v>
      </c>
      <c r="C209" t="s">
        <v>101</v>
      </c>
      <c r="D209" t="s">
        <v>19</v>
      </c>
      <c r="E209" t="s">
        <v>38</v>
      </c>
      <c r="F209" t="s">
        <v>69</v>
      </c>
      <c r="G209" t="s">
        <v>52</v>
      </c>
      <c r="H209">
        <v>3</v>
      </c>
      <c r="I209" t="s">
        <v>22</v>
      </c>
      <c r="J209" t="s">
        <v>22</v>
      </c>
      <c r="K209" t="s">
        <v>53</v>
      </c>
      <c r="L209" t="s">
        <v>369</v>
      </c>
      <c r="M209" t="s">
        <v>205</v>
      </c>
      <c r="N209">
        <v>9.8000000000000007</v>
      </c>
      <c r="O209" t="s">
        <v>59</v>
      </c>
      <c r="P209" t="s">
        <v>43</v>
      </c>
      <c r="Q209">
        <v>9</v>
      </c>
      <c r="R209" t="s">
        <v>287</v>
      </c>
      <c r="S209">
        <f>COUNTIF(L:L,Sheet1__23_1[[#This Row],[Skills Required]])</f>
        <v>25</v>
      </c>
    </row>
    <row r="210" spans="1:19" x14ac:dyDescent="0.35">
      <c r="A210" s="11">
        <v>45795</v>
      </c>
      <c r="B210" t="s">
        <v>60</v>
      </c>
      <c r="C210" t="s">
        <v>37</v>
      </c>
      <c r="D210" t="s">
        <v>29</v>
      </c>
      <c r="E210" t="s">
        <v>38</v>
      </c>
      <c r="F210" t="s">
        <v>21</v>
      </c>
      <c r="G210" t="s">
        <v>92</v>
      </c>
      <c r="I210" t="s">
        <v>31</v>
      </c>
      <c r="J210" t="s">
        <v>31</v>
      </c>
      <c r="K210" t="s">
        <v>63</v>
      </c>
      <c r="L210" t="s">
        <v>379</v>
      </c>
      <c r="M210" t="s">
        <v>207</v>
      </c>
      <c r="N210">
        <v>3.5</v>
      </c>
      <c r="O210" t="s">
        <v>35</v>
      </c>
      <c r="P210" t="s">
        <v>43</v>
      </c>
      <c r="Q210">
        <v>18</v>
      </c>
      <c r="R210" t="s">
        <v>286</v>
      </c>
      <c r="S210">
        <f>COUNTIF(L:L,Sheet1__23_1[[#This Row],[Skills Required]])</f>
        <v>9</v>
      </c>
    </row>
    <row r="211" spans="1:19" x14ac:dyDescent="0.35">
      <c r="A211" s="11">
        <v>45795</v>
      </c>
      <c r="B211" t="s">
        <v>60</v>
      </c>
      <c r="C211" t="s">
        <v>37</v>
      </c>
      <c r="D211" t="s">
        <v>29</v>
      </c>
      <c r="E211" t="s">
        <v>38</v>
      </c>
      <c r="F211" t="s">
        <v>21</v>
      </c>
      <c r="G211" t="s">
        <v>92</v>
      </c>
      <c r="I211" t="s">
        <v>31</v>
      </c>
      <c r="J211" t="s">
        <v>31</v>
      </c>
      <c r="K211" t="s">
        <v>63</v>
      </c>
      <c r="L211" t="s">
        <v>376</v>
      </c>
      <c r="M211" t="s">
        <v>207</v>
      </c>
      <c r="N211">
        <v>3.5</v>
      </c>
      <c r="O211" t="s">
        <v>35</v>
      </c>
      <c r="P211" t="s">
        <v>43</v>
      </c>
      <c r="Q211">
        <v>18</v>
      </c>
      <c r="R211" t="s">
        <v>286</v>
      </c>
      <c r="S211">
        <f>COUNTIF(L:L,Sheet1__23_1[[#This Row],[Skills Required]])</f>
        <v>26</v>
      </c>
    </row>
    <row r="212" spans="1:19" x14ac:dyDescent="0.35">
      <c r="A212" s="11">
        <v>45794</v>
      </c>
      <c r="B212" t="s">
        <v>50</v>
      </c>
      <c r="C212" t="s">
        <v>101</v>
      </c>
      <c r="D212" t="s">
        <v>19</v>
      </c>
      <c r="E212" t="s">
        <v>44</v>
      </c>
      <c r="F212" t="s">
        <v>78</v>
      </c>
      <c r="G212" t="s">
        <v>87</v>
      </c>
      <c r="H212">
        <v>0</v>
      </c>
      <c r="I212" t="s">
        <v>31</v>
      </c>
      <c r="J212" t="s">
        <v>22</v>
      </c>
      <c r="K212" t="s">
        <v>32</v>
      </c>
      <c r="L212" t="s">
        <v>375</v>
      </c>
      <c r="M212" t="s">
        <v>209</v>
      </c>
      <c r="N212">
        <v>9.6999999999999993</v>
      </c>
      <c r="O212" t="s">
        <v>90</v>
      </c>
      <c r="P212" t="s">
        <v>43</v>
      </c>
      <c r="Q212">
        <v>17</v>
      </c>
      <c r="R212" t="s">
        <v>287</v>
      </c>
      <c r="S212">
        <f>COUNTIF(L:L,Sheet1__23_1[[#This Row],[Skills Required]])</f>
        <v>11</v>
      </c>
    </row>
    <row r="213" spans="1:19" x14ac:dyDescent="0.35">
      <c r="A213" s="11">
        <v>45794</v>
      </c>
      <c r="B213" t="s">
        <v>50</v>
      </c>
      <c r="C213" t="s">
        <v>101</v>
      </c>
      <c r="D213" t="s">
        <v>19</v>
      </c>
      <c r="E213" t="s">
        <v>44</v>
      </c>
      <c r="F213" t="s">
        <v>78</v>
      </c>
      <c r="G213" t="s">
        <v>87</v>
      </c>
      <c r="H213">
        <v>0</v>
      </c>
      <c r="I213" t="s">
        <v>31</v>
      </c>
      <c r="J213" t="s">
        <v>22</v>
      </c>
      <c r="K213" t="s">
        <v>32</v>
      </c>
      <c r="L213" t="s">
        <v>366</v>
      </c>
      <c r="M213" t="s">
        <v>209</v>
      </c>
      <c r="N213">
        <v>9.6999999999999993</v>
      </c>
      <c r="O213" t="s">
        <v>90</v>
      </c>
      <c r="P213" t="s">
        <v>43</v>
      </c>
      <c r="Q213">
        <v>17</v>
      </c>
      <c r="R213" t="s">
        <v>287</v>
      </c>
      <c r="S213">
        <f>COUNTIF(L:L,Sheet1__23_1[[#This Row],[Skills Required]])</f>
        <v>29</v>
      </c>
    </row>
    <row r="214" spans="1:19" x14ac:dyDescent="0.35">
      <c r="A214" s="11">
        <v>45794</v>
      </c>
      <c r="B214" t="s">
        <v>50</v>
      </c>
      <c r="C214" t="s">
        <v>101</v>
      </c>
      <c r="D214" t="s">
        <v>19</v>
      </c>
      <c r="E214" t="s">
        <v>44</v>
      </c>
      <c r="F214" t="s">
        <v>78</v>
      </c>
      <c r="G214" t="s">
        <v>87</v>
      </c>
      <c r="H214">
        <v>0</v>
      </c>
      <c r="I214" t="s">
        <v>31</v>
      </c>
      <c r="J214" t="s">
        <v>22</v>
      </c>
      <c r="K214" t="s">
        <v>32</v>
      </c>
      <c r="L214" t="s">
        <v>378</v>
      </c>
      <c r="M214" t="s">
        <v>209</v>
      </c>
      <c r="N214">
        <v>9.6999999999999993</v>
      </c>
      <c r="O214" t="s">
        <v>90</v>
      </c>
      <c r="P214" t="s">
        <v>43</v>
      </c>
      <c r="Q214">
        <v>17</v>
      </c>
      <c r="R214" t="s">
        <v>287</v>
      </c>
      <c r="S214">
        <f>COUNTIF(L:L,Sheet1__23_1[[#This Row],[Skills Required]])</f>
        <v>23</v>
      </c>
    </row>
    <row r="215" spans="1:19" x14ac:dyDescent="0.35">
      <c r="A215" s="11">
        <v>45794</v>
      </c>
      <c r="B215" t="s">
        <v>50</v>
      </c>
      <c r="C215" t="s">
        <v>101</v>
      </c>
      <c r="D215" t="s">
        <v>19</v>
      </c>
      <c r="E215" t="s">
        <v>44</v>
      </c>
      <c r="F215" t="s">
        <v>78</v>
      </c>
      <c r="G215" t="s">
        <v>87</v>
      </c>
      <c r="H215">
        <v>0</v>
      </c>
      <c r="I215" t="s">
        <v>31</v>
      </c>
      <c r="J215" t="s">
        <v>22</v>
      </c>
      <c r="K215" t="s">
        <v>32</v>
      </c>
      <c r="L215" t="s">
        <v>372</v>
      </c>
      <c r="M215" t="s">
        <v>209</v>
      </c>
      <c r="N215">
        <v>9.6999999999999993</v>
      </c>
      <c r="O215" t="s">
        <v>90</v>
      </c>
      <c r="P215" t="s">
        <v>43</v>
      </c>
      <c r="Q215">
        <v>17</v>
      </c>
      <c r="R215" t="s">
        <v>287</v>
      </c>
      <c r="S215">
        <f>COUNTIF(L:L,Sheet1__23_1[[#This Row],[Skills Required]])</f>
        <v>16</v>
      </c>
    </row>
    <row r="216" spans="1:19" x14ac:dyDescent="0.35">
      <c r="A216" s="11">
        <v>45836</v>
      </c>
      <c r="B216" t="s">
        <v>36</v>
      </c>
      <c r="C216" t="s">
        <v>101</v>
      </c>
      <c r="D216" t="s">
        <v>29</v>
      </c>
      <c r="E216" t="s">
        <v>44</v>
      </c>
      <c r="F216" t="s">
        <v>21</v>
      </c>
      <c r="G216" t="s">
        <v>52</v>
      </c>
      <c r="I216" t="s">
        <v>31</v>
      </c>
      <c r="J216" t="s">
        <v>31</v>
      </c>
      <c r="K216" t="s">
        <v>63</v>
      </c>
      <c r="L216" t="s">
        <v>362</v>
      </c>
      <c r="M216" t="s">
        <v>211</v>
      </c>
      <c r="N216">
        <v>8.8000000000000007</v>
      </c>
      <c r="O216" t="s">
        <v>90</v>
      </c>
      <c r="P216" t="s">
        <v>27</v>
      </c>
      <c r="Q216">
        <v>28</v>
      </c>
      <c r="R216" t="s">
        <v>286</v>
      </c>
      <c r="S216">
        <f>COUNTIF(L:L,Sheet1__23_1[[#This Row],[Skills Required]])</f>
        <v>17</v>
      </c>
    </row>
    <row r="217" spans="1:19" x14ac:dyDescent="0.35">
      <c r="A217" s="11">
        <v>45836</v>
      </c>
      <c r="B217" t="s">
        <v>36</v>
      </c>
      <c r="C217" t="s">
        <v>101</v>
      </c>
      <c r="D217" t="s">
        <v>29</v>
      </c>
      <c r="E217" t="s">
        <v>44</v>
      </c>
      <c r="F217" t="s">
        <v>21</v>
      </c>
      <c r="G217" t="s">
        <v>52</v>
      </c>
      <c r="I217" t="s">
        <v>31</v>
      </c>
      <c r="J217" t="s">
        <v>31</v>
      </c>
      <c r="K217" t="s">
        <v>63</v>
      </c>
      <c r="L217" t="s">
        <v>363</v>
      </c>
      <c r="M217" t="s">
        <v>211</v>
      </c>
      <c r="N217">
        <v>8.8000000000000007</v>
      </c>
      <c r="O217" t="s">
        <v>90</v>
      </c>
      <c r="P217" t="s">
        <v>27</v>
      </c>
      <c r="Q217">
        <v>28</v>
      </c>
      <c r="R217" t="s">
        <v>286</v>
      </c>
      <c r="S217">
        <f>COUNTIF(L:L,Sheet1__23_1[[#This Row],[Skills Required]])</f>
        <v>28</v>
      </c>
    </row>
    <row r="218" spans="1:19" x14ac:dyDescent="0.35">
      <c r="A218" s="11">
        <v>45836</v>
      </c>
      <c r="B218" t="s">
        <v>36</v>
      </c>
      <c r="C218" t="s">
        <v>101</v>
      </c>
      <c r="D218" t="s">
        <v>29</v>
      </c>
      <c r="E218" t="s">
        <v>44</v>
      </c>
      <c r="F218" t="s">
        <v>21</v>
      </c>
      <c r="G218" t="s">
        <v>52</v>
      </c>
      <c r="I218" t="s">
        <v>31</v>
      </c>
      <c r="J218" t="s">
        <v>31</v>
      </c>
      <c r="K218" t="s">
        <v>63</v>
      </c>
      <c r="L218" t="s">
        <v>376</v>
      </c>
      <c r="M218" t="s">
        <v>211</v>
      </c>
      <c r="N218">
        <v>8.8000000000000007</v>
      </c>
      <c r="O218" t="s">
        <v>90</v>
      </c>
      <c r="P218" t="s">
        <v>27</v>
      </c>
      <c r="Q218">
        <v>28</v>
      </c>
      <c r="R218" t="s">
        <v>286</v>
      </c>
      <c r="S218">
        <f>COUNTIF(L:L,Sheet1__23_1[[#This Row],[Skills Required]])</f>
        <v>26</v>
      </c>
    </row>
    <row r="219" spans="1:19" x14ac:dyDescent="0.35">
      <c r="A219" s="11">
        <v>45824</v>
      </c>
      <c r="B219" t="s">
        <v>67</v>
      </c>
      <c r="C219" t="s">
        <v>18</v>
      </c>
      <c r="D219" t="s">
        <v>19</v>
      </c>
      <c r="E219" t="s">
        <v>68</v>
      </c>
      <c r="F219" t="s">
        <v>30</v>
      </c>
      <c r="G219" t="s">
        <v>97</v>
      </c>
      <c r="H219">
        <v>7</v>
      </c>
      <c r="I219" t="s">
        <v>22</v>
      </c>
      <c r="J219" t="s">
        <v>22</v>
      </c>
      <c r="K219" t="s">
        <v>53</v>
      </c>
      <c r="L219" t="s">
        <v>380</v>
      </c>
      <c r="M219" t="s">
        <v>213</v>
      </c>
      <c r="N219">
        <v>3.1</v>
      </c>
      <c r="O219" t="s">
        <v>95</v>
      </c>
      <c r="P219" t="s">
        <v>27</v>
      </c>
      <c r="Q219">
        <v>16</v>
      </c>
      <c r="R219" t="s">
        <v>286</v>
      </c>
      <c r="S219">
        <f>COUNTIF(L:L,Sheet1__23_1[[#This Row],[Skills Required]])</f>
        <v>13</v>
      </c>
    </row>
    <row r="220" spans="1:19" x14ac:dyDescent="0.35">
      <c r="A220" s="11">
        <v>45824</v>
      </c>
      <c r="B220" t="s">
        <v>67</v>
      </c>
      <c r="C220" t="s">
        <v>18</v>
      </c>
      <c r="D220" t="s">
        <v>19</v>
      </c>
      <c r="E220" t="s">
        <v>68</v>
      </c>
      <c r="F220" t="s">
        <v>30</v>
      </c>
      <c r="G220" t="s">
        <v>97</v>
      </c>
      <c r="H220">
        <v>7</v>
      </c>
      <c r="I220" t="s">
        <v>22</v>
      </c>
      <c r="J220" t="s">
        <v>22</v>
      </c>
      <c r="K220" t="s">
        <v>53</v>
      </c>
      <c r="L220" t="s">
        <v>369</v>
      </c>
      <c r="M220" t="s">
        <v>213</v>
      </c>
      <c r="N220">
        <v>3.1</v>
      </c>
      <c r="O220" t="s">
        <v>95</v>
      </c>
      <c r="P220" t="s">
        <v>27</v>
      </c>
      <c r="Q220">
        <v>16</v>
      </c>
      <c r="R220" t="s">
        <v>286</v>
      </c>
      <c r="S220">
        <f>COUNTIF(L:L,Sheet1__23_1[[#This Row],[Skills Required]])</f>
        <v>25</v>
      </c>
    </row>
    <row r="221" spans="1:19" x14ac:dyDescent="0.35">
      <c r="A221" s="11">
        <v>45824</v>
      </c>
      <c r="B221" t="s">
        <v>67</v>
      </c>
      <c r="C221" t="s">
        <v>18</v>
      </c>
      <c r="D221" t="s">
        <v>19</v>
      </c>
      <c r="E221" t="s">
        <v>68</v>
      </c>
      <c r="F221" t="s">
        <v>30</v>
      </c>
      <c r="G221" t="s">
        <v>97</v>
      </c>
      <c r="H221">
        <v>7</v>
      </c>
      <c r="I221" t="s">
        <v>22</v>
      </c>
      <c r="J221" t="s">
        <v>22</v>
      </c>
      <c r="K221" t="s">
        <v>53</v>
      </c>
      <c r="L221" t="s">
        <v>370</v>
      </c>
      <c r="M221" t="s">
        <v>213</v>
      </c>
      <c r="N221">
        <v>3.1</v>
      </c>
      <c r="O221" t="s">
        <v>95</v>
      </c>
      <c r="P221" t="s">
        <v>27</v>
      </c>
      <c r="Q221">
        <v>16</v>
      </c>
      <c r="R221" t="s">
        <v>286</v>
      </c>
      <c r="S221">
        <f>COUNTIF(L:L,Sheet1__23_1[[#This Row],[Skills Required]])</f>
        <v>28</v>
      </c>
    </row>
    <row r="222" spans="1:19" x14ac:dyDescent="0.35">
      <c r="A222" s="11">
        <v>45832</v>
      </c>
      <c r="B222" t="s">
        <v>100</v>
      </c>
      <c r="C222" t="s">
        <v>37</v>
      </c>
      <c r="D222" t="s">
        <v>19</v>
      </c>
      <c r="E222" t="s">
        <v>20</v>
      </c>
      <c r="F222" t="s">
        <v>78</v>
      </c>
      <c r="G222" t="s">
        <v>56</v>
      </c>
      <c r="H222">
        <v>0</v>
      </c>
      <c r="I222" t="s">
        <v>22</v>
      </c>
      <c r="J222" t="s">
        <v>22</v>
      </c>
      <c r="K222" t="s">
        <v>53</v>
      </c>
      <c r="L222" t="s">
        <v>380</v>
      </c>
      <c r="M222" t="s">
        <v>215</v>
      </c>
      <c r="N222">
        <v>11.1</v>
      </c>
      <c r="O222" t="s">
        <v>26</v>
      </c>
      <c r="P222" t="s">
        <v>27</v>
      </c>
      <c r="Q222">
        <v>24</v>
      </c>
      <c r="R222" t="s">
        <v>287</v>
      </c>
      <c r="S222">
        <f>COUNTIF(L:L,Sheet1__23_1[[#This Row],[Skills Required]])</f>
        <v>13</v>
      </c>
    </row>
    <row r="223" spans="1:19" x14ac:dyDescent="0.35">
      <c r="A223" s="11">
        <v>45832</v>
      </c>
      <c r="B223" t="s">
        <v>100</v>
      </c>
      <c r="C223" t="s">
        <v>37</v>
      </c>
      <c r="D223" t="s">
        <v>19</v>
      </c>
      <c r="E223" t="s">
        <v>20</v>
      </c>
      <c r="F223" t="s">
        <v>78</v>
      </c>
      <c r="G223" t="s">
        <v>56</v>
      </c>
      <c r="H223">
        <v>0</v>
      </c>
      <c r="I223" t="s">
        <v>22</v>
      </c>
      <c r="J223" t="s">
        <v>22</v>
      </c>
      <c r="K223" t="s">
        <v>53</v>
      </c>
      <c r="L223" t="s">
        <v>378</v>
      </c>
      <c r="M223" t="s">
        <v>215</v>
      </c>
      <c r="N223">
        <v>11.1</v>
      </c>
      <c r="O223" t="s">
        <v>26</v>
      </c>
      <c r="P223" t="s">
        <v>27</v>
      </c>
      <c r="Q223">
        <v>24</v>
      </c>
      <c r="R223" t="s">
        <v>287</v>
      </c>
      <c r="S223">
        <f>COUNTIF(L:L,Sheet1__23_1[[#This Row],[Skills Required]])</f>
        <v>23</v>
      </c>
    </row>
    <row r="224" spans="1:19" x14ac:dyDescent="0.35">
      <c r="A224" s="11">
        <v>45832</v>
      </c>
      <c r="B224" t="s">
        <v>100</v>
      </c>
      <c r="C224" t="s">
        <v>37</v>
      </c>
      <c r="D224" t="s">
        <v>19</v>
      </c>
      <c r="E224" t="s">
        <v>20</v>
      </c>
      <c r="F224" t="s">
        <v>78</v>
      </c>
      <c r="G224" t="s">
        <v>56</v>
      </c>
      <c r="H224">
        <v>0</v>
      </c>
      <c r="I224" t="s">
        <v>22</v>
      </c>
      <c r="J224" t="s">
        <v>22</v>
      </c>
      <c r="K224" t="s">
        <v>53</v>
      </c>
      <c r="L224" t="s">
        <v>369</v>
      </c>
      <c r="M224" t="s">
        <v>215</v>
      </c>
      <c r="N224">
        <v>11.1</v>
      </c>
      <c r="O224" t="s">
        <v>26</v>
      </c>
      <c r="P224" t="s">
        <v>27</v>
      </c>
      <c r="Q224">
        <v>24</v>
      </c>
      <c r="R224" t="s">
        <v>287</v>
      </c>
      <c r="S224">
        <f>COUNTIF(L:L,Sheet1__23_1[[#This Row],[Skills Required]])</f>
        <v>25</v>
      </c>
    </row>
    <row r="225" spans="1:19" x14ac:dyDescent="0.35">
      <c r="A225" s="11">
        <v>45824</v>
      </c>
      <c r="B225" t="s">
        <v>86</v>
      </c>
      <c r="C225" t="s">
        <v>51</v>
      </c>
      <c r="D225" t="s">
        <v>29</v>
      </c>
      <c r="E225" t="s">
        <v>38</v>
      </c>
      <c r="F225" t="s">
        <v>78</v>
      </c>
      <c r="G225" t="s">
        <v>97</v>
      </c>
      <c r="H225">
        <v>7</v>
      </c>
      <c r="I225" t="s">
        <v>22</v>
      </c>
      <c r="J225" t="s">
        <v>22</v>
      </c>
      <c r="K225" t="s">
        <v>32</v>
      </c>
      <c r="L225" t="s">
        <v>381</v>
      </c>
      <c r="M225" t="s">
        <v>217</v>
      </c>
      <c r="N225">
        <v>11.2</v>
      </c>
      <c r="O225" t="s">
        <v>95</v>
      </c>
      <c r="P225" t="s">
        <v>27</v>
      </c>
      <c r="Q225">
        <v>16</v>
      </c>
      <c r="R225" t="s">
        <v>287</v>
      </c>
      <c r="S225">
        <f>COUNTIF(L:L,Sheet1__23_1[[#This Row],[Skills Required]])</f>
        <v>10</v>
      </c>
    </row>
    <row r="226" spans="1:19" x14ac:dyDescent="0.35">
      <c r="A226" s="11">
        <v>45824</v>
      </c>
      <c r="B226" t="s">
        <v>86</v>
      </c>
      <c r="C226" t="s">
        <v>51</v>
      </c>
      <c r="D226" t="s">
        <v>29</v>
      </c>
      <c r="E226" t="s">
        <v>38</v>
      </c>
      <c r="F226" t="s">
        <v>78</v>
      </c>
      <c r="G226" t="s">
        <v>97</v>
      </c>
      <c r="H226">
        <v>7</v>
      </c>
      <c r="I226" t="s">
        <v>22</v>
      </c>
      <c r="J226" t="s">
        <v>22</v>
      </c>
      <c r="K226" t="s">
        <v>32</v>
      </c>
      <c r="L226" t="s">
        <v>369</v>
      </c>
      <c r="M226" t="s">
        <v>217</v>
      </c>
      <c r="N226">
        <v>11.2</v>
      </c>
      <c r="O226" t="s">
        <v>95</v>
      </c>
      <c r="P226" t="s">
        <v>27</v>
      </c>
      <c r="Q226">
        <v>16</v>
      </c>
      <c r="R226" t="s">
        <v>287</v>
      </c>
      <c r="S226">
        <f>COUNTIF(L:L,Sheet1__23_1[[#This Row],[Skills Required]])</f>
        <v>25</v>
      </c>
    </row>
    <row r="227" spans="1:19" x14ac:dyDescent="0.35">
      <c r="A227" s="11">
        <v>45824</v>
      </c>
      <c r="B227" t="s">
        <v>86</v>
      </c>
      <c r="C227" t="s">
        <v>51</v>
      </c>
      <c r="D227" t="s">
        <v>29</v>
      </c>
      <c r="E227" t="s">
        <v>38</v>
      </c>
      <c r="F227" t="s">
        <v>78</v>
      </c>
      <c r="G227" t="s">
        <v>97</v>
      </c>
      <c r="H227">
        <v>7</v>
      </c>
      <c r="I227" t="s">
        <v>22</v>
      </c>
      <c r="J227" t="s">
        <v>22</v>
      </c>
      <c r="K227" t="s">
        <v>32</v>
      </c>
      <c r="L227" t="s">
        <v>364</v>
      </c>
      <c r="M227" t="s">
        <v>217</v>
      </c>
      <c r="N227">
        <v>11.2</v>
      </c>
      <c r="O227" t="s">
        <v>95</v>
      </c>
      <c r="P227" t="s">
        <v>27</v>
      </c>
      <c r="Q227">
        <v>16</v>
      </c>
      <c r="R227" t="s">
        <v>287</v>
      </c>
      <c r="S227">
        <f>COUNTIF(L:L,Sheet1__23_1[[#This Row],[Skills Required]])</f>
        <v>26</v>
      </c>
    </row>
    <row r="228" spans="1:19" x14ac:dyDescent="0.35">
      <c r="A228" s="11">
        <v>45824</v>
      </c>
      <c r="B228" t="s">
        <v>86</v>
      </c>
      <c r="C228" t="s">
        <v>51</v>
      </c>
      <c r="D228" t="s">
        <v>29</v>
      </c>
      <c r="E228" t="s">
        <v>38</v>
      </c>
      <c r="F228" t="s">
        <v>78</v>
      </c>
      <c r="G228" t="s">
        <v>97</v>
      </c>
      <c r="H228">
        <v>7</v>
      </c>
      <c r="I228" t="s">
        <v>22</v>
      </c>
      <c r="J228" t="s">
        <v>22</v>
      </c>
      <c r="K228" t="s">
        <v>32</v>
      </c>
      <c r="L228" t="s">
        <v>370</v>
      </c>
      <c r="M228" t="s">
        <v>217</v>
      </c>
      <c r="N228">
        <v>11.2</v>
      </c>
      <c r="O228" t="s">
        <v>95</v>
      </c>
      <c r="P228" t="s">
        <v>27</v>
      </c>
      <c r="Q228">
        <v>16</v>
      </c>
      <c r="R228" t="s">
        <v>287</v>
      </c>
      <c r="S228">
        <f>COUNTIF(L:L,Sheet1__23_1[[#This Row],[Skills Required]])</f>
        <v>28</v>
      </c>
    </row>
    <row r="229" spans="1:19" x14ac:dyDescent="0.35">
      <c r="A229" s="11">
        <v>45833</v>
      </c>
      <c r="B229" t="s">
        <v>100</v>
      </c>
      <c r="C229" t="s">
        <v>37</v>
      </c>
      <c r="D229" t="s">
        <v>19</v>
      </c>
      <c r="E229" t="s">
        <v>62</v>
      </c>
      <c r="F229" t="s">
        <v>30</v>
      </c>
      <c r="G229" t="s">
        <v>19</v>
      </c>
      <c r="H229">
        <v>7</v>
      </c>
      <c r="I229" t="s">
        <v>31</v>
      </c>
      <c r="J229" t="s">
        <v>22</v>
      </c>
      <c r="K229" t="s">
        <v>63</v>
      </c>
      <c r="L229" t="s">
        <v>380</v>
      </c>
      <c r="M229" t="s">
        <v>219</v>
      </c>
      <c r="N229">
        <v>5</v>
      </c>
      <c r="O229" t="s">
        <v>48</v>
      </c>
      <c r="P229" t="s">
        <v>27</v>
      </c>
      <c r="Q229">
        <v>25</v>
      </c>
      <c r="R229" t="s">
        <v>286</v>
      </c>
      <c r="S229">
        <f>COUNTIF(L:L,Sheet1__23_1[[#This Row],[Skills Required]])</f>
        <v>13</v>
      </c>
    </row>
    <row r="230" spans="1:19" x14ac:dyDescent="0.35">
      <c r="A230" s="11">
        <v>45833</v>
      </c>
      <c r="B230" t="s">
        <v>100</v>
      </c>
      <c r="C230" t="s">
        <v>37</v>
      </c>
      <c r="D230" t="s">
        <v>19</v>
      </c>
      <c r="E230" t="s">
        <v>62</v>
      </c>
      <c r="F230" t="s">
        <v>30</v>
      </c>
      <c r="G230" t="s">
        <v>19</v>
      </c>
      <c r="H230">
        <v>7</v>
      </c>
      <c r="I230" t="s">
        <v>31</v>
      </c>
      <c r="J230" t="s">
        <v>22</v>
      </c>
      <c r="K230" t="s">
        <v>63</v>
      </c>
      <c r="L230" t="s">
        <v>363</v>
      </c>
      <c r="M230" t="s">
        <v>219</v>
      </c>
      <c r="N230">
        <v>5</v>
      </c>
      <c r="O230" t="s">
        <v>48</v>
      </c>
      <c r="P230" t="s">
        <v>27</v>
      </c>
      <c r="Q230">
        <v>25</v>
      </c>
      <c r="R230" t="s">
        <v>286</v>
      </c>
      <c r="S230">
        <f>COUNTIF(L:L,Sheet1__23_1[[#This Row],[Skills Required]])</f>
        <v>28</v>
      </c>
    </row>
    <row r="231" spans="1:19" x14ac:dyDescent="0.35">
      <c r="A231" s="11">
        <v>45833</v>
      </c>
      <c r="B231" t="s">
        <v>100</v>
      </c>
      <c r="C231" t="s">
        <v>37</v>
      </c>
      <c r="D231" t="s">
        <v>19</v>
      </c>
      <c r="E231" t="s">
        <v>62</v>
      </c>
      <c r="F231" t="s">
        <v>30</v>
      </c>
      <c r="G231" t="s">
        <v>19</v>
      </c>
      <c r="H231">
        <v>7</v>
      </c>
      <c r="I231" t="s">
        <v>31</v>
      </c>
      <c r="J231" t="s">
        <v>22</v>
      </c>
      <c r="K231" t="s">
        <v>63</v>
      </c>
      <c r="L231" t="s">
        <v>366</v>
      </c>
      <c r="M231" t="s">
        <v>219</v>
      </c>
      <c r="N231">
        <v>5</v>
      </c>
      <c r="O231" t="s">
        <v>48</v>
      </c>
      <c r="P231" t="s">
        <v>27</v>
      </c>
      <c r="Q231">
        <v>25</v>
      </c>
      <c r="R231" t="s">
        <v>286</v>
      </c>
      <c r="S231">
        <f>COUNTIF(L:L,Sheet1__23_1[[#This Row],[Skills Required]])</f>
        <v>29</v>
      </c>
    </row>
    <row r="232" spans="1:19" x14ac:dyDescent="0.35">
      <c r="A232" s="11">
        <v>45833</v>
      </c>
      <c r="B232" t="s">
        <v>100</v>
      </c>
      <c r="C232" t="s">
        <v>37</v>
      </c>
      <c r="D232" t="s">
        <v>19</v>
      </c>
      <c r="E232" t="s">
        <v>62</v>
      </c>
      <c r="F232" t="s">
        <v>30</v>
      </c>
      <c r="G232" t="s">
        <v>19</v>
      </c>
      <c r="H232">
        <v>7</v>
      </c>
      <c r="I232" t="s">
        <v>31</v>
      </c>
      <c r="J232" t="s">
        <v>22</v>
      </c>
      <c r="K232" t="s">
        <v>63</v>
      </c>
      <c r="L232" t="s">
        <v>364</v>
      </c>
      <c r="M232" t="s">
        <v>219</v>
      </c>
      <c r="N232">
        <v>5</v>
      </c>
      <c r="O232" t="s">
        <v>48</v>
      </c>
      <c r="P232" t="s">
        <v>27</v>
      </c>
      <c r="Q232">
        <v>25</v>
      </c>
      <c r="R232" t="s">
        <v>286</v>
      </c>
      <c r="S232">
        <f>COUNTIF(L:L,Sheet1__23_1[[#This Row],[Skills Required]])</f>
        <v>26</v>
      </c>
    </row>
    <row r="233" spans="1:19" x14ac:dyDescent="0.35">
      <c r="A233" s="11">
        <v>45787</v>
      </c>
      <c r="B233" t="s">
        <v>113</v>
      </c>
      <c r="C233" t="s">
        <v>51</v>
      </c>
      <c r="D233" t="s">
        <v>19</v>
      </c>
      <c r="E233" t="s">
        <v>20</v>
      </c>
      <c r="F233" t="s">
        <v>78</v>
      </c>
      <c r="G233" t="s">
        <v>56</v>
      </c>
      <c r="H233">
        <v>0</v>
      </c>
      <c r="I233" t="s">
        <v>22</v>
      </c>
      <c r="J233" t="s">
        <v>31</v>
      </c>
      <c r="K233" t="s">
        <v>40</v>
      </c>
      <c r="L233" t="s">
        <v>373</v>
      </c>
      <c r="M233" t="s">
        <v>200</v>
      </c>
      <c r="N233">
        <v>5.7</v>
      </c>
      <c r="O233" t="s">
        <v>90</v>
      </c>
      <c r="P233" t="s">
        <v>43</v>
      </c>
      <c r="Q233">
        <v>10</v>
      </c>
      <c r="R233" t="s">
        <v>287</v>
      </c>
      <c r="S233">
        <f>COUNTIF(L:L,Sheet1__23_1[[#This Row],[Skills Required]])</f>
        <v>12</v>
      </c>
    </row>
    <row r="234" spans="1:19" x14ac:dyDescent="0.35">
      <c r="A234" s="11">
        <v>45787</v>
      </c>
      <c r="B234" t="s">
        <v>113</v>
      </c>
      <c r="C234" t="s">
        <v>51</v>
      </c>
      <c r="D234" t="s">
        <v>19</v>
      </c>
      <c r="E234" t="s">
        <v>20</v>
      </c>
      <c r="F234" t="s">
        <v>78</v>
      </c>
      <c r="G234" t="s">
        <v>56</v>
      </c>
      <c r="H234">
        <v>0</v>
      </c>
      <c r="I234" t="s">
        <v>22</v>
      </c>
      <c r="J234" t="s">
        <v>31</v>
      </c>
      <c r="K234" t="s">
        <v>40</v>
      </c>
      <c r="L234" t="s">
        <v>368</v>
      </c>
      <c r="M234" t="s">
        <v>200</v>
      </c>
      <c r="N234">
        <v>5.7</v>
      </c>
      <c r="O234" t="s">
        <v>90</v>
      </c>
      <c r="P234" t="s">
        <v>43</v>
      </c>
      <c r="Q234">
        <v>10</v>
      </c>
      <c r="R234" t="s">
        <v>287</v>
      </c>
      <c r="S234">
        <f>COUNTIF(L:L,Sheet1__23_1[[#This Row],[Skills Required]])</f>
        <v>28</v>
      </c>
    </row>
    <row r="235" spans="1:19" x14ac:dyDescent="0.35">
      <c r="A235" s="11">
        <v>45787</v>
      </c>
      <c r="B235" t="s">
        <v>113</v>
      </c>
      <c r="C235" t="s">
        <v>51</v>
      </c>
      <c r="D235" t="s">
        <v>19</v>
      </c>
      <c r="E235" t="s">
        <v>20</v>
      </c>
      <c r="F235" t="s">
        <v>78</v>
      </c>
      <c r="G235" t="s">
        <v>56</v>
      </c>
      <c r="H235">
        <v>0</v>
      </c>
      <c r="I235" t="s">
        <v>22</v>
      </c>
      <c r="J235" t="s">
        <v>31</v>
      </c>
      <c r="K235" t="s">
        <v>40</v>
      </c>
      <c r="L235" t="s">
        <v>370</v>
      </c>
      <c r="M235" t="s">
        <v>200</v>
      </c>
      <c r="N235">
        <v>5.7</v>
      </c>
      <c r="O235" t="s">
        <v>90</v>
      </c>
      <c r="P235" t="s">
        <v>43</v>
      </c>
      <c r="Q235">
        <v>10</v>
      </c>
      <c r="R235" t="s">
        <v>287</v>
      </c>
      <c r="S235">
        <f>COUNTIF(L:L,Sheet1__23_1[[#This Row],[Skills Required]])</f>
        <v>28</v>
      </c>
    </row>
    <row r="236" spans="1:19" x14ac:dyDescent="0.35">
      <c r="A236" s="11">
        <v>45787</v>
      </c>
      <c r="B236" t="s">
        <v>113</v>
      </c>
      <c r="C236" t="s">
        <v>51</v>
      </c>
      <c r="D236" t="s">
        <v>19</v>
      </c>
      <c r="E236" t="s">
        <v>20</v>
      </c>
      <c r="F236" t="s">
        <v>78</v>
      </c>
      <c r="G236" t="s">
        <v>56</v>
      </c>
      <c r="H236">
        <v>0</v>
      </c>
      <c r="I236" t="s">
        <v>22</v>
      </c>
      <c r="J236" t="s">
        <v>31</v>
      </c>
      <c r="K236" t="s">
        <v>40</v>
      </c>
      <c r="L236" t="s">
        <v>363</v>
      </c>
      <c r="M236" t="s">
        <v>200</v>
      </c>
      <c r="N236">
        <v>5.7</v>
      </c>
      <c r="O236" t="s">
        <v>90</v>
      </c>
      <c r="P236" t="s">
        <v>43</v>
      </c>
      <c r="Q236">
        <v>10</v>
      </c>
      <c r="R236" t="s">
        <v>287</v>
      </c>
      <c r="S236">
        <f>COUNTIF(L:L,Sheet1__23_1[[#This Row],[Skills Required]])</f>
        <v>28</v>
      </c>
    </row>
    <row r="237" spans="1:19" x14ac:dyDescent="0.35">
      <c r="A237" s="11">
        <v>45754</v>
      </c>
      <c r="B237" t="s">
        <v>147</v>
      </c>
      <c r="C237" t="s">
        <v>81</v>
      </c>
      <c r="D237" t="s">
        <v>29</v>
      </c>
      <c r="E237" t="s">
        <v>20</v>
      </c>
      <c r="F237" t="s">
        <v>21</v>
      </c>
      <c r="G237" t="s">
        <v>56</v>
      </c>
      <c r="I237" t="s">
        <v>31</v>
      </c>
      <c r="J237" t="s">
        <v>22</v>
      </c>
      <c r="K237" t="s">
        <v>63</v>
      </c>
      <c r="L237" t="s">
        <v>375</v>
      </c>
      <c r="M237" t="s">
        <v>166</v>
      </c>
      <c r="N237">
        <v>3</v>
      </c>
      <c r="O237" t="s">
        <v>95</v>
      </c>
      <c r="P237" t="s">
        <v>49</v>
      </c>
      <c r="Q237">
        <v>7</v>
      </c>
      <c r="R237" t="s">
        <v>286</v>
      </c>
      <c r="S237">
        <f>COUNTIF(L:L,Sheet1__23_1[[#This Row],[Skills Required]])</f>
        <v>11</v>
      </c>
    </row>
    <row r="238" spans="1:19" x14ac:dyDescent="0.35">
      <c r="A238" s="11">
        <v>45754</v>
      </c>
      <c r="B238" t="s">
        <v>147</v>
      </c>
      <c r="C238" t="s">
        <v>81</v>
      </c>
      <c r="D238" t="s">
        <v>29</v>
      </c>
      <c r="E238" t="s">
        <v>20</v>
      </c>
      <c r="F238" t="s">
        <v>21</v>
      </c>
      <c r="G238" t="s">
        <v>56</v>
      </c>
      <c r="I238" t="s">
        <v>31</v>
      </c>
      <c r="J238" t="s">
        <v>22</v>
      </c>
      <c r="K238" t="s">
        <v>63</v>
      </c>
      <c r="L238" t="s">
        <v>364</v>
      </c>
      <c r="M238" t="s">
        <v>166</v>
      </c>
      <c r="N238">
        <v>3</v>
      </c>
      <c r="O238" t="s">
        <v>95</v>
      </c>
      <c r="P238" t="s">
        <v>49</v>
      </c>
      <c r="Q238">
        <v>7</v>
      </c>
      <c r="R238" t="s">
        <v>286</v>
      </c>
      <c r="S238">
        <f>COUNTIF(L:L,Sheet1__23_1[[#This Row],[Skills Required]])</f>
        <v>26</v>
      </c>
    </row>
    <row r="239" spans="1:19" x14ac:dyDescent="0.35">
      <c r="A239" s="11">
        <v>45783</v>
      </c>
      <c r="B239" t="s">
        <v>50</v>
      </c>
      <c r="C239" t="s">
        <v>81</v>
      </c>
      <c r="D239" t="s">
        <v>29</v>
      </c>
      <c r="E239" t="s">
        <v>44</v>
      </c>
      <c r="F239" t="s">
        <v>30</v>
      </c>
      <c r="G239" t="s">
        <v>87</v>
      </c>
      <c r="H239">
        <v>3</v>
      </c>
      <c r="I239" t="s">
        <v>22</v>
      </c>
      <c r="J239" t="s">
        <v>22</v>
      </c>
      <c r="K239" t="s">
        <v>32</v>
      </c>
      <c r="L239" t="s">
        <v>375</v>
      </c>
      <c r="M239" t="s">
        <v>215</v>
      </c>
      <c r="N239">
        <v>9.6</v>
      </c>
      <c r="O239" t="s">
        <v>26</v>
      </c>
      <c r="P239" t="s">
        <v>43</v>
      </c>
      <c r="Q239">
        <v>6</v>
      </c>
      <c r="R239" t="s">
        <v>286</v>
      </c>
      <c r="S239">
        <f>COUNTIF(L:L,Sheet1__23_1[[#This Row],[Skills Required]])</f>
        <v>11</v>
      </c>
    </row>
    <row r="240" spans="1:19" x14ac:dyDescent="0.35">
      <c r="A240" s="11">
        <v>45783</v>
      </c>
      <c r="B240" t="s">
        <v>50</v>
      </c>
      <c r="C240" t="s">
        <v>81</v>
      </c>
      <c r="D240" t="s">
        <v>29</v>
      </c>
      <c r="E240" t="s">
        <v>44</v>
      </c>
      <c r="F240" t="s">
        <v>30</v>
      </c>
      <c r="G240" t="s">
        <v>87</v>
      </c>
      <c r="H240">
        <v>3</v>
      </c>
      <c r="I240" t="s">
        <v>22</v>
      </c>
      <c r="J240" t="s">
        <v>22</v>
      </c>
      <c r="K240" t="s">
        <v>32</v>
      </c>
      <c r="L240" t="s">
        <v>367</v>
      </c>
      <c r="M240" t="s">
        <v>215</v>
      </c>
      <c r="N240">
        <v>9.6</v>
      </c>
      <c r="O240" t="s">
        <v>26</v>
      </c>
      <c r="P240" t="s">
        <v>43</v>
      </c>
      <c r="Q240">
        <v>6</v>
      </c>
      <c r="R240" t="s">
        <v>286</v>
      </c>
      <c r="S240">
        <f>COUNTIF(L:L,Sheet1__23_1[[#This Row],[Skills Required]])</f>
        <v>20</v>
      </c>
    </row>
    <row r="241" spans="1:19" x14ac:dyDescent="0.35">
      <c r="A241" s="11">
        <v>45783</v>
      </c>
      <c r="B241" t="s">
        <v>50</v>
      </c>
      <c r="C241" t="s">
        <v>81</v>
      </c>
      <c r="D241" t="s">
        <v>29</v>
      </c>
      <c r="E241" t="s">
        <v>44</v>
      </c>
      <c r="F241" t="s">
        <v>30</v>
      </c>
      <c r="G241" t="s">
        <v>87</v>
      </c>
      <c r="H241">
        <v>3</v>
      </c>
      <c r="I241" t="s">
        <v>22</v>
      </c>
      <c r="J241" t="s">
        <v>22</v>
      </c>
      <c r="K241" t="s">
        <v>32</v>
      </c>
      <c r="L241" t="s">
        <v>376</v>
      </c>
      <c r="M241" t="s">
        <v>215</v>
      </c>
      <c r="N241">
        <v>9.6</v>
      </c>
      <c r="O241" t="s">
        <v>26</v>
      </c>
      <c r="P241" t="s">
        <v>43</v>
      </c>
      <c r="Q241">
        <v>6</v>
      </c>
      <c r="R241" t="s">
        <v>286</v>
      </c>
      <c r="S241">
        <f>COUNTIF(L:L,Sheet1__23_1[[#This Row],[Skills Required]])</f>
        <v>26</v>
      </c>
    </row>
    <row r="242" spans="1:19" x14ac:dyDescent="0.35">
      <c r="A242" s="11">
        <v>45749</v>
      </c>
      <c r="B242" t="s">
        <v>150</v>
      </c>
      <c r="C242" t="s">
        <v>37</v>
      </c>
      <c r="D242" t="s">
        <v>29</v>
      </c>
      <c r="E242" t="s">
        <v>38</v>
      </c>
      <c r="F242" t="s">
        <v>78</v>
      </c>
      <c r="G242" t="s">
        <v>52</v>
      </c>
      <c r="H242">
        <v>3</v>
      </c>
      <c r="I242" t="s">
        <v>22</v>
      </c>
      <c r="J242" t="s">
        <v>22</v>
      </c>
      <c r="K242" t="s">
        <v>63</v>
      </c>
      <c r="L242" t="s">
        <v>362</v>
      </c>
      <c r="M242" t="s">
        <v>223</v>
      </c>
      <c r="N242">
        <v>5.7</v>
      </c>
      <c r="O242" t="s">
        <v>48</v>
      </c>
      <c r="P242" t="s">
        <v>49</v>
      </c>
      <c r="Q242">
        <v>2</v>
      </c>
      <c r="R242" t="s">
        <v>287</v>
      </c>
      <c r="S242">
        <f>COUNTIF(L:L,Sheet1__23_1[[#This Row],[Skills Required]])</f>
        <v>17</v>
      </c>
    </row>
    <row r="243" spans="1:19" x14ac:dyDescent="0.35">
      <c r="A243" s="11">
        <v>45749</v>
      </c>
      <c r="B243" t="s">
        <v>150</v>
      </c>
      <c r="C243" t="s">
        <v>37</v>
      </c>
      <c r="D243" t="s">
        <v>29</v>
      </c>
      <c r="E243" t="s">
        <v>38</v>
      </c>
      <c r="F243" t="s">
        <v>78</v>
      </c>
      <c r="G243" t="s">
        <v>52</v>
      </c>
      <c r="H243">
        <v>3</v>
      </c>
      <c r="I243" t="s">
        <v>22</v>
      </c>
      <c r="J243" t="s">
        <v>22</v>
      </c>
      <c r="K243" t="s">
        <v>63</v>
      </c>
      <c r="L243" t="s">
        <v>363</v>
      </c>
      <c r="M243" t="s">
        <v>223</v>
      </c>
      <c r="N243">
        <v>5.7</v>
      </c>
      <c r="O243" t="s">
        <v>48</v>
      </c>
      <c r="P243" t="s">
        <v>49</v>
      </c>
      <c r="Q243">
        <v>2</v>
      </c>
      <c r="R243" t="s">
        <v>287</v>
      </c>
      <c r="S243">
        <f>COUNTIF(L:L,Sheet1__23_1[[#This Row],[Skills Required]])</f>
        <v>28</v>
      </c>
    </row>
    <row r="244" spans="1:19" x14ac:dyDescent="0.35">
      <c r="A244" s="11">
        <v>45785</v>
      </c>
      <c r="B244" t="s">
        <v>138</v>
      </c>
      <c r="C244" t="s">
        <v>37</v>
      </c>
      <c r="D244" t="s">
        <v>19</v>
      </c>
      <c r="E244" t="s">
        <v>44</v>
      </c>
      <c r="F244" t="s">
        <v>30</v>
      </c>
      <c r="G244" t="s">
        <v>19</v>
      </c>
      <c r="H244">
        <v>7</v>
      </c>
      <c r="I244" t="s">
        <v>22</v>
      </c>
      <c r="J244" t="s">
        <v>22</v>
      </c>
      <c r="K244" t="s">
        <v>63</v>
      </c>
      <c r="L244" t="s">
        <v>362</v>
      </c>
      <c r="M244" t="s">
        <v>225</v>
      </c>
      <c r="N244">
        <v>4.9000000000000004</v>
      </c>
      <c r="O244" t="s">
        <v>66</v>
      </c>
      <c r="P244" t="s">
        <v>43</v>
      </c>
      <c r="Q244">
        <v>8</v>
      </c>
      <c r="R244" t="s">
        <v>286</v>
      </c>
      <c r="S244">
        <f>COUNTIF(L:L,Sheet1__23_1[[#This Row],[Skills Required]])</f>
        <v>17</v>
      </c>
    </row>
    <row r="245" spans="1:19" x14ac:dyDescent="0.35">
      <c r="A245" s="11">
        <v>45785</v>
      </c>
      <c r="B245" t="s">
        <v>138</v>
      </c>
      <c r="C245" t="s">
        <v>37</v>
      </c>
      <c r="D245" t="s">
        <v>19</v>
      </c>
      <c r="E245" t="s">
        <v>44</v>
      </c>
      <c r="F245" t="s">
        <v>30</v>
      </c>
      <c r="G245" t="s">
        <v>19</v>
      </c>
      <c r="H245">
        <v>7</v>
      </c>
      <c r="I245" t="s">
        <v>22</v>
      </c>
      <c r="J245" t="s">
        <v>22</v>
      </c>
      <c r="K245" t="s">
        <v>63</v>
      </c>
      <c r="L245" t="s">
        <v>376</v>
      </c>
      <c r="M245" t="s">
        <v>225</v>
      </c>
      <c r="N245">
        <v>4.9000000000000004</v>
      </c>
      <c r="O245" t="s">
        <v>66</v>
      </c>
      <c r="P245" t="s">
        <v>43</v>
      </c>
      <c r="Q245">
        <v>8</v>
      </c>
      <c r="R245" t="s">
        <v>286</v>
      </c>
      <c r="S245">
        <f>COUNTIF(L:L,Sheet1__23_1[[#This Row],[Skills Required]])</f>
        <v>26</v>
      </c>
    </row>
    <row r="246" spans="1:19" x14ac:dyDescent="0.35">
      <c r="A246" s="11">
        <v>45750</v>
      </c>
      <c r="B246" t="s">
        <v>133</v>
      </c>
      <c r="C246" t="s">
        <v>37</v>
      </c>
      <c r="D246" t="s">
        <v>29</v>
      </c>
      <c r="E246" t="s">
        <v>38</v>
      </c>
      <c r="F246" t="s">
        <v>21</v>
      </c>
      <c r="G246" t="s">
        <v>39</v>
      </c>
      <c r="I246" t="s">
        <v>22</v>
      </c>
      <c r="J246" t="s">
        <v>22</v>
      </c>
      <c r="K246" t="s">
        <v>40</v>
      </c>
      <c r="L246" t="s">
        <v>381</v>
      </c>
      <c r="M246" t="s">
        <v>227</v>
      </c>
      <c r="N246">
        <v>6.8</v>
      </c>
      <c r="O246" t="s">
        <v>66</v>
      </c>
      <c r="P246" t="s">
        <v>49</v>
      </c>
      <c r="Q246">
        <v>3</v>
      </c>
      <c r="R246" t="s">
        <v>286</v>
      </c>
      <c r="S246">
        <f>COUNTIF(L:L,Sheet1__23_1[[#This Row],[Skills Required]])</f>
        <v>10</v>
      </c>
    </row>
    <row r="247" spans="1:19" x14ac:dyDescent="0.35">
      <c r="A247" s="11">
        <v>45750</v>
      </c>
      <c r="B247" t="s">
        <v>133</v>
      </c>
      <c r="C247" t="s">
        <v>37</v>
      </c>
      <c r="D247" t="s">
        <v>29</v>
      </c>
      <c r="E247" t="s">
        <v>38</v>
      </c>
      <c r="F247" t="s">
        <v>21</v>
      </c>
      <c r="G247" t="s">
        <v>39</v>
      </c>
      <c r="I247" t="s">
        <v>22</v>
      </c>
      <c r="J247" t="s">
        <v>22</v>
      </c>
      <c r="K247" t="s">
        <v>40</v>
      </c>
      <c r="L247" t="s">
        <v>378</v>
      </c>
      <c r="M247" t="s">
        <v>227</v>
      </c>
      <c r="N247">
        <v>6.8</v>
      </c>
      <c r="O247" t="s">
        <v>66</v>
      </c>
      <c r="P247" t="s">
        <v>49</v>
      </c>
      <c r="Q247">
        <v>3</v>
      </c>
      <c r="R247" t="s">
        <v>286</v>
      </c>
      <c r="S247">
        <f>COUNTIF(L:L,Sheet1__23_1[[#This Row],[Skills Required]])</f>
        <v>23</v>
      </c>
    </row>
    <row r="248" spans="1:19" x14ac:dyDescent="0.35">
      <c r="A248" s="11">
        <v>45750</v>
      </c>
      <c r="B248" t="s">
        <v>133</v>
      </c>
      <c r="C248" t="s">
        <v>37</v>
      </c>
      <c r="D248" t="s">
        <v>29</v>
      </c>
      <c r="E248" t="s">
        <v>38</v>
      </c>
      <c r="F248" t="s">
        <v>21</v>
      </c>
      <c r="G248" t="s">
        <v>39</v>
      </c>
      <c r="I248" t="s">
        <v>22</v>
      </c>
      <c r="J248" t="s">
        <v>22</v>
      </c>
      <c r="K248" t="s">
        <v>40</v>
      </c>
      <c r="L248" t="s">
        <v>368</v>
      </c>
      <c r="M248" t="s">
        <v>227</v>
      </c>
      <c r="N248">
        <v>6.8</v>
      </c>
      <c r="O248" t="s">
        <v>66</v>
      </c>
      <c r="P248" t="s">
        <v>49</v>
      </c>
      <c r="Q248">
        <v>3</v>
      </c>
      <c r="R248" t="s">
        <v>286</v>
      </c>
      <c r="S248">
        <f>COUNTIF(L:L,Sheet1__23_1[[#This Row],[Skills Required]])</f>
        <v>28</v>
      </c>
    </row>
    <row r="249" spans="1:19" x14ac:dyDescent="0.35">
      <c r="A249" s="11">
        <v>45750</v>
      </c>
      <c r="B249" t="s">
        <v>133</v>
      </c>
      <c r="C249" t="s">
        <v>37</v>
      </c>
      <c r="D249" t="s">
        <v>29</v>
      </c>
      <c r="E249" t="s">
        <v>38</v>
      </c>
      <c r="F249" t="s">
        <v>21</v>
      </c>
      <c r="G249" t="s">
        <v>39</v>
      </c>
      <c r="I249" t="s">
        <v>22</v>
      </c>
      <c r="J249" t="s">
        <v>22</v>
      </c>
      <c r="K249" t="s">
        <v>40</v>
      </c>
      <c r="L249" t="s">
        <v>364</v>
      </c>
      <c r="M249" t="s">
        <v>227</v>
      </c>
      <c r="N249">
        <v>6.8</v>
      </c>
      <c r="O249" t="s">
        <v>66</v>
      </c>
      <c r="P249" t="s">
        <v>49</v>
      </c>
      <c r="Q249">
        <v>3</v>
      </c>
      <c r="R249" t="s">
        <v>286</v>
      </c>
      <c r="S249">
        <f>COUNTIF(L:L,Sheet1__23_1[[#This Row],[Skills Required]])</f>
        <v>26</v>
      </c>
    </row>
    <row r="250" spans="1:19" x14ac:dyDescent="0.35">
      <c r="A250" s="11">
        <v>45796</v>
      </c>
      <c r="B250" t="s">
        <v>91</v>
      </c>
      <c r="C250" t="s">
        <v>37</v>
      </c>
      <c r="D250" t="s">
        <v>19</v>
      </c>
      <c r="E250" t="s">
        <v>44</v>
      </c>
      <c r="F250" t="s">
        <v>78</v>
      </c>
      <c r="G250" t="s">
        <v>52</v>
      </c>
      <c r="H250">
        <v>0</v>
      </c>
      <c r="I250" t="s">
        <v>22</v>
      </c>
      <c r="J250" t="s">
        <v>22</v>
      </c>
      <c r="K250" t="s">
        <v>23</v>
      </c>
      <c r="L250" t="s">
        <v>365</v>
      </c>
      <c r="M250" t="s">
        <v>229</v>
      </c>
      <c r="N250">
        <v>5.5</v>
      </c>
      <c r="O250" t="s">
        <v>95</v>
      </c>
      <c r="P250" t="s">
        <v>43</v>
      </c>
      <c r="Q250">
        <v>19</v>
      </c>
      <c r="R250" t="s">
        <v>287</v>
      </c>
      <c r="S250">
        <f>COUNTIF(L:L,Sheet1__23_1[[#This Row],[Skills Required]])</f>
        <v>19</v>
      </c>
    </row>
    <row r="251" spans="1:19" x14ac:dyDescent="0.35">
      <c r="A251" s="11">
        <v>45796</v>
      </c>
      <c r="B251" t="s">
        <v>91</v>
      </c>
      <c r="C251" t="s">
        <v>37</v>
      </c>
      <c r="D251" t="s">
        <v>19</v>
      </c>
      <c r="E251" t="s">
        <v>44</v>
      </c>
      <c r="F251" t="s">
        <v>78</v>
      </c>
      <c r="G251" t="s">
        <v>52</v>
      </c>
      <c r="H251">
        <v>0</v>
      </c>
      <c r="I251" t="s">
        <v>22</v>
      </c>
      <c r="J251" t="s">
        <v>22</v>
      </c>
      <c r="K251" t="s">
        <v>23</v>
      </c>
      <c r="L251" t="s">
        <v>372</v>
      </c>
      <c r="M251" t="s">
        <v>229</v>
      </c>
      <c r="N251">
        <v>5.5</v>
      </c>
      <c r="O251" t="s">
        <v>95</v>
      </c>
      <c r="P251" t="s">
        <v>43</v>
      </c>
      <c r="Q251">
        <v>19</v>
      </c>
      <c r="R251" t="s">
        <v>287</v>
      </c>
      <c r="S251">
        <f>COUNTIF(L:L,Sheet1__23_1[[#This Row],[Skills Required]])</f>
        <v>16</v>
      </c>
    </row>
    <row r="252" spans="1:19" x14ac:dyDescent="0.35">
      <c r="A252" s="11">
        <v>45796</v>
      </c>
      <c r="B252" t="s">
        <v>91</v>
      </c>
      <c r="C252" t="s">
        <v>37</v>
      </c>
      <c r="D252" t="s">
        <v>19</v>
      </c>
      <c r="E252" t="s">
        <v>44</v>
      </c>
      <c r="F252" t="s">
        <v>78</v>
      </c>
      <c r="G252" t="s">
        <v>52</v>
      </c>
      <c r="H252">
        <v>0</v>
      </c>
      <c r="I252" t="s">
        <v>22</v>
      </c>
      <c r="J252" t="s">
        <v>22</v>
      </c>
      <c r="K252" t="s">
        <v>23</v>
      </c>
      <c r="L252" t="s">
        <v>366</v>
      </c>
      <c r="M252" t="s">
        <v>229</v>
      </c>
      <c r="N252">
        <v>5.5</v>
      </c>
      <c r="O252" t="s">
        <v>95</v>
      </c>
      <c r="P252" t="s">
        <v>43</v>
      </c>
      <c r="Q252">
        <v>19</v>
      </c>
      <c r="R252" t="s">
        <v>287</v>
      </c>
      <c r="S252">
        <f>COUNTIF(L:L,Sheet1__23_1[[#This Row],[Skills Required]])</f>
        <v>29</v>
      </c>
    </row>
    <row r="253" spans="1:19" x14ac:dyDescent="0.35">
      <c r="A253" s="11">
        <v>45796</v>
      </c>
      <c r="B253" t="s">
        <v>91</v>
      </c>
      <c r="C253" t="s">
        <v>37</v>
      </c>
      <c r="D253" t="s">
        <v>19</v>
      </c>
      <c r="E253" t="s">
        <v>44</v>
      </c>
      <c r="F253" t="s">
        <v>78</v>
      </c>
      <c r="G253" t="s">
        <v>52</v>
      </c>
      <c r="H253">
        <v>0</v>
      </c>
      <c r="I253" t="s">
        <v>22</v>
      </c>
      <c r="J253" t="s">
        <v>22</v>
      </c>
      <c r="K253" t="s">
        <v>23</v>
      </c>
      <c r="L253" t="s">
        <v>369</v>
      </c>
      <c r="M253" t="s">
        <v>229</v>
      </c>
      <c r="N253">
        <v>5.5</v>
      </c>
      <c r="O253" t="s">
        <v>95</v>
      </c>
      <c r="P253" t="s">
        <v>43</v>
      </c>
      <c r="Q253">
        <v>19</v>
      </c>
      <c r="R253" t="s">
        <v>287</v>
      </c>
      <c r="S253">
        <f>COUNTIF(L:L,Sheet1__23_1[[#This Row],[Skills Required]])</f>
        <v>25</v>
      </c>
    </row>
    <row r="254" spans="1:19" x14ac:dyDescent="0.35">
      <c r="A254" s="11">
        <v>45761</v>
      </c>
      <c r="B254" t="s">
        <v>28</v>
      </c>
      <c r="C254" t="s">
        <v>18</v>
      </c>
      <c r="D254" t="s">
        <v>29</v>
      </c>
      <c r="E254" t="s">
        <v>20</v>
      </c>
      <c r="F254" t="s">
        <v>30</v>
      </c>
      <c r="G254" t="s">
        <v>52</v>
      </c>
      <c r="H254">
        <v>7</v>
      </c>
      <c r="I254" t="s">
        <v>22</v>
      </c>
      <c r="J254" t="s">
        <v>22</v>
      </c>
      <c r="K254" t="s">
        <v>63</v>
      </c>
      <c r="L254" t="s">
        <v>365</v>
      </c>
      <c r="M254" t="s">
        <v>221</v>
      </c>
      <c r="N254">
        <v>5.0999999999999996</v>
      </c>
      <c r="O254" t="s">
        <v>95</v>
      </c>
      <c r="P254" t="s">
        <v>49</v>
      </c>
      <c r="Q254">
        <v>14</v>
      </c>
      <c r="R254" t="s">
        <v>286</v>
      </c>
      <c r="S254">
        <f>COUNTIF(L:L,Sheet1__23_1[[#This Row],[Skills Required]])</f>
        <v>19</v>
      </c>
    </row>
    <row r="255" spans="1:19" x14ac:dyDescent="0.35">
      <c r="A255" s="11">
        <v>45761</v>
      </c>
      <c r="B255" t="s">
        <v>28</v>
      </c>
      <c r="C255" t="s">
        <v>18</v>
      </c>
      <c r="D255" t="s">
        <v>29</v>
      </c>
      <c r="E255" t="s">
        <v>20</v>
      </c>
      <c r="F255" t="s">
        <v>30</v>
      </c>
      <c r="G255" t="s">
        <v>52</v>
      </c>
      <c r="H255">
        <v>7</v>
      </c>
      <c r="I255" t="s">
        <v>22</v>
      </c>
      <c r="J255" t="s">
        <v>22</v>
      </c>
      <c r="K255" t="s">
        <v>63</v>
      </c>
      <c r="L255" t="s">
        <v>370</v>
      </c>
      <c r="M255" t="s">
        <v>221</v>
      </c>
      <c r="N255">
        <v>5.0999999999999996</v>
      </c>
      <c r="O255" t="s">
        <v>95</v>
      </c>
      <c r="P255" t="s">
        <v>49</v>
      </c>
      <c r="Q255">
        <v>14</v>
      </c>
      <c r="R255" t="s">
        <v>286</v>
      </c>
      <c r="S255">
        <f>COUNTIF(L:L,Sheet1__23_1[[#This Row],[Skills Required]])</f>
        <v>28</v>
      </c>
    </row>
    <row r="256" spans="1:19" x14ac:dyDescent="0.35">
      <c r="A256" s="11">
        <v>45749</v>
      </c>
      <c r="B256" t="s">
        <v>36</v>
      </c>
      <c r="C256" t="s">
        <v>77</v>
      </c>
      <c r="D256" t="s">
        <v>19</v>
      </c>
      <c r="E256" t="s">
        <v>62</v>
      </c>
      <c r="F256" t="s">
        <v>30</v>
      </c>
      <c r="G256" t="s">
        <v>87</v>
      </c>
      <c r="H256">
        <v>0</v>
      </c>
      <c r="I256" t="s">
        <v>22</v>
      </c>
      <c r="J256" t="s">
        <v>31</v>
      </c>
      <c r="K256" t="s">
        <v>32</v>
      </c>
      <c r="L256" t="s">
        <v>380</v>
      </c>
      <c r="M256" t="s">
        <v>231</v>
      </c>
      <c r="N256">
        <v>10.7</v>
      </c>
      <c r="O256" t="s">
        <v>48</v>
      </c>
      <c r="P256" t="s">
        <v>49</v>
      </c>
      <c r="Q256">
        <v>2</v>
      </c>
      <c r="R256" t="s">
        <v>286</v>
      </c>
      <c r="S256">
        <f>COUNTIF(L:L,Sheet1__23_1[[#This Row],[Skills Required]])</f>
        <v>13</v>
      </c>
    </row>
    <row r="257" spans="1:19" x14ac:dyDescent="0.35">
      <c r="A257" s="11">
        <v>45749</v>
      </c>
      <c r="B257" t="s">
        <v>36</v>
      </c>
      <c r="C257" t="s">
        <v>77</v>
      </c>
      <c r="D257" t="s">
        <v>19</v>
      </c>
      <c r="E257" t="s">
        <v>62</v>
      </c>
      <c r="F257" t="s">
        <v>30</v>
      </c>
      <c r="G257" t="s">
        <v>87</v>
      </c>
      <c r="H257">
        <v>0</v>
      </c>
      <c r="I257" t="s">
        <v>22</v>
      </c>
      <c r="J257" t="s">
        <v>31</v>
      </c>
      <c r="K257" t="s">
        <v>32</v>
      </c>
      <c r="L257" t="s">
        <v>370</v>
      </c>
      <c r="M257" t="s">
        <v>231</v>
      </c>
      <c r="N257">
        <v>10.7</v>
      </c>
      <c r="O257" t="s">
        <v>48</v>
      </c>
      <c r="P257" t="s">
        <v>49</v>
      </c>
      <c r="Q257">
        <v>2</v>
      </c>
      <c r="R257" t="s">
        <v>286</v>
      </c>
      <c r="S257">
        <f>COUNTIF(L:L,Sheet1__23_1[[#This Row],[Skills Required]])</f>
        <v>28</v>
      </c>
    </row>
    <row r="258" spans="1:19" x14ac:dyDescent="0.35">
      <c r="A258" s="11">
        <v>45749</v>
      </c>
      <c r="B258" t="s">
        <v>36</v>
      </c>
      <c r="C258" t="s">
        <v>77</v>
      </c>
      <c r="D258" t="s">
        <v>19</v>
      </c>
      <c r="E258" t="s">
        <v>62</v>
      </c>
      <c r="F258" t="s">
        <v>30</v>
      </c>
      <c r="G258" t="s">
        <v>87</v>
      </c>
      <c r="H258">
        <v>0</v>
      </c>
      <c r="I258" t="s">
        <v>22</v>
      </c>
      <c r="J258" t="s">
        <v>31</v>
      </c>
      <c r="K258" t="s">
        <v>32</v>
      </c>
      <c r="L258" t="s">
        <v>376</v>
      </c>
      <c r="M258" t="s">
        <v>231</v>
      </c>
      <c r="N258">
        <v>10.7</v>
      </c>
      <c r="O258" t="s">
        <v>48</v>
      </c>
      <c r="P258" t="s">
        <v>49</v>
      </c>
      <c r="Q258">
        <v>2</v>
      </c>
      <c r="R258" t="s">
        <v>286</v>
      </c>
      <c r="S258">
        <f>COUNTIF(L:L,Sheet1__23_1[[#This Row],[Skills Required]])</f>
        <v>26</v>
      </c>
    </row>
    <row r="259" spans="1:19" x14ac:dyDescent="0.35">
      <c r="A259" s="11">
        <v>45794</v>
      </c>
      <c r="B259" t="s">
        <v>150</v>
      </c>
      <c r="C259" t="s">
        <v>73</v>
      </c>
      <c r="D259" t="s">
        <v>29</v>
      </c>
      <c r="E259" t="s">
        <v>38</v>
      </c>
      <c r="F259" t="s">
        <v>30</v>
      </c>
      <c r="G259" t="s">
        <v>39</v>
      </c>
      <c r="H259">
        <v>0</v>
      </c>
      <c r="I259" t="s">
        <v>31</v>
      </c>
      <c r="J259" t="s">
        <v>31</v>
      </c>
      <c r="K259" t="s">
        <v>53</v>
      </c>
      <c r="L259" t="s">
        <v>375</v>
      </c>
      <c r="M259" t="s">
        <v>233</v>
      </c>
      <c r="N259">
        <v>6.6</v>
      </c>
      <c r="O259" t="s">
        <v>90</v>
      </c>
      <c r="P259" t="s">
        <v>43</v>
      </c>
      <c r="Q259">
        <v>17</v>
      </c>
      <c r="R259" t="s">
        <v>286</v>
      </c>
      <c r="S259">
        <f>COUNTIF(L:L,Sheet1__23_1[[#This Row],[Skills Required]])</f>
        <v>11</v>
      </c>
    </row>
    <row r="260" spans="1:19" x14ac:dyDescent="0.35">
      <c r="A260" s="11">
        <v>45794</v>
      </c>
      <c r="B260" t="s">
        <v>150</v>
      </c>
      <c r="C260" t="s">
        <v>73</v>
      </c>
      <c r="D260" t="s">
        <v>29</v>
      </c>
      <c r="E260" t="s">
        <v>38</v>
      </c>
      <c r="F260" t="s">
        <v>30</v>
      </c>
      <c r="G260" t="s">
        <v>39</v>
      </c>
      <c r="H260">
        <v>0</v>
      </c>
      <c r="I260" t="s">
        <v>31</v>
      </c>
      <c r="J260" t="s">
        <v>31</v>
      </c>
      <c r="K260" t="s">
        <v>53</v>
      </c>
      <c r="L260" t="s">
        <v>372</v>
      </c>
      <c r="M260" t="s">
        <v>233</v>
      </c>
      <c r="N260">
        <v>6.6</v>
      </c>
      <c r="O260" t="s">
        <v>90</v>
      </c>
      <c r="P260" t="s">
        <v>43</v>
      </c>
      <c r="Q260">
        <v>17</v>
      </c>
      <c r="R260" t="s">
        <v>286</v>
      </c>
      <c r="S260">
        <f>COUNTIF(L:L,Sheet1__23_1[[#This Row],[Skills Required]])</f>
        <v>16</v>
      </c>
    </row>
    <row r="261" spans="1:19" x14ac:dyDescent="0.35">
      <c r="A261" s="11">
        <v>45794</v>
      </c>
      <c r="B261" t="s">
        <v>150</v>
      </c>
      <c r="C261" t="s">
        <v>73</v>
      </c>
      <c r="D261" t="s">
        <v>29</v>
      </c>
      <c r="E261" t="s">
        <v>38</v>
      </c>
      <c r="F261" t="s">
        <v>30</v>
      </c>
      <c r="G261" t="s">
        <v>39</v>
      </c>
      <c r="H261">
        <v>0</v>
      </c>
      <c r="I261" t="s">
        <v>31</v>
      </c>
      <c r="J261" t="s">
        <v>31</v>
      </c>
      <c r="K261" t="s">
        <v>53</v>
      </c>
      <c r="L261" t="s">
        <v>368</v>
      </c>
      <c r="M261" t="s">
        <v>233</v>
      </c>
      <c r="N261">
        <v>6.6</v>
      </c>
      <c r="O261" t="s">
        <v>90</v>
      </c>
      <c r="P261" t="s">
        <v>43</v>
      </c>
      <c r="Q261">
        <v>17</v>
      </c>
      <c r="R261" t="s">
        <v>286</v>
      </c>
      <c r="S261">
        <f>COUNTIF(L:L,Sheet1__23_1[[#This Row],[Skills Required]])</f>
        <v>28</v>
      </c>
    </row>
    <row r="262" spans="1:19" x14ac:dyDescent="0.35">
      <c r="A262" s="11">
        <v>45806</v>
      </c>
      <c r="B262" t="s">
        <v>72</v>
      </c>
      <c r="C262" t="s">
        <v>73</v>
      </c>
      <c r="D262" t="s">
        <v>19</v>
      </c>
      <c r="E262" t="s">
        <v>44</v>
      </c>
      <c r="F262" t="s">
        <v>78</v>
      </c>
      <c r="G262" t="s">
        <v>19</v>
      </c>
      <c r="H262">
        <v>0</v>
      </c>
      <c r="I262" t="s">
        <v>31</v>
      </c>
      <c r="J262" t="s">
        <v>31</v>
      </c>
      <c r="K262" t="s">
        <v>63</v>
      </c>
      <c r="L262" t="s">
        <v>362</v>
      </c>
      <c r="M262" t="s">
        <v>235</v>
      </c>
      <c r="N262">
        <v>8.5</v>
      </c>
      <c r="O262" t="s">
        <v>66</v>
      </c>
      <c r="P262" t="s">
        <v>43</v>
      </c>
      <c r="Q262">
        <v>29</v>
      </c>
      <c r="R262" t="s">
        <v>287</v>
      </c>
      <c r="S262">
        <f>COUNTIF(L:L,Sheet1__23_1[[#This Row],[Skills Required]])</f>
        <v>17</v>
      </c>
    </row>
    <row r="263" spans="1:19" x14ac:dyDescent="0.35">
      <c r="A263" s="11">
        <v>45806</v>
      </c>
      <c r="B263" t="s">
        <v>72</v>
      </c>
      <c r="C263" t="s">
        <v>73</v>
      </c>
      <c r="D263" t="s">
        <v>19</v>
      </c>
      <c r="E263" t="s">
        <v>44</v>
      </c>
      <c r="F263" t="s">
        <v>78</v>
      </c>
      <c r="G263" t="s">
        <v>19</v>
      </c>
      <c r="H263">
        <v>0</v>
      </c>
      <c r="I263" t="s">
        <v>31</v>
      </c>
      <c r="J263" t="s">
        <v>31</v>
      </c>
      <c r="K263" t="s">
        <v>63</v>
      </c>
      <c r="L263" t="s">
        <v>370</v>
      </c>
      <c r="M263" t="s">
        <v>235</v>
      </c>
      <c r="N263">
        <v>8.5</v>
      </c>
      <c r="O263" t="s">
        <v>66</v>
      </c>
      <c r="P263" t="s">
        <v>43</v>
      </c>
      <c r="Q263">
        <v>29</v>
      </c>
      <c r="R263" t="s">
        <v>287</v>
      </c>
      <c r="S263">
        <f>COUNTIF(L:L,Sheet1__23_1[[#This Row],[Skills Required]])</f>
        <v>28</v>
      </c>
    </row>
    <row r="264" spans="1:19" x14ac:dyDescent="0.35">
      <c r="A264" s="11">
        <v>45835</v>
      </c>
      <c r="B264" t="s">
        <v>147</v>
      </c>
      <c r="C264" t="s">
        <v>110</v>
      </c>
      <c r="D264" t="s">
        <v>19</v>
      </c>
      <c r="E264" t="s">
        <v>38</v>
      </c>
      <c r="F264" t="s">
        <v>30</v>
      </c>
      <c r="G264" t="s">
        <v>56</v>
      </c>
      <c r="H264">
        <v>0</v>
      </c>
      <c r="I264" t="s">
        <v>31</v>
      </c>
      <c r="J264" t="s">
        <v>22</v>
      </c>
      <c r="K264" t="s">
        <v>53</v>
      </c>
      <c r="L264" t="s">
        <v>365</v>
      </c>
      <c r="M264" t="s">
        <v>236</v>
      </c>
      <c r="N264">
        <v>6.9</v>
      </c>
      <c r="O264" t="s">
        <v>59</v>
      </c>
      <c r="P264" t="s">
        <v>27</v>
      </c>
      <c r="Q264">
        <v>27</v>
      </c>
      <c r="R264" t="s">
        <v>286</v>
      </c>
      <c r="S264">
        <f>COUNTIF(L:L,Sheet1__23_1[[#This Row],[Skills Required]])</f>
        <v>19</v>
      </c>
    </row>
    <row r="265" spans="1:19" x14ac:dyDescent="0.35">
      <c r="A265" s="11">
        <v>45835</v>
      </c>
      <c r="B265" t="s">
        <v>147</v>
      </c>
      <c r="C265" t="s">
        <v>110</v>
      </c>
      <c r="D265" t="s">
        <v>19</v>
      </c>
      <c r="E265" t="s">
        <v>38</v>
      </c>
      <c r="F265" t="s">
        <v>30</v>
      </c>
      <c r="G265" t="s">
        <v>56</v>
      </c>
      <c r="H265">
        <v>0</v>
      </c>
      <c r="I265" t="s">
        <v>31</v>
      </c>
      <c r="J265" t="s">
        <v>22</v>
      </c>
      <c r="K265" t="s">
        <v>53</v>
      </c>
      <c r="L265" t="s">
        <v>369</v>
      </c>
      <c r="M265" t="s">
        <v>236</v>
      </c>
      <c r="N265">
        <v>6.9</v>
      </c>
      <c r="O265" t="s">
        <v>59</v>
      </c>
      <c r="P265" t="s">
        <v>27</v>
      </c>
      <c r="Q265">
        <v>27</v>
      </c>
      <c r="R265" t="s">
        <v>286</v>
      </c>
      <c r="S265">
        <f>COUNTIF(L:L,Sheet1__23_1[[#This Row],[Skills Required]])</f>
        <v>25</v>
      </c>
    </row>
    <row r="266" spans="1:19" x14ac:dyDescent="0.35">
      <c r="A266" s="11">
        <v>45779</v>
      </c>
      <c r="B266" t="s">
        <v>28</v>
      </c>
      <c r="C266" t="s">
        <v>51</v>
      </c>
      <c r="D266" t="s">
        <v>19</v>
      </c>
      <c r="E266" t="s">
        <v>62</v>
      </c>
      <c r="F266" t="s">
        <v>30</v>
      </c>
      <c r="G266" t="s">
        <v>39</v>
      </c>
      <c r="H266">
        <v>0</v>
      </c>
      <c r="I266" t="s">
        <v>31</v>
      </c>
      <c r="J266" t="s">
        <v>22</v>
      </c>
      <c r="K266" t="s">
        <v>32</v>
      </c>
      <c r="L266" t="s">
        <v>377</v>
      </c>
      <c r="M266" t="s">
        <v>238</v>
      </c>
      <c r="N266">
        <v>3.5</v>
      </c>
      <c r="O266" t="s">
        <v>59</v>
      </c>
      <c r="P266" t="s">
        <v>43</v>
      </c>
      <c r="Q266">
        <v>2</v>
      </c>
      <c r="R266" t="s">
        <v>286</v>
      </c>
      <c r="S266">
        <f>COUNTIF(L:L,Sheet1__23_1[[#This Row],[Skills Required]])</f>
        <v>13</v>
      </c>
    </row>
    <row r="267" spans="1:19" x14ac:dyDescent="0.35">
      <c r="A267" s="11">
        <v>45779</v>
      </c>
      <c r="B267" t="s">
        <v>28</v>
      </c>
      <c r="C267" t="s">
        <v>51</v>
      </c>
      <c r="D267" t="s">
        <v>19</v>
      </c>
      <c r="E267" t="s">
        <v>62</v>
      </c>
      <c r="F267" t="s">
        <v>30</v>
      </c>
      <c r="G267" t="s">
        <v>39</v>
      </c>
      <c r="H267">
        <v>0</v>
      </c>
      <c r="I267" t="s">
        <v>31</v>
      </c>
      <c r="J267" t="s">
        <v>22</v>
      </c>
      <c r="K267" t="s">
        <v>32</v>
      </c>
      <c r="L267" t="s">
        <v>370</v>
      </c>
      <c r="M267" t="s">
        <v>238</v>
      </c>
      <c r="N267">
        <v>3.5</v>
      </c>
      <c r="O267" t="s">
        <v>59</v>
      </c>
      <c r="P267" t="s">
        <v>43</v>
      </c>
      <c r="Q267">
        <v>2</v>
      </c>
      <c r="R267" t="s">
        <v>286</v>
      </c>
      <c r="S267">
        <f>COUNTIF(L:L,Sheet1__23_1[[#This Row],[Skills Required]])</f>
        <v>28</v>
      </c>
    </row>
    <row r="268" spans="1:19" x14ac:dyDescent="0.35">
      <c r="A268" s="11">
        <v>45776</v>
      </c>
      <c r="B268" t="s">
        <v>96</v>
      </c>
      <c r="C268" t="s">
        <v>73</v>
      </c>
      <c r="D268" t="s">
        <v>19</v>
      </c>
      <c r="E268" t="s">
        <v>62</v>
      </c>
      <c r="F268" t="s">
        <v>21</v>
      </c>
      <c r="G268" t="s">
        <v>56</v>
      </c>
      <c r="I268" t="s">
        <v>22</v>
      </c>
      <c r="J268" t="s">
        <v>31</v>
      </c>
      <c r="K268" t="s">
        <v>32</v>
      </c>
      <c r="L268" t="s">
        <v>371</v>
      </c>
      <c r="M268" t="s">
        <v>149</v>
      </c>
      <c r="N268">
        <v>6.7</v>
      </c>
      <c r="O268" t="s">
        <v>26</v>
      </c>
      <c r="P268" t="s">
        <v>49</v>
      </c>
      <c r="Q268">
        <v>29</v>
      </c>
      <c r="R268" t="s">
        <v>286</v>
      </c>
      <c r="S268">
        <f>COUNTIF(L:L,Sheet1__23_1[[#This Row],[Skills Required]])</f>
        <v>9</v>
      </c>
    </row>
    <row r="269" spans="1:19" x14ac:dyDescent="0.35">
      <c r="A269" s="11">
        <v>45776</v>
      </c>
      <c r="B269" t="s">
        <v>96</v>
      </c>
      <c r="C269" t="s">
        <v>73</v>
      </c>
      <c r="D269" t="s">
        <v>19</v>
      </c>
      <c r="E269" t="s">
        <v>62</v>
      </c>
      <c r="F269" t="s">
        <v>21</v>
      </c>
      <c r="G269" t="s">
        <v>56</v>
      </c>
      <c r="I269" t="s">
        <v>22</v>
      </c>
      <c r="J269" t="s">
        <v>31</v>
      </c>
      <c r="K269" t="s">
        <v>32</v>
      </c>
      <c r="L269" t="s">
        <v>368</v>
      </c>
      <c r="M269" t="s">
        <v>149</v>
      </c>
      <c r="N269">
        <v>6.7</v>
      </c>
      <c r="O269" t="s">
        <v>26</v>
      </c>
      <c r="P269" t="s">
        <v>49</v>
      </c>
      <c r="Q269">
        <v>29</v>
      </c>
      <c r="R269" t="s">
        <v>286</v>
      </c>
      <c r="S269">
        <f>COUNTIF(L:L,Sheet1__23_1[[#This Row],[Skills Required]])</f>
        <v>28</v>
      </c>
    </row>
    <row r="270" spans="1:19" x14ac:dyDescent="0.35">
      <c r="A270" s="11">
        <v>45776</v>
      </c>
      <c r="B270" t="s">
        <v>96</v>
      </c>
      <c r="C270" t="s">
        <v>73</v>
      </c>
      <c r="D270" t="s">
        <v>19</v>
      </c>
      <c r="E270" t="s">
        <v>62</v>
      </c>
      <c r="F270" t="s">
        <v>21</v>
      </c>
      <c r="G270" t="s">
        <v>56</v>
      </c>
      <c r="I270" t="s">
        <v>22</v>
      </c>
      <c r="J270" t="s">
        <v>31</v>
      </c>
      <c r="K270" t="s">
        <v>32</v>
      </c>
      <c r="L270" t="s">
        <v>370</v>
      </c>
      <c r="M270" t="s">
        <v>149</v>
      </c>
      <c r="N270">
        <v>6.7</v>
      </c>
      <c r="O270" t="s">
        <v>26</v>
      </c>
      <c r="P270" t="s">
        <v>49</v>
      </c>
      <c r="Q270">
        <v>29</v>
      </c>
      <c r="R270" t="s">
        <v>286</v>
      </c>
      <c r="S270">
        <f>COUNTIF(L:L,Sheet1__23_1[[#This Row],[Skills Required]])</f>
        <v>28</v>
      </c>
    </row>
    <row r="271" spans="1:19" x14ac:dyDescent="0.35">
      <c r="A271" s="11">
        <v>45819</v>
      </c>
      <c r="B271" t="s">
        <v>96</v>
      </c>
      <c r="C271" t="s">
        <v>61</v>
      </c>
      <c r="D271" t="s">
        <v>29</v>
      </c>
      <c r="E271" t="s">
        <v>68</v>
      </c>
      <c r="F271" t="s">
        <v>69</v>
      </c>
      <c r="G271" t="s">
        <v>97</v>
      </c>
      <c r="H271">
        <v>21</v>
      </c>
      <c r="I271" t="s">
        <v>31</v>
      </c>
      <c r="J271" t="s">
        <v>22</v>
      </c>
      <c r="K271" t="s">
        <v>53</v>
      </c>
      <c r="L271" t="s">
        <v>381</v>
      </c>
      <c r="M271" t="s">
        <v>240</v>
      </c>
      <c r="N271">
        <v>9.4</v>
      </c>
      <c r="O271" t="s">
        <v>48</v>
      </c>
      <c r="P271" t="s">
        <v>27</v>
      </c>
      <c r="Q271">
        <v>11</v>
      </c>
      <c r="R271" t="s">
        <v>287</v>
      </c>
      <c r="S271">
        <f>COUNTIF(L:L,Sheet1__23_1[[#This Row],[Skills Required]])</f>
        <v>10</v>
      </c>
    </row>
    <row r="272" spans="1:19" x14ac:dyDescent="0.35">
      <c r="A272" s="11">
        <v>45819</v>
      </c>
      <c r="B272" t="s">
        <v>96</v>
      </c>
      <c r="C272" t="s">
        <v>61</v>
      </c>
      <c r="D272" t="s">
        <v>29</v>
      </c>
      <c r="E272" t="s">
        <v>68</v>
      </c>
      <c r="F272" t="s">
        <v>69</v>
      </c>
      <c r="G272" t="s">
        <v>97</v>
      </c>
      <c r="H272">
        <v>21</v>
      </c>
      <c r="I272" t="s">
        <v>31</v>
      </c>
      <c r="J272" t="s">
        <v>22</v>
      </c>
      <c r="K272" t="s">
        <v>53</v>
      </c>
      <c r="L272" t="s">
        <v>369</v>
      </c>
      <c r="M272" t="s">
        <v>240</v>
      </c>
      <c r="N272">
        <v>9.4</v>
      </c>
      <c r="O272" t="s">
        <v>48</v>
      </c>
      <c r="P272" t="s">
        <v>27</v>
      </c>
      <c r="Q272">
        <v>11</v>
      </c>
      <c r="R272" t="s">
        <v>287</v>
      </c>
      <c r="S272">
        <f>COUNTIF(L:L,Sheet1__23_1[[#This Row],[Skills Required]])</f>
        <v>25</v>
      </c>
    </row>
    <row r="273" spans="1:19" x14ac:dyDescent="0.35">
      <c r="A273" s="11">
        <v>45819</v>
      </c>
      <c r="B273" t="s">
        <v>96</v>
      </c>
      <c r="C273" t="s">
        <v>61</v>
      </c>
      <c r="D273" t="s">
        <v>29</v>
      </c>
      <c r="E273" t="s">
        <v>68</v>
      </c>
      <c r="F273" t="s">
        <v>69</v>
      </c>
      <c r="G273" t="s">
        <v>97</v>
      </c>
      <c r="H273">
        <v>21</v>
      </c>
      <c r="I273" t="s">
        <v>31</v>
      </c>
      <c r="J273" t="s">
        <v>22</v>
      </c>
      <c r="K273" t="s">
        <v>53</v>
      </c>
      <c r="L273" t="s">
        <v>370</v>
      </c>
      <c r="M273" t="s">
        <v>240</v>
      </c>
      <c r="N273">
        <v>9.4</v>
      </c>
      <c r="O273" t="s">
        <v>48</v>
      </c>
      <c r="P273" t="s">
        <v>27</v>
      </c>
      <c r="Q273">
        <v>11</v>
      </c>
      <c r="R273" t="s">
        <v>287</v>
      </c>
      <c r="S273">
        <f>COUNTIF(L:L,Sheet1__23_1[[#This Row],[Skills Required]])</f>
        <v>28</v>
      </c>
    </row>
    <row r="274" spans="1:19" x14ac:dyDescent="0.35">
      <c r="A274" s="11">
        <v>45762</v>
      </c>
      <c r="B274" t="s">
        <v>91</v>
      </c>
      <c r="C274" t="s">
        <v>18</v>
      </c>
      <c r="D274" t="s">
        <v>29</v>
      </c>
      <c r="E274" t="s">
        <v>20</v>
      </c>
      <c r="F274" t="s">
        <v>21</v>
      </c>
      <c r="G274" t="s">
        <v>97</v>
      </c>
      <c r="I274" t="s">
        <v>22</v>
      </c>
      <c r="J274" t="s">
        <v>31</v>
      </c>
      <c r="K274" t="s">
        <v>23</v>
      </c>
      <c r="L274" t="s">
        <v>375</v>
      </c>
      <c r="M274" t="s">
        <v>241</v>
      </c>
      <c r="N274">
        <v>4.7</v>
      </c>
      <c r="O274" t="s">
        <v>26</v>
      </c>
      <c r="P274" t="s">
        <v>49</v>
      </c>
      <c r="Q274">
        <v>15</v>
      </c>
      <c r="R274" t="s">
        <v>286</v>
      </c>
      <c r="S274">
        <f>COUNTIF(L:L,Sheet1__23_1[[#This Row],[Skills Required]])</f>
        <v>11</v>
      </c>
    </row>
    <row r="275" spans="1:19" x14ac:dyDescent="0.35">
      <c r="A275" s="11">
        <v>45762</v>
      </c>
      <c r="B275" t="s">
        <v>91</v>
      </c>
      <c r="C275" t="s">
        <v>18</v>
      </c>
      <c r="D275" t="s">
        <v>29</v>
      </c>
      <c r="E275" t="s">
        <v>20</v>
      </c>
      <c r="F275" t="s">
        <v>21</v>
      </c>
      <c r="G275" t="s">
        <v>97</v>
      </c>
      <c r="I275" t="s">
        <v>22</v>
      </c>
      <c r="J275" t="s">
        <v>31</v>
      </c>
      <c r="K275" t="s">
        <v>23</v>
      </c>
      <c r="L275" t="s">
        <v>366</v>
      </c>
      <c r="M275" t="s">
        <v>241</v>
      </c>
      <c r="N275">
        <v>4.7</v>
      </c>
      <c r="O275" t="s">
        <v>26</v>
      </c>
      <c r="P275" t="s">
        <v>49</v>
      </c>
      <c r="Q275">
        <v>15</v>
      </c>
      <c r="R275" t="s">
        <v>286</v>
      </c>
      <c r="S275">
        <f>COUNTIF(L:L,Sheet1__23_1[[#This Row],[Skills Required]])</f>
        <v>29</v>
      </c>
    </row>
    <row r="276" spans="1:19" x14ac:dyDescent="0.35">
      <c r="A276" s="11">
        <v>45798</v>
      </c>
      <c r="B276" t="s">
        <v>50</v>
      </c>
      <c r="C276" t="s">
        <v>110</v>
      </c>
      <c r="D276" t="s">
        <v>29</v>
      </c>
      <c r="E276" t="s">
        <v>20</v>
      </c>
      <c r="F276" t="s">
        <v>21</v>
      </c>
      <c r="G276" t="s">
        <v>92</v>
      </c>
      <c r="I276" t="s">
        <v>31</v>
      </c>
      <c r="J276" t="s">
        <v>31</v>
      </c>
      <c r="K276" t="s">
        <v>32</v>
      </c>
      <c r="L276" t="s">
        <v>373</v>
      </c>
      <c r="M276" t="s">
        <v>242</v>
      </c>
      <c r="N276">
        <v>8</v>
      </c>
      <c r="O276" t="s">
        <v>48</v>
      </c>
      <c r="P276" t="s">
        <v>43</v>
      </c>
      <c r="Q276">
        <v>21</v>
      </c>
      <c r="R276" t="s">
        <v>286</v>
      </c>
      <c r="S276">
        <f>COUNTIF(L:L,Sheet1__23_1[[#This Row],[Skills Required]])</f>
        <v>12</v>
      </c>
    </row>
    <row r="277" spans="1:19" x14ac:dyDescent="0.35">
      <c r="A277" s="11">
        <v>45798</v>
      </c>
      <c r="B277" t="s">
        <v>50</v>
      </c>
      <c r="C277" t="s">
        <v>110</v>
      </c>
      <c r="D277" t="s">
        <v>29</v>
      </c>
      <c r="E277" t="s">
        <v>20</v>
      </c>
      <c r="F277" t="s">
        <v>21</v>
      </c>
      <c r="G277" t="s">
        <v>92</v>
      </c>
      <c r="I277" t="s">
        <v>31</v>
      </c>
      <c r="J277" t="s">
        <v>31</v>
      </c>
      <c r="K277" t="s">
        <v>32</v>
      </c>
      <c r="L277" t="s">
        <v>363</v>
      </c>
      <c r="M277" t="s">
        <v>242</v>
      </c>
      <c r="N277">
        <v>8</v>
      </c>
      <c r="O277" t="s">
        <v>48</v>
      </c>
      <c r="P277" t="s">
        <v>43</v>
      </c>
      <c r="Q277">
        <v>21</v>
      </c>
      <c r="R277" t="s">
        <v>286</v>
      </c>
      <c r="S277">
        <f>COUNTIF(L:L,Sheet1__23_1[[#This Row],[Skills Required]])</f>
        <v>28</v>
      </c>
    </row>
    <row r="278" spans="1:19" x14ac:dyDescent="0.35">
      <c r="A278" s="11">
        <v>45798</v>
      </c>
      <c r="B278" t="s">
        <v>50</v>
      </c>
      <c r="C278" t="s">
        <v>110</v>
      </c>
      <c r="D278" t="s">
        <v>29</v>
      </c>
      <c r="E278" t="s">
        <v>20</v>
      </c>
      <c r="F278" t="s">
        <v>21</v>
      </c>
      <c r="G278" t="s">
        <v>92</v>
      </c>
      <c r="I278" t="s">
        <v>31</v>
      </c>
      <c r="J278" t="s">
        <v>31</v>
      </c>
      <c r="K278" t="s">
        <v>32</v>
      </c>
      <c r="L278" t="s">
        <v>366</v>
      </c>
      <c r="M278" t="s">
        <v>242</v>
      </c>
      <c r="N278">
        <v>8</v>
      </c>
      <c r="O278" t="s">
        <v>48</v>
      </c>
      <c r="P278" t="s">
        <v>43</v>
      </c>
      <c r="Q278">
        <v>21</v>
      </c>
      <c r="R278" t="s">
        <v>286</v>
      </c>
      <c r="S278">
        <f>COUNTIF(L:L,Sheet1__23_1[[#This Row],[Skills Required]])</f>
        <v>29</v>
      </c>
    </row>
    <row r="279" spans="1:19" x14ac:dyDescent="0.35">
      <c r="A279" s="11">
        <v>45803</v>
      </c>
      <c r="B279" t="s">
        <v>133</v>
      </c>
      <c r="C279" t="s">
        <v>110</v>
      </c>
      <c r="D279" t="s">
        <v>29</v>
      </c>
      <c r="E279" t="s">
        <v>68</v>
      </c>
      <c r="F279" t="s">
        <v>21</v>
      </c>
      <c r="G279" t="s">
        <v>19</v>
      </c>
      <c r="I279" t="s">
        <v>31</v>
      </c>
      <c r="J279" t="s">
        <v>22</v>
      </c>
      <c r="K279" t="s">
        <v>40</v>
      </c>
      <c r="L279" t="s">
        <v>371</v>
      </c>
      <c r="M279" t="s">
        <v>244</v>
      </c>
      <c r="N279">
        <v>11.7</v>
      </c>
      <c r="O279" t="s">
        <v>95</v>
      </c>
      <c r="P279" t="s">
        <v>43</v>
      </c>
      <c r="Q279">
        <v>26</v>
      </c>
      <c r="R279" t="s">
        <v>286</v>
      </c>
      <c r="S279">
        <f>COUNTIF(L:L,Sheet1__23_1[[#This Row],[Skills Required]])</f>
        <v>9</v>
      </c>
    </row>
    <row r="280" spans="1:19" x14ac:dyDescent="0.35">
      <c r="A280" s="11">
        <v>45803</v>
      </c>
      <c r="B280" t="s">
        <v>133</v>
      </c>
      <c r="C280" t="s">
        <v>110</v>
      </c>
      <c r="D280" t="s">
        <v>29</v>
      </c>
      <c r="E280" t="s">
        <v>68</v>
      </c>
      <c r="F280" t="s">
        <v>21</v>
      </c>
      <c r="G280" t="s">
        <v>19</v>
      </c>
      <c r="I280" t="s">
        <v>31</v>
      </c>
      <c r="J280" t="s">
        <v>22</v>
      </c>
      <c r="K280" t="s">
        <v>40</v>
      </c>
      <c r="L280" t="s">
        <v>363</v>
      </c>
      <c r="M280" t="s">
        <v>244</v>
      </c>
      <c r="N280">
        <v>11.7</v>
      </c>
      <c r="O280" t="s">
        <v>95</v>
      </c>
      <c r="P280" t="s">
        <v>43</v>
      </c>
      <c r="Q280">
        <v>26</v>
      </c>
      <c r="R280" t="s">
        <v>286</v>
      </c>
      <c r="S280">
        <f>COUNTIF(L:L,Sheet1__23_1[[#This Row],[Skills Required]])</f>
        <v>28</v>
      </c>
    </row>
    <row r="281" spans="1:19" x14ac:dyDescent="0.35">
      <c r="A281" s="11">
        <v>45803</v>
      </c>
      <c r="B281" t="s">
        <v>133</v>
      </c>
      <c r="C281" t="s">
        <v>110</v>
      </c>
      <c r="D281" t="s">
        <v>29</v>
      </c>
      <c r="E281" t="s">
        <v>68</v>
      </c>
      <c r="F281" t="s">
        <v>21</v>
      </c>
      <c r="G281" t="s">
        <v>19</v>
      </c>
      <c r="I281" t="s">
        <v>31</v>
      </c>
      <c r="J281" t="s">
        <v>22</v>
      </c>
      <c r="K281" t="s">
        <v>40</v>
      </c>
      <c r="L281" t="s">
        <v>367</v>
      </c>
      <c r="M281" t="s">
        <v>244</v>
      </c>
      <c r="N281">
        <v>11.7</v>
      </c>
      <c r="O281" t="s">
        <v>95</v>
      </c>
      <c r="P281" t="s">
        <v>43</v>
      </c>
      <c r="Q281">
        <v>26</v>
      </c>
      <c r="R281" t="s">
        <v>286</v>
      </c>
      <c r="S281">
        <f>COUNTIF(L:L,Sheet1__23_1[[#This Row],[Skills Required]])</f>
        <v>20</v>
      </c>
    </row>
    <row r="282" spans="1:19" x14ac:dyDescent="0.35">
      <c r="A282" s="11">
        <v>45803</v>
      </c>
      <c r="B282" t="s">
        <v>133</v>
      </c>
      <c r="C282" t="s">
        <v>110</v>
      </c>
      <c r="D282" t="s">
        <v>29</v>
      </c>
      <c r="E282" t="s">
        <v>68</v>
      </c>
      <c r="F282" t="s">
        <v>21</v>
      </c>
      <c r="G282" t="s">
        <v>19</v>
      </c>
      <c r="I282" t="s">
        <v>31</v>
      </c>
      <c r="J282" t="s">
        <v>22</v>
      </c>
      <c r="K282" t="s">
        <v>40</v>
      </c>
      <c r="L282" t="s">
        <v>369</v>
      </c>
      <c r="M282" t="s">
        <v>244</v>
      </c>
      <c r="N282">
        <v>11.7</v>
      </c>
      <c r="O282" t="s">
        <v>95</v>
      </c>
      <c r="P282" t="s">
        <v>43</v>
      </c>
      <c r="Q282">
        <v>26</v>
      </c>
      <c r="R282" t="s">
        <v>286</v>
      </c>
      <c r="S282">
        <f>COUNTIF(L:L,Sheet1__23_1[[#This Row],[Skills Required]])</f>
        <v>25</v>
      </c>
    </row>
    <row r="283" spans="1:19" x14ac:dyDescent="0.35">
      <c r="A283" s="11">
        <v>45785</v>
      </c>
      <c r="B283" t="s">
        <v>138</v>
      </c>
      <c r="C283" t="s">
        <v>81</v>
      </c>
      <c r="D283" t="s">
        <v>29</v>
      </c>
      <c r="E283" t="s">
        <v>44</v>
      </c>
      <c r="F283" t="s">
        <v>78</v>
      </c>
      <c r="G283" t="s">
        <v>97</v>
      </c>
      <c r="H283">
        <v>21</v>
      </c>
      <c r="I283" t="s">
        <v>22</v>
      </c>
      <c r="J283" t="s">
        <v>31</v>
      </c>
      <c r="K283" t="s">
        <v>63</v>
      </c>
      <c r="L283" t="s">
        <v>373</v>
      </c>
      <c r="M283" t="s">
        <v>246</v>
      </c>
      <c r="N283">
        <v>9.4</v>
      </c>
      <c r="O283" t="s">
        <v>66</v>
      </c>
      <c r="P283" t="s">
        <v>43</v>
      </c>
      <c r="Q283">
        <v>8</v>
      </c>
      <c r="R283" t="s">
        <v>287</v>
      </c>
      <c r="S283">
        <f>COUNTIF(L:L,Sheet1__23_1[[#This Row],[Skills Required]])</f>
        <v>12</v>
      </c>
    </row>
    <row r="284" spans="1:19" x14ac:dyDescent="0.35">
      <c r="A284" s="11">
        <v>45785</v>
      </c>
      <c r="B284" t="s">
        <v>138</v>
      </c>
      <c r="C284" t="s">
        <v>81</v>
      </c>
      <c r="D284" t="s">
        <v>29</v>
      </c>
      <c r="E284" t="s">
        <v>44</v>
      </c>
      <c r="F284" t="s">
        <v>78</v>
      </c>
      <c r="G284" t="s">
        <v>97</v>
      </c>
      <c r="H284">
        <v>21</v>
      </c>
      <c r="I284" t="s">
        <v>22</v>
      </c>
      <c r="J284" t="s">
        <v>31</v>
      </c>
      <c r="K284" t="s">
        <v>63</v>
      </c>
      <c r="L284" t="s">
        <v>372</v>
      </c>
      <c r="M284" t="s">
        <v>246</v>
      </c>
      <c r="N284">
        <v>9.4</v>
      </c>
      <c r="O284" t="s">
        <v>66</v>
      </c>
      <c r="P284" t="s">
        <v>43</v>
      </c>
      <c r="Q284">
        <v>8</v>
      </c>
      <c r="R284" t="s">
        <v>287</v>
      </c>
      <c r="S284">
        <f>COUNTIF(L:L,Sheet1__23_1[[#This Row],[Skills Required]])</f>
        <v>16</v>
      </c>
    </row>
    <row r="285" spans="1:19" x14ac:dyDescent="0.35">
      <c r="A285" s="11">
        <v>45793</v>
      </c>
      <c r="B285" t="s">
        <v>96</v>
      </c>
      <c r="C285" t="s">
        <v>110</v>
      </c>
      <c r="D285" t="s">
        <v>19</v>
      </c>
      <c r="E285" t="s">
        <v>68</v>
      </c>
      <c r="F285" t="s">
        <v>21</v>
      </c>
      <c r="G285" t="s">
        <v>92</v>
      </c>
      <c r="I285" t="s">
        <v>31</v>
      </c>
      <c r="J285" t="s">
        <v>31</v>
      </c>
      <c r="K285" t="s">
        <v>23</v>
      </c>
      <c r="L285" t="s">
        <v>374</v>
      </c>
      <c r="M285" t="s">
        <v>248</v>
      </c>
      <c r="N285">
        <v>11.9</v>
      </c>
      <c r="O285" t="s">
        <v>59</v>
      </c>
      <c r="P285" t="s">
        <v>43</v>
      </c>
      <c r="Q285">
        <v>16</v>
      </c>
      <c r="R285" t="s">
        <v>286</v>
      </c>
      <c r="S285">
        <f>COUNTIF(L:L,Sheet1__23_1[[#This Row],[Skills Required]])</f>
        <v>7</v>
      </c>
    </row>
    <row r="286" spans="1:19" x14ac:dyDescent="0.35">
      <c r="A286" s="11">
        <v>45793</v>
      </c>
      <c r="B286" t="s">
        <v>96</v>
      </c>
      <c r="C286" t="s">
        <v>110</v>
      </c>
      <c r="D286" t="s">
        <v>19</v>
      </c>
      <c r="E286" t="s">
        <v>68</v>
      </c>
      <c r="F286" t="s">
        <v>21</v>
      </c>
      <c r="G286" t="s">
        <v>92</v>
      </c>
      <c r="I286" t="s">
        <v>31</v>
      </c>
      <c r="J286" t="s">
        <v>31</v>
      </c>
      <c r="K286" t="s">
        <v>23</v>
      </c>
      <c r="L286" t="s">
        <v>376</v>
      </c>
      <c r="M286" t="s">
        <v>248</v>
      </c>
      <c r="N286">
        <v>11.9</v>
      </c>
      <c r="O286" t="s">
        <v>59</v>
      </c>
      <c r="P286" t="s">
        <v>43</v>
      </c>
      <c r="Q286">
        <v>16</v>
      </c>
      <c r="R286" t="s">
        <v>286</v>
      </c>
      <c r="S286">
        <f>COUNTIF(L:L,Sheet1__23_1[[#This Row],[Skills Required]])</f>
        <v>26</v>
      </c>
    </row>
    <row r="287" spans="1:19" x14ac:dyDescent="0.35">
      <c r="A287" s="11">
        <v>45793</v>
      </c>
      <c r="B287" t="s">
        <v>96</v>
      </c>
      <c r="C287" t="s">
        <v>110</v>
      </c>
      <c r="D287" t="s">
        <v>19</v>
      </c>
      <c r="E287" t="s">
        <v>68</v>
      </c>
      <c r="F287" t="s">
        <v>21</v>
      </c>
      <c r="G287" t="s">
        <v>92</v>
      </c>
      <c r="I287" t="s">
        <v>31</v>
      </c>
      <c r="J287" t="s">
        <v>31</v>
      </c>
      <c r="K287" t="s">
        <v>23</v>
      </c>
      <c r="L287" t="s">
        <v>363</v>
      </c>
      <c r="M287" t="s">
        <v>248</v>
      </c>
      <c r="N287">
        <v>11.9</v>
      </c>
      <c r="O287" t="s">
        <v>59</v>
      </c>
      <c r="P287" t="s">
        <v>43</v>
      </c>
      <c r="Q287">
        <v>16</v>
      </c>
      <c r="R287" t="s">
        <v>286</v>
      </c>
      <c r="S287">
        <f>COUNTIF(L:L,Sheet1__23_1[[#This Row],[Skills Required]])</f>
        <v>28</v>
      </c>
    </row>
    <row r="288" spans="1:19" x14ac:dyDescent="0.35">
      <c r="A288" s="11">
        <v>45835</v>
      </c>
      <c r="B288" t="s">
        <v>72</v>
      </c>
      <c r="C288" t="s">
        <v>81</v>
      </c>
      <c r="D288" t="s">
        <v>29</v>
      </c>
      <c r="E288" t="s">
        <v>20</v>
      </c>
      <c r="F288" t="s">
        <v>21</v>
      </c>
      <c r="G288" t="s">
        <v>39</v>
      </c>
      <c r="I288" t="s">
        <v>22</v>
      </c>
      <c r="J288" t="s">
        <v>22</v>
      </c>
      <c r="K288" t="s">
        <v>23</v>
      </c>
      <c r="L288" t="s">
        <v>365</v>
      </c>
      <c r="M288" t="s">
        <v>250</v>
      </c>
      <c r="N288">
        <v>6.7</v>
      </c>
      <c r="O288" t="s">
        <v>59</v>
      </c>
      <c r="P288" t="s">
        <v>27</v>
      </c>
      <c r="Q288">
        <v>27</v>
      </c>
      <c r="R288" t="s">
        <v>286</v>
      </c>
      <c r="S288">
        <f>COUNTIF(L:L,Sheet1__23_1[[#This Row],[Skills Required]])</f>
        <v>19</v>
      </c>
    </row>
    <row r="289" spans="1:19" x14ac:dyDescent="0.35">
      <c r="A289" s="11">
        <v>45835</v>
      </c>
      <c r="B289" t="s">
        <v>72</v>
      </c>
      <c r="C289" t="s">
        <v>81</v>
      </c>
      <c r="D289" t="s">
        <v>29</v>
      </c>
      <c r="E289" t="s">
        <v>20</v>
      </c>
      <c r="F289" t="s">
        <v>21</v>
      </c>
      <c r="G289" t="s">
        <v>39</v>
      </c>
      <c r="I289" t="s">
        <v>22</v>
      </c>
      <c r="J289" t="s">
        <v>22</v>
      </c>
      <c r="K289" t="s">
        <v>23</v>
      </c>
      <c r="L289" t="s">
        <v>369</v>
      </c>
      <c r="M289" t="s">
        <v>250</v>
      </c>
      <c r="N289">
        <v>6.7</v>
      </c>
      <c r="O289" t="s">
        <v>59</v>
      </c>
      <c r="P289" t="s">
        <v>27</v>
      </c>
      <c r="Q289">
        <v>27</v>
      </c>
      <c r="R289" t="s">
        <v>286</v>
      </c>
      <c r="S289">
        <f>COUNTIF(L:L,Sheet1__23_1[[#This Row],[Skills Required]])</f>
        <v>25</v>
      </c>
    </row>
    <row r="290" spans="1:19" x14ac:dyDescent="0.35">
      <c r="A290" s="11">
        <v>45835</v>
      </c>
      <c r="B290" t="s">
        <v>72</v>
      </c>
      <c r="C290" t="s">
        <v>81</v>
      </c>
      <c r="D290" t="s">
        <v>29</v>
      </c>
      <c r="E290" t="s">
        <v>20</v>
      </c>
      <c r="F290" t="s">
        <v>21</v>
      </c>
      <c r="G290" t="s">
        <v>39</v>
      </c>
      <c r="I290" t="s">
        <v>22</v>
      </c>
      <c r="J290" t="s">
        <v>22</v>
      </c>
      <c r="K290" t="s">
        <v>23</v>
      </c>
      <c r="L290" t="s">
        <v>367</v>
      </c>
      <c r="M290" t="s">
        <v>250</v>
      </c>
      <c r="N290">
        <v>6.7</v>
      </c>
      <c r="O290" t="s">
        <v>59</v>
      </c>
      <c r="P290" t="s">
        <v>27</v>
      </c>
      <c r="Q290">
        <v>27</v>
      </c>
      <c r="R290" t="s">
        <v>286</v>
      </c>
      <c r="S290">
        <f>COUNTIF(L:L,Sheet1__23_1[[#This Row],[Skills Required]])</f>
        <v>20</v>
      </c>
    </row>
    <row r="291" spans="1:19" x14ac:dyDescent="0.35">
      <c r="A291" s="11">
        <v>45835</v>
      </c>
      <c r="B291" t="s">
        <v>72</v>
      </c>
      <c r="C291" t="s">
        <v>81</v>
      </c>
      <c r="D291" t="s">
        <v>29</v>
      </c>
      <c r="E291" t="s">
        <v>20</v>
      </c>
      <c r="F291" t="s">
        <v>21</v>
      </c>
      <c r="G291" t="s">
        <v>39</v>
      </c>
      <c r="I291" t="s">
        <v>22</v>
      </c>
      <c r="J291" t="s">
        <v>22</v>
      </c>
      <c r="K291" t="s">
        <v>23</v>
      </c>
      <c r="L291" t="s">
        <v>368</v>
      </c>
      <c r="M291" t="s">
        <v>250</v>
      </c>
      <c r="N291">
        <v>6.7</v>
      </c>
      <c r="O291" t="s">
        <v>59</v>
      </c>
      <c r="P291" t="s">
        <v>27</v>
      </c>
      <c r="Q291">
        <v>27</v>
      </c>
      <c r="R291" t="s">
        <v>286</v>
      </c>
      <c r="S291">
        <f>COUNTIF(L:L,Sheet1__23_1[[#This Row],[Skills Required]])</f>
        <v>28</v>
      </c>
    </row>
    <row r="292" spans="1:19" x14ac:dyDescent="0.35">
      <c r="A292" s="11">
        <v>45835</v>
      </c>
      <c r="B292" t="s">
        <v>150</v>
      </c>
      <c r="C292" t="s">
        <v>37</v>
      </c>
      <c r="D292" t="s">
        <v>29</v>
      </c>
      <c r="E292" t="s">
        <v>38</v>
      </c>
      <c r="F292" t="s">
        <v>78</v>
      </c>
      <c r="G292" t="s">
        <v>52</v>
      </c>
      <c r="H292">
        <v>21</v>
      </c>
      <c r="I292" t="s">
        <v>22</v>
      </c>
      <c r="J292" t="s">
        <v>31</v>
      </c>
      <c r="K292" t="s">
        <v>53</v>
      </c>
      <c r="L292" t="s">
        <v>365</v>
      </c>
      <c r="M292" t="s">
        <v>252</v>
      </c>
      <c r="N292">
        <v>11.7</v>
      </c>
      <c r="O292" t="s">
        <v>59</v>
      </c>
      <c r="P292" t="s">
        <v>27</v>
      </c>
      <c r="Q292">
        <v>27</v>
      </c>
      <c r="R292" t="s">
        <v>287</v>
      </c>
      <c r="S292">
        <f>COUNTIF(L:L,Sheet1__23_1[[#This Row],[Skills Required]])</f>
        <v>19</v>
      </c>
    </row>
    <row r="293" spans="1:19" x14ac:dyDescent="0.35">
      <c r="A293" s="11">
        <v>45835</v>
      </c>
      <c r="B293" t="s">
        <v>150</v>
      </c>
      <c r="C293" t="s">
        <v>37</v>
      </c>
      <c r="D293" t="s">
        <v>29</v>
      </c>
      <c r="E293" t="s">
        <v>38</v>
      </c>
      <c r="F293" t="s">
        <v>78</v>
      </c>
      <c r="G293" t="s">
        <v>52</v>
      </c>
      <c r="H293">
        <v>21</v>
      </c>
      <c r="I293" t="s">
        <v>22</v>
      </c>
      <c r="J293" t="s">
        <v>31</v>
      </c>
      <c r="K293" t="s">
        <v>53</v>
      </c>
      <c r="L293" t="s">
        <v>369</v>
      </c>
      <c r="M293" t="s">
        <v>252</v>
      </c>
      <c r="N293">
        <v>11.7</v>
      </c>
      <c r="O293" t="s">
        <v>59</v>
      </c>
      <c r="P293" t="s">
        <v>27</v>
      </c>
      <c r="Q293">
        <v>27</v>
      </c>
      <c r="R293" t="s">
        <v>287</v>
      </c>
      <c r="S293">
        <f>COUNTIF(L:L,Sheet1__23_1[[#This Row],[Skills Required]])</f>
        <v>25</v>
      </c>
    </row>
    <row r="294" spans="1:19" x14ac:dyDescent="0.35">
      <c r="A294" s="11">
        <v>45835</v>
      </c>
      <c r="B294" t="s">
        <v>150</v>
      </c>
      <c r="C294" t="s">
        <v>37</v>
      </c>
      <c r="D294" t="s">
        <v>29</v>
      </c>
      <c r="E294" t="s">
        <v>38</v>
      </c>
      <c r="F294" t="s">
        <v>78</v>
      </c>
      <c r="G294" t="s">
        <v>52</v>
      </c>
      <c r="H294">
        <v>21</v>
      </c>
      <c r="I294" t="s">
        <v>22</v>
      </c>
      <c r="J294" t="s">
        <v>31</v>
      </c>
      <c r="K294" t="s">
        <v>53</v>
      </c>
      <c r="L294" t="s">
        <v>378</v>
      </c>
      <c r="M294" t="s">
        <v>252</v>
      </c>
      <c r="N294">
        <v>11.7</v>
      </c>
      <c r="O294" t="s">
        <v>59</v>
      </c>
      <c r="P294" t="s">
        <v>27</v>
      </c>
      <c r="Q294">
        <v>27</v>
      </c>
      <c r="R294" t="s">
        <v>287</v>
      </c>
      <c r="S294">
        <f>COUNTIF(L:L,Sheet1__23_1[[#This Row],[Skills Required]])</f>
        <v>23</v>
      </c>
    </row>
    <row r="295" spans="1:19" x14ac:dyDescent="0.35">
      <c r="A295" s="11">
        <v>45835</v>
      </c>
      <c r="B295" t="s">
        <v>150</v>
      </c>
      <c r="C295" t="s">
        <v>37</v>
      </c>
      <c r="D295" t="s">
        <v>29</v>
      </c>
      <c r="E295" t="s">
        <v>38</v>
      </c>
      <c r="F295" t="s">
        <v>78</v>
      </c>
      <c r="G295" t="s">
        <v>52</v>
      </c>
      <c r="H295">
        <v>21</v>
      </c>
      <c r="I295" t="s">
        <v>22</v>
      </c>
      <c r="J295" t="s">
        <v>31</v>
      </c>
      <c r="K295" t="s">
        <v>53</v>
      </c>
      <c r="L295" t="s">
        <v>366</v>
      </c>
      <c r="M295" t="s">
        <v>252</v>
      </c>
      <c r="N295">
        <v>11.7</v>
      </c>
      <c r="O295" t="s">
        <v>59</v>
      </c>
      <c r="P295" t="s">
        <v>27</v>
      </c>
      <c r="Q295">
        <v>27</v>
      </c>
      <c r="R295" t="s">
        <v>287</v>
      </c>
      <c r="S295">
        <f>COUNTIF(L:L,Sheet1__23_1[[#This Row],[Skills Required]])</f>
        <v>29</v>
      </c>
    </row>
    <row r="296" spans="1:19" x14ac:dyDescent="0.35">
      <c r="A296" s="11">
        <v>45813</v>
      </c>
      <c r="B296" t="s">
        <v>91</v>
      </c>
      <c r="C296" t="s">
        <v>73</v>
      </c>
      <c r="D296" t="s">
        <v>29</v>
      </c>
      <c r="E296" t="s">
        <v>44</v>
      </c>
      <c r="F296" t="s">
        <v>21</v>
      </c>
      <c r="G296" t="s">
        <v>97</v>
      </c>
      <c r="I296" t="s">
        <v>31</v>
      </c>
      <c r="J296" t="s">
        <v>31</v>
      </c>
      <c r="K296" t="s">
        <v>40</v>
      </c>
      <c r="L296" t="s">
        <v>381</v>
      </c>
      <c r="M296" t="s">
        <v>184</v>
      </c>
      <c r="N296">
        <v>11.4</v>
      </c>
      <c r="O296" t="s">
        <v>66</v>
      </c>
      <c r="P296" t="s">
        <v>27</v>
      </c>
      <c r="Q296">
        <v>5</v>
      </c>
      <c r="R296" t="s">
        <v>286</v>
      </c>
      <c r="S296">
        <f>COUNTIF(L:L,Sheet1__23_1[[#This Row],[Skills Required]])</f>
        <v>10</v>
      </c>
    </row>
    <row r="297" spans="1:19" x14ac:dyDescent="0.35">
      <c r="A297" s="11">
        <v>45813</v>
      </c>
      <c r="B297" t="s">
        <v>91</v>
      </c>
      <c r="C297" t="s">
        <v>73</v>
      </c>
      <c r="D297" t="s">
        <v>29</v>
      </c>
      <c r="E297" t="s">
        <v>44</v>
      </c>
      <c r="F297" t="s">
        <v>21</v>
      </c>
      <c r="G297" t="s">
        <v>97</v>
      </c>
      <c r="I297" t="s">
        <v>31</v>
      </c>
      <c r="J297" t="s">
        <v>31</v>
      </c>
      <c r="K297" t="s">
        <v>40</v>
      </c>
      <c r="L297" t="s">
        <v>364</v>
      </c>
      <c r="M297" t="s">
        <v>184</v>
      </c>
      <c r="N297">
        <v>11.4</v>
      </c>
      <c r="O297" t="s">
        <v>66</v>
      </c>
      <c r="P297" t="s">
        <v>27</v>
      </c>
      <c r="Q297">
        <v>5</v>
      </c>
      <c r="R297" t="s">
        <v>286</v>
      </c>
      <c r="S297">
        <f>COUNTIF(L:L,Sheet1__23_1[[#This Row],[Skills Required]])</f>
        <v>26</v>
      </c>
    </row>
    <row r="298" spans="1:19" x14ac:dyDescent="0.35">
      <c r="A298" s="11">
        <v>45813</v>
      </c>
      <c r="B298" t="s">
        <v>91</v>
      </c>
      <c r="C298" t="s">
        <v>73</v>
      </c>
      <c r="D298" t="s">
        <v>29</v>
      </c>
      <c r="E298" t="s">
        <v>44</v>
      </c>
      <c r="F298" t="s">
        <v>21</v>
      </c>
      <c r="G298" t="s">
        <v>97</v>
      </c>
      <c r="I298" t="s">
        <v>31</v>
      </c>
      <c r="J298" t="s">
        <v>31</v>
      </c>
      <c r="K298" t="s">
        <v>40</v>
      </c>
      <c r="L298" t="s">
        <v>370</v>
      </c>
      <c r="M298" t="s">
        <v>184</v>
      </c>
      <c r="N298">
        <v>11.4</v>
      </c>
      <c r="O298" t="s">
        <v>66</v>
      </c>
      <c r="P298" t="s">
        <v>27</v>
      </c>
      <c r="Q298">
        <v>5</v>
      </c>
      <c r="R298" t="s">
        <v>286</v>
      </c>
      <c r="S298">
        <f>COUNTIF(L:L,Sheet1__23_1[[#This Row],[Skills Required]])</f>
        <v>28</v>
      </c>
    </row>
    <row r="299" spans="1:19" x14ac:dyDescent="0.35">
      <c r="A299" s="11">
        <v>45824</v>
      </c>
      <c r="B299" t="s">
        <v>60</v>
      </c>
      <c r="C299" t="s">
        <v>107</v>
      </c>
      <c r="D299" t="s">
        <v>19</v>
      </c>
      <c r="E299" t="s">
        <v>44</v>
      </c>
      <c r="F299" t="s">
        <v>30</v>
      </c>
      <c r="G299" t="s">
        <v>45</v>
      </c>
      <c r="H299">
        <v>0</v>
      </c>
      <c r="I299" t="s">
        <v>22</v>
      </c>
      <c r="J299" t="s">
        <v>31</v>
      </c>
      <c r="K299" t="s">
        <v>63</v>
      </c>
      <c r="L299" t="s">
        <v>377</v>
      </c>
      <c r="M299" t="s">
        <v>255</v>
      </c>
      <c r="N299">
        <v>11</v>
      </c>
      <c r="O299" t="s">
        <v>95</v>
      </c>
      <c r="P299" t="s">
        <v>27</v>
      </c>
      <c r="Q299">
        <v>16</v>
      </c>
      <c r="R299" t="s">
        <v>286</v>
      </c>
      <c r="S299">
        <f>COUNTIF(L:L,Sheet1__23_1[[#This Row],[Skills Required]])</f>
        <v>13</v>
      </c>
    </row>
    <row r="300" spans="1:19" x14ac:dyDescent="0.35">
      <c r="A300" s="11">
        <v>45824</v>
      </c>
      <c r="B300" t="s">
        <v>60</v>
      </c>
      <c r="C300" t="s">
        <v>107</v>
      </c>
      <c r="D300" t="s">
        <v>19</v>
      </c>
      <c r="E300" t="s">
        <v>44</v>
      </c>
      <c r="F300" t="s">
        <v>30</v>
      </c>
      <c r="G300" t="s">
        <v>45</v>
      </c>
      <c r="H300">
        <v>0</v>
      </c>
      <c r="I300" t="s">
        <v>22</v>
      </c>
      <c r="J300" t="s">
        <v>31</v>
      </c>
      <c r="K300" t="s">
        <v>63</v>
      </c>
      <c r="L300" t="s">
        <v>363</v>
      </c>
      <c r="M300" t="s">
        <v>255</v>
      </c>
      <c r="N300">
        <v>11</v>
      </c>
      <c r="O300" t="s">
        <v>95</v>
      </c>
      <c r="P300" t="s">
        <v>27</v>
      </c>
      <c r="Q300">
        <v>16</v>
      </c>
      <c r="R300" t="s">
        <v>286</v>
      </c>
      <c r="S300">
        <f>COUNTIF(L:L,Sheet1__23_1[[#This Row],[Skills Required]])</f>
        <v>28</v>
      </c>
    </row>
    <row r="301" spans="1:19" x14ac:dyDescent="0.35">
      <c r="A301" s="11">
        <v>45824</v>
      </c>
      <c r="B301" t="s">
        <v>60</v>
      </c>
      <c r="C301" t="s">
        <v>107</v>
      </c>
      <c r="D301" t="s">
        <v>19</v>
      </c>
      <c r="E301" t="s">
        <v>44</v>
      </c>
      <c r="F301" t="s">
        <v>30</v>
      </c>
      <c r="G301" t="s">
        <v>45</v>
      </c>
      <c r="H301">
        <v>0</v>
      </c>
      <c r="I301" t="s">
        <v>22</v>
      </c>
      <c r="J301" t="s">
        <v>31</v>
      </c>
      <c r="K301" t="s">
        <v>63</v>
      </c>
      <c r="L301" t="s">
        <v>366</v>
      </c>
      <c r="M301" t="s">
        <v>255</v>
      </c>
      <c r="N301">
        <v>11</v>
      </c>
      <c r="O301" t="s">
        <v>95</v>
      </c>
      <c r="P301" t="s">
        <v>27</v>
      </c>
      <c r="Q301">
        <v>16</v>
      </c>
      <c r="R301" t="s">
        <v>286</v>
      </c>
      <c r="S301">
        <f>COUNTIF(L:L,Sheet1__23_1[[#This Row],[Skills Required]])</f>
        <v>29</v>
      </c>
    </row>
    <row r="302" spans="1:19" x14ac:dyDescent="0.35">
      <c r="A302" s="11">
        <v>45824</v>
      </c>
      <c r="B302" t="s">
        <v>60</v>
      </c>
      <c r="C302" t="s">
        <v>107</v>
      </c>
      <c r="D302" t="s">
        <v>19</v>
      </c>
      <c r="E302" t="s">
        <v>44</v>
      </c>
      <c r="F302" t="s">
        <v>30</v>
      </c>
      <c r="G302" t="s">
        <v>45</v>
      </c>
      <c r="H302">
        <v>0</v>
      </c>
      <c r="I302" t="s">
        <v>22</v>
      </c>
      <c r="J302" t="s">
        <v>31</v>
      </c>
      <c r="K302" t="s">
        <v>63</v>
      </c>
      <c r="L302" t="s">
        <v>369</v>
      </c>
      <c r="M302" t="s">
        <v>255</v>
      </c>
      <c r="N302">
        <v>11</v>
      </c>
      <c r="O302" t="s">
        <v>95</v>
      </c>
      <c r="P302" t="s">
        <v>27</v>
      </c>
      <c r="Q302">
        <v>16</v>
      </c>
      <c r="R302" t="s">
        <v>286</v>
      </c>
      <c r="S302">
        <f>COUNTIF(L:L,Sheet1__23_1[[#This Row],[Skills Required]])</f>
        <v>25</v>
      </c>
    </row>
    <row r="303" spans="1:19" x14ac:dyDescent="0.35">
      <c r="A303" s="11">
        <v>45832</v>
      </c>
      <c r="B303" t="s">
        <v>150</v>
      </c>
      <c r="C303" t="s">
        <v>51</v>
      </c>
      <c r="D303" t="s">
        <v>19</v>
      </c>
      <c r="E303" t="s">
        <v>20</v>
      </c>
      <c r="F303" t="s">
        <v>21</v>
      </c>
      <c r="G303" t="s">
        <v>56</v>
      </c>
      <c r="I303" t="s">
        <v>31</v>
      </c>
      <c r="J303" t="s">
        <v>31</v>
      </c>
      <c r="K303" t="s">
        <v>53</v>
      </c>
      <c r="L303" t="s">
        <v>379</v>
      </c>
      <c r="M303" t="s">
        <v>257</v>
      </c>
      <c r="N303">
        <v>5.3</v>
      </c>
      <c r="O303" t="s">
        <v>26</v>
      </c>
      <c r="P303" t="s">
        <v>27</v>
      </c>
      <c r="Q303">
        <v>24</v>
      </c>
      <c r="R303" t="s">
        <v>286</v>
      </c>
      <c r="S303">
        <f>COUNTIF(L:L,Sheet1__23_1[[#This Row],[Skills Required]])</f>
        <v>9</v>
      </c>
    </row>
    <row r="304" spans="1:19" x14ac:dyDescent="0.35">
      <c r="A304" s="11">
        <v>45832</v>
      </c>
      <c r="B304" t="s">
        <v>150</v>
      </c>
      <c r="C304" t="s">
        <v>51</v>
      </c>
      <c r="D304" t="s">
        <v>19</v>
      </c>
      <c r="E304" t="s">
        <v>20</v>
      </c>
      <c r="F304" t="s">
        <v>21</v>
      </c>
      <c r="G304" t="s">
        <v>56</v>
      </c>
      <c r="I304" t="s">
        <v>31</v>
      </c>
      <c r="J304" t="s">
        <v>31</v>
      </c>
      <c r="K304" t="s">
        <v>53</v>
      </c>
      <c r="L304" t="s">
        <v>378</v>
      </c>
      <c r="M304" t="s">
        <v>257</v>
      </c>
      <c r="N304">
        <v>5.3</v>
      </c>
      <c r="O304" t="s">
        <v>26</v>
      </c>
      <c r="P304" t="s">
        <v>27</v>
      </c>
      <c r="Q304">
        <v>24</v>
      </c>
      <c r="R304" t="s">
        <v>286</v>
      </c>
      <c r="S304">
        <f>COUNTIF(L:L,Sheet1__23_1[[#This Row],[Skills Required]])</f>
        <v>23</v>
      </c>
    </row>
    <row r="305" spans="1:19" x14ac:dyDescent="0.35">
      <c r="A305" s="11">
        <v>45832</v>
      </c>
      <c r="B305" t="s">
        <v>150</v>
      </c>
      <c r="C305" t="s">
        <v>51</v>
      </c>
      <c r="D305" t="s">
        <v>19</v>
      </c>
      <c r="E305" t="s">
        <v>20</v>
      </c>
      <c r="F305" t="s">
        <v>21</v>
      </c>
      <c r="G305" t="s">
        <v>56</v>
      </c>
      <c r="I305" t="s">
        <v>31</v>
      </c>
      <c r="J305" t="s">
        <v>31</v>
      </c>
      <c r="K305" t="s">
        <v>53</v>
      </c>
      <c r="L305" t="s">
        <v>376</v>
      </c>
      <c r="M305" t="s">
        <v>257</v>
      </c>
      <c r="N305">
        <v>5.3</v>
      </c>
      <c r="O305" t="s">
        <v>26</v>
      </c>
      <c r="P305" t="s">
        <v>27</v>
      </c>
      <c r="Q305">
        <v>24</v>
      </c>
      <c r="R305" t="s">
        <v>286</v>
      </c>
      <c r="S305">
        <f>COUNTIF(L:L,Sheet1__23_1[[#This Row],[Skills Required]])</f>
        <v>26</v>
      </c>
    </row>
    <row r="306" spans="1:19" x14ac:dyDescent="0.35">
      <c r="A306" s="11">
        <v>45784</v>
      </c>
      <c r="B306" t="s">
        <v>67</v>
      </c>
      <c r="C306" t="s">
        <v>37</v>
      </c>
      <c r="D306" t="s">
        <v>19</v>
      </c>
      <c r="E306" t="s">
        <v>68</v>
      </c>
      <c r="F306" t="s">
        <v>30</v>
      </c>
      <c r="G306" t="s">
        <v>56</v>
      </c>
      <c r="H306">
        <v>14</v>
      </c>
      <c r="I306" t="s">
        <v>31</v>
      </c>
      <c r="J306" t="s">
        <v>22</v>
      </c>
      <c r="K306" t="s">
        <v>63</v>
      </c>
      <c r="L306" t="s">
        <v>365</v>
      </c>
      <c r="M306" t="s">
        <v>151</v>
      </c>
      <c r="N306">
        <v>3.1</v>
      </c>
      <c r="O306" t="s">
        <v>48</v>
      </c>
      <c r="P306" t="s">
        <v>43</v>
      </c>
      <c r="Q306">
        <v>7</v>
      </c>
      <c r="R306" t="s">
        <v>286</v>
      </c>
      <c r="S306">
        <f>COUNTIF(L:L,Sheet1__23_1[[#This Row],[Skills Required]])</f>
        <v>19</v>
      </c>
    </row>
    <row r="307" spans="1:19" x14ac:dyDescent="0.35">
      <c r="A307" s="11">
        <v>45784</v>
      </c>
      <c r="B307" t="s">
        <v>67</v>
      </c>
      <c r="C307" t="s">
        <v>37</v>
      </c>
      <c r="D307" t="s">
        <v>19</v>
      </c>
      <c r="E307" t="s">
        <v>68</v>
      </c>
      <c r="F307" t="s">
        <v>30</v>
      </c>
      <c r="G307" t="s">
        <v>56</v>
      </c>
      <c r="H307">
        <v>14</v>
      </c>
      <c r="I307" t="s">
        <v>31</v>
      </c>
      <c r="J307" t="s">
        <v>22</v>
      </c>
      <c r="K307" t="s">
        <v>63</v>
      </c>
      <c r="L307" t="s">
        <v>368</v>
      </c>
      <c r="M307" t="s">
        <v>151</v>
      </c>
      <c r="N307">
        <v>3.1</v>
      </c>
      <c r="O307" t="s">
        <v>48</v>
      </c>
      <c r="P307" t="s">
        <v>43</v>
      </c>
      <c r="Q307">
        <v>7</v>
      </c>
      <c r="R307" t="s">
        <v>286</v>
      </c>
      <c r="S307">
        <f>COUNTIF(L:L,Sheet1__23_1[[#This Row],[Skills Required]])</f>
        <v>28</v>
      </c>
    </row>
    <row r="308" spans="1:19" x14ac:dyDescent="0.35">
      <c r="A308" s="11">
        <v>45784</v>
      </c>
      <c r="B308" t="s">
        <v>67</v>
      </c>
      <c r="C308" t="s">
        <v>37</v>
      </c>
      <c r="D308" t="s">
        <v>19</v>
      </c>
      <c r="E308" t="s">
        <v>68</v>
      </c>
      <c r="F308" t="s">
        <v>30</v>
      </c>
      <c r="G308" t="s">
        <v>56</v>
      </c>
      <c r="H308">
        <v>14</v>
      </c>
      <c r="I308" t="s">
        <v>31</v>
      </c>
      <c r="J308" t="s">
        <v>22</v>
      </c>
      <c r="K308" t="s">
        <v>63</v>
      </c>
      <c r="L308" t="s">
        <v>378</v>
      </c>
      <c r="M308" t="s">
        <v>151</v>
      </c>
      <c r="N308">
        <v>3.1</v>
      </c>
      <c r="O308" t="s">
        <v>48</v>
      </c>
      <c r="P308" t="s">
        <v>43</v>
      </c>
      <c r="Q308">
        <v>7</v>
      </c>
      <c r="R308" t="s">
        <v>286</v>
      </c>
      <c r="S308">
        <f>COUNTIF(L:L,Sheet1__23_1[[#This Row],[Skills Required]])</f>
        <v>23</v>
      </c>
    </row>
    <row r="309" spans="1:19" x14ac:dyDescent="0.35">
      <c r="A309" s="11">
        <v>45756</v>
      </c>
      <c r="B309" t="s">
        <v>50</v>
      </c>
      <c r="C309" t="s">
        <v>18</v>
      </c>
      <c r="D309" t="s">
        <v>19</v>
      </c>
      <c r="E309" t="s">
        <v>38</v>
      </c>
      <c r="F309" t="s">
        <v>21</v>
      </c>
      <c r="G309" t="s">
        <v>92</v>
      </c>
      <c r="I309" t="s">
        <v>31</v>
      </c>
      <c r="J309" t="s">
        <v>31</v>
      </c>
      <c r="K309" t="s">
        <v>23</v>
      </c>
      <c r="L309" t="s">
        <v>371</v>
      </c>
      <c r="M309" t="s">
        <v>184</v>
      </c>
      <c r="N309">
        <v>10.1</v>
      </c>
      <c r="O309" t="s">
        <v>48</v>
      </c>
      <c r="P309" t="s">
        <v>49</v>
      </c>
      <c r="Q309">
        <v>9</v>
      </c>
      <c r="R309" t="s">
        <v>286</v>
      </c>
      <c r="S309">
        <f>COUNTIF(L:L,Sheet1__23_1[[#This Row],[Skills Required]])</f>
        <v>9</v>
      </c>
    </row>
    <row r="310" spans="1:19" x14ac:dyDescent="0.35">
      <c r="A310" s="11">
        <v>45756</v>
      </c>
      <c r="B310" t="s">
        <v>50</v>
      </c>
      <c r="C310" t="s">
        <v>18</v>
      </c>
      <c r="D310" t="s">
        <v>19</v>
      </c>
      <c r="E310" t="s">
        <v>38</v>
      </c>
      <c r="F310" t="s">
        <v>21</v>
      </c>
      <c r="G310" t="s">
        <v>92</v>
      </c>
      <c r="I310" t="s">
        <v>31</v>
      </c>
      <c r="J310" t="s">
        <v>31</v>
      </c>
      <c r="K310" t="s">
        <v>23</v>
      </c>
      <c r="L310" t="s">
        <v>376</v>
      </c>
      <c r="M310" t="s">
        <v>184</v>
      </c>
      <c r="N310">
        <v>10.1</v>
      </c>
      <c r="O310" t="s">
        <v>48</v>
      </c>
      <c r="P310" t="s">
        <v>49</v>
      </c>
      <c r="Q310">
        <v>9</v>
      </c>
      <c r="R310" t="s">
        <v>286</v>
      </c>
      <c r="S310">
        <f>COUNTIF(L:L,Sheet1__23_1[[#This Row],[Skills Required]])</f>
        <v>26</v>
      </c>
    </row>
    <row r="311" spans="1:19" x14ac:dyDescent="0.35">
      <c r="A311" s="11">
        <v>45756</v>
      </c>
      <c r="B311" t="s">
        <v>50</v>
      </c>
      <c r="C311" t="s">
        <v>18</v>
      </c>
      <c r="D311" t="s">
        <v>19</v>
      </c>
      <c r="E311" t="s">
        <v>38</v>
      </c>
      <c r="F311" t="s">
        <v>21</v>
      </c>
      <c r="G311" t="s">
        <v>92</v>
      </c>
      <c r="I311" t="s">
        <v>31</v>
      </c>
      <c r="J311" t="s">
        <v>31</v>
      </c>
      <c r="K311" t="s">
        <v>23</v>
      </c>
      <c r="L311" t="s">
        <v>368</v>
      </c>
      <c r="M311" t="s">
        <v>184</v>
      </c>
      <c r="N311">
        <v>10.1</v>
      </c>
      <c r="O311" t="s">
        <v>48</v>
      </c>
      <c r="P311" t="s">
        <v>49</v>
      </c>
      <c r="Q311">
        <v>9</v>
      </c>
      <c r="R311" t="s">
        <v>286</v>
      </c>
      <c r="S311">
        <f>COUNTIF(L:L,Sheet1__23_1[[#This Row],[Skills Required]])</f>
        <v>28</v>
      </c>
    </row>
    <row r="312" spans="1:19" x14ac:dyDescent="0.35">
      <c r="A312" s="11">
        <v>45819</v>
      </c>
      <c r="B312" t="s">
        <v>36</v>
      </c>
      <c r="C312" t="s">
        <v>107</v>
      </c>
      <c r="D312" t="s">
        <v>29</v>
      </c>
      <c r="E312" t="s">
        <v>20</v>
      </c>
      <c r="F312" t="s">
        <v>21</v>
      </c>
      <c r="G312" t="s">
        <v>56</v>
      </c>
      <c r="I312" t="s">
        <v>22</v>
      </c>
      <c r="J312" t="s">
        <v>22</v>
      </c>
      <c r="K312" t="s">
        <v>53</v>
      </c>
      <c r="L312" t="s">
        <v>362</v>
      </c>
      <c r="M312" t="s">
        <v>186</v>
      </c>
      <c r="N312">
        <v>9.8000000000000007</v>
      </c>
      <c r="O312" t="s">
        <v>48</v>
      </c>
      <c r="P312" t="s">
        <v>27</v>
      </c>
      <c r="Q312">
        <v>11</v>
      </c>
      <c r="R312" t="s">
        <v>286</v>
      </c>
      <c r="S312">
        <f>COUNTIF(L:L,Sheet1__23_1[[#This Row],[Skills Required]])</f>
        <v>17</v>
      </c>
    </row>
    <row r="313" spans="1:19" x14ac:dyDescent="0.35">
      <c r="A313" s="11">
        <v>45819</v>
      </c>
      <c r="B313" t="s">
        <v>36</v>
      </c>
      <c r="C313" t="s">
        <v>107</v>
      </c>
      <c r="D313" t="s">
        <v>29</v>
      </c>
      <c r="E313" t="s">
        <v>20</v>
      </c>
      <c r="F313" t="s">
        <v>21</v>
      </c>
      <c r="G313" t="s">
        <v>56</v>
      </c>
      <c r="I313" t="s">
        <v>22</v>
      </c>
      <c r="J313" t="s">
        <v>22</v>
      </c>
      <c r="K313" t="s">
        <v>53</v>
      </c>
      <c r="L313" t="s">
        <v>368</v>
      </c>
      <c r="M313" t="s">
        <v>186</v>
      </c>
      <c r="N313">
        <v>9.8000000000000007</v>
      </c>
      <c r="O313" t="s">
        <v>48</v>
      </c>
      <c r="P313" t="s">
        <v>27</v>
      </c>
      <c r="Q313">
        <v>11</v>
      </c>
      <c r="R313" t="s">
        <v>286</v>
      </c>
      <c r="S313">
        <f>COUNTIF(L:L,Sheet1__23_1[[#This Row],[Skills Required]])</f>
        <v>28</v>
      </c>
    </row>
    <row r="314" spans="1:19" x14ac:dyDescent="0.35">
      <c r="A314" s="11">
        <v>45822</v>
      </c>
      <c r="B314" t="s">
        <v>60</v>
      </c>
      <c r="C314" t="s">
        <v>77</v>
      </c>
      <c r="D314" t="s">
        <v>19</v>
      </c>
      <c r="E314" t="s">
        <v>68</v>
      </c>
      <c r="F314" t="s">
        <v>21</v>
      </c>
      <c r="G314" t="s">
        <v>97</v>
      </c>
      <c r="I314" t="s">
        <v>31</v>
      </c>
      <c r="J314" t="s">
        <v>22</v>
      </c>
      <c r="K314" t="s">
        <v>32</v>
      </c>
      <c r="L314" t="s">
        <v>362</v>
      </c>
      <c r="M314" t="s">
        <v>215</v>
      </c>
      <c r="N314">
        <v>4.2</v>
      </c>
      <c r="O314" t="s">
        <v>90</v>
      </c>
      <c r="P314" t="s">
        <v>27</v>
      </c>
      <c r="Q314">
        <v>14</v>
      </c>
      <c r="R314" t="s">
        <v>286</v>
      </c>
      <c r="S314">
        <f>COUNTIF(L:L,Sheet1__23_1[[#This Row],[Skills Required]])</f>
        <v>17</v>
      </c>
    </row>
    <row r="315" spans="1:19" x14ac:dyDescent="0.35">
      <c r="A315" s="11">
        <v>45822</v>
      </c>
      <c r="B315" t="s">
        <v>60</v>
      </c>
      <c r="C315" t="s">
        <v>77</v>
      </c>
      <c r="D315" t="s">
        <v>19</v>
      </c>
      <c r="E315" t="s">
        <v>68</v>
      </c>
      <c r="F315" t="s">
        <v>21</v>
      </c>
      <c r="G315" t="s">
        <v>97</v>
      </c>
      <c r="I315" t="s">
        <v>31</v>
      </c>
      <c r="J315" t="s">
        <v>22</v>
      </c>
      <c r="K315" t="s">
        <v>32</v>
      </c>
      <c r="L315" t="s">
        <v>376</v>
      </c>
      <c r="M315" t="s">
        <v>215</v>
      </c>
      <c r="N315">
        <v>4.2</v>
      </c>
      <c r="O315" t="s">
        <v>90</v>
      </c>
      <c r="P315" t="s">
        <v>27</v>
      </c>
      <c r="Q315">
        <v>14</v>
      </c>
      <c r="R315" t="s">
        <v>286</v>
      </c>
      <c r="S315">
        <f>COUNTIF(L:L,Sheet1__23_1[[#This Row],[Skills Required]])</f>
        <v>26</v>
      </c>
    </row>
    <row r="316" spans="1:19" x14ac:dyDescent="0.35">
      <c r="A316" s="11">
        <v>45822</v>
      </c>
      <c r="B316" t="s">
        <v>60</v>
      </c>
      <c r="C316" t="s">
        <v>77</v>
      </c>
      <c r="D316" t="s">
        <v>19</v>
      </c>
      <c r="E316" t="s">
        <v>68</v>
      </c>
      <c r="F316" t="s">
        <v>21</v>
      </c>
      <c r="G316" t="s">
        <v>97</v>
      </c>
      <c r="I316" t="s">
        <v>31</v>
      </c>
      <c r="J316" t="s">
        <v>22</v>
      </c>
      <c r="K316" t="s">
        <v>32</v>
      </c>
      <c r="L316" t="s">
        <v>370</v>
      </c>
      <c r="M316" t="s">
        <v>215</v>
      </c>
      <c r="N316">
        <v>4.2</v>
      </c>
      <c r="O316" t="s">
        <v>90</v>
      </c>
      <c r="P316" t="s">
        <v>27</v>
      </c>
      <c r="Q316">
        <v>14</v>
      </c>
      <c r="R316" t="s">
        <v>286</v>
      </c>
      <c r="S316">
        <f>COUNTIF(L:L,Sheet1__23_1[[#This Row],[Skills Required]])</f>
        <v>28</v>
      </c>
    </row>
    <row r="317" spans="1:19" x14ac:dyDescent="0.35">
      <c r="A317" s="11">
        <v>45798</v>
      </c>
      <c r="B317" t="s">
        <v>96</v>
      </c>
      <c r="C317" t="s">
        <v>101</v>
      </c>
      <c r="D317" t="s">
        <v>29</v>
      </c>
      <c r="E317" t="s">
        <v>20</v>
      </c>
      <c r="F317" t="s">
        <v>78</v>
      </c>
      <c r="G317" t="s">
        <v>45</v>
      </c>
      <c r="H317">
        <v>0</v>
      </c>
      <c r="I317" t="s">
        <v>31</v>
      </c>
      <c r="J317" t="s">
        <v>31</v>
      </c>
      <c r="K317" t="s">
        <v>23</v>
      </c>
      <c r="L317" t="s">
        <v>373</v>
      </c>
      <c r="M317" t="s">
        <v>262</v>
      </c>
      <c r="N317">
        <v>9.6999999999999993</v>
      </c>
      <c r="O317" t="s">
        <v>48</v>
      </c>
      <c r="P317" t="s">
        <v>43</v>
      </c>
      <c r="Q317">
        <v>21</v>
      </c>
      <c r="R317" t="s">
        <v>287</v>
      </c>
      <c r="S317">
        <f>COUNTIF(L:L,Sheet1__23_1[[#This Row],[Skills Required]])</f>
        <v>12</v>
      </c>
    </row>
    <row r="318" spans="1:19" x14ac:dyDescent="0.35">
      <c r="A318" s="11">
        <v>45798</v>
      </c>
      <c r="B318" t="s">
        <v>96</v>
      </c>
      <c r="C318" t="s">
        <v>101</v>
      </c>
      <c r="D318" t="s">
        <v>29</v>
      </c>
      <c r="E318" t="s">
        <v>20</v>
      </c>
      <c r="F318" t="s">
        <v>78</v>
      </c>
      <c r="G318" t="s">
        <v>45</v>
      </c>
      <c r="H318">
        <v>0</v>
      </c>
      <c r="I318" t="s">
        <v>31</v>
      </c>
      <c r="J318" t="s">
        <v>31</v>
      </c>
      <c r="K318" t="s">
        <v>23</v>
      </c>
      <c r="L318" t="s">
        <v>367</v>
      </c>
      <c r="M318" t="s">
        <v>262</v>
      </c>
      <c r="N318">
        <v>9.6999999999999993</v>
      </c>
      <c r="O318" t="s">
        <v>48</v>
      </c>
      <c r="P318" t="s">
        <v>43</v>
      </c>
      <c r="Q318">
        <v>21</v>
      </c>
      <c r="R318" t="s">
        <v>287</v>
      </c>
      <c r="S318">
        <f>COUNTIF(L:L,Sheet1__23_1[[#This Row],[Skills Required]])</f>
        <v>20</v>
      </c>
    </row>
    <row r="319" spans="1:19" x14ac:dyDescent="0.35">
      <c r="A319" s="11">
        <v>45792</v>
      </c>
      <c r="B319" t="s">
        <v>50</v>
      </c>
      <c r="C319" t="s">
        <v>73</v>
      </c>
      <c r="D319" t="s">
        <v>29</v>
      </c>
      <c r="E319" t="s">
        <v>62</v>
      </c>
      <c r="F319" t="s">
        <v>21</v>
      </c>
      <c r="G319" t="s">
        <v>97</v>
      </c>
      <c r="I319" t="s">
        <v>31</v>
      </c>
      <c r="J319" t="s">
        <v>31</v>
      </c>
      <c r="K319" t="s">
        <v>63</v>
      </c>
      <c r="L319" t="s">
        <v>373</v>
      </c>
      <c r="M319" t="s">
        <v>141</v>
      </c>
      <c r="N319">
        <v>5.3</v>
      </c>
      <c r="O319" t="s">
        <v>66</v>
      </c>
      <c r="P319" t="s">
        <v>43</v>
      </c>
      <c r="Q319">
        <v>15</v>
      </c>
      <c r="R319" t="s">
        <v>286</v>
      </c>
      <c r="S319">
        <f>COUNTIF(L:L,Sheet1__23_1[[#This Row],[Skills Required]])</f>
        <v>12</v>
      </c>
    </row>
    <row r="320" spans="1:19" x14ac:dyDescent="0.35">
      <c r="A320" s="11">
        <v>45792</v>
      </c>
      <c r="B320" t="s">
        <v>50</v>
      </c>
      <c r="C320" t="s">
        <v>73</v>
      </c>
      <c r="D320" t="s">
        <v>29</v>
      </c>
      <c r="E320" t="s">
        <v>62</v>
      </c>
      <c r="F320" t="s">
        <v>21</v>
      </c>
      <c r="G320" t="s">
        <v>97</v>
      </c>
      <c r="I320" t="s">
        <v>31</v>
      </c>
      <c r="J320" t="s">
        <v>31</v>
      </c>
      <c r="K320" t="s">
        <v>63</v>
      </c>
      <c r="L320" t="s">
        <v>376</v>
      </c>
      <c r="M320" t="s">
        <v>141</v>
      </c>
      <c r="N320">
        <v>5.3</v>
      </c>
      <c r="O320" t="s">
        <v>66</v>
      </c>
      <c r="P320" t="s">
        <v>43</v>
      </c>
      <c r="Q320">
        <v>15</v>
      </c>
      <c r="R320" t="s">
        <v>286</v>
      </c>
      <c r="S320">
        <f>COUNTIF(L:L,Sheet1__23_1[[#This Row],[Skills Required]])</f>
        <v>26</v>
      </c>
    </row>
    <row r="321" spans="1:19" x14ac:dyDescent="0.35">
      <c r="A321" s="11">
        <v>45792</v>
      </c>
      <c r="B321" t="s">
        <v>50</v>
      </c>
      <c r="C321" t="s">
        <v>73</v>
      </c>
      <c r="D321" t="s">
        <v>29</v>
      </c>
      <c r="E321" t="s">
        <v>62</v>
      </c>
      <c r="F321" t="s">
        <v>21</v>
      </c>
      <c r="G321" t="s">
        <v>97</v>
      </c>
      <c r="I321" t="s">
        <v>31</v>
      </c>
      <c r="J321" t="s">
        <v>31</v>
      </c>
      <c r="K321" t="s">
        <v>63</v>
      </c>
      <c r="L321" t="s">
        <v>370</v>
      </c>
      <c r="M321" t="s">
        <v>141</v>
      </c>
      <c r="N321">
        <v>5.3</v>
      </c>
      <c r="O321" t="s">
        <v>66</v>
      </c>
      <c r="P321" t="s">
        <v>43</v>
      </c>
      <c r="Q321">
        <v>15</v>
      </c>
      <c r="R321" t="s">
        <v>286</v>
      </c>
      <c r="S321">
        <f>COUNTIF(L:L,Sheet1__23_1[[#This Row],[Skills Required]])</f>
        <v>28</v>
      </c>
    </row>
    <row r="322" spans="1:19" x14ac:dyDescent="0.35">
      <c r="A322" s="11">
        <v>45792</v>
      </c>
      <c r="B322" t="s">
        <v>50</v>
      </c>
      <c r="C322" t="s">
        <v>73</v>
      </c>
      <c r="D322" t="s">
        <v>29</v>
      </c>
      <c r="E322" t="s">
        <v>62</v>
      </c>
      <c r="F322" t="s">
        <v>21</v>
      </c>
      <c r="G322" t="s">
        <v>97</v>
      </c>
      <c r="I322" t="s">
        <v>31</v>
      </c>
      <c r="J322" t="s">
        <v>31</v>
      </c>
      <c r="K322" t="s">
        <v>63</v>
      </c>
      <c r="L322" t="s">
        <v>364</v>
      </c>
      <c r="M322" t="s">
        <v>141</v>
      </c>
      <c r="N322">
        <v>5.3</v>
      </c>
      <c r="O322" t="s">
        <v>66</v>
      </c>
      <c r="P322" t="s">
        <v>43</v>
      </c>
      <c r="Q322">
        <v>15</v>
      </c>
      <c r="R322" t="s">
        <v>286</v>
      </c>
      <c r="S322">
        <f>COUNTIF(L:L,Sheet1__23_1[[#This Row],[Skills Required]])</f>
        <v>26</v>
      </c>
    </row>
    <row r="323" spans="1:19" x14ac:dyDescent="0.35">
      <c r="A323" s="11">
        <v>45773</v>
      </c>
      <c r="B323" t="s">
        <v>133</v>
      </c>
      <c r="C323" t="s">
        <v>110</v>
      </c>
      <c r="D323" t="s">
        <v>19</v>
      </c>
      <c r="E323" t="s">
        <v>20</v>
      </c>
      <c r="F323" t="s">
        <v>21</v>
      </c>
      <c r="G323" t="s">
        <v>52</v>
      </c>
      <c r="I323" t="s">
        <v>31</v>
      </c>
      <c r="J323" t="s">
        <v>22</v>
      </c>
      <c r="K323" t="s">
        <v>40</v>
      </c>
      <c r="L323" t="s">
        <v>379</v>
      </c>
      <c r="M323" t="s">
        <v>264</v>
      </c>
      <c r="N323">
        <v>9.1999999999999993</v>
      </c>
      <c r="O323" t="s">
        <v>90</v>
      </c>
      <c r="P323" t="s">
        <v>49</v>
      </c>
      <c r="Q323">
        <v>26</v>
      </c>
      <c r="R323" t="s">
        <v>286</v>
      </c>
      <c r="S323">
        <f>COUNTIF(L:L,Sheet1__23_1[[#This Row],[Skills Required]])</f>
        <v>9</v>
      </c>
    </row>
    <row r="324" spans="1:19" x14ac:dyDescent="0.35">
      <c r="A324" s="11">
        <v>45773</v>
      </c>
      <c r="B324" t="s">
        <v>133</v>
      </c>
      <c r="C324" t="s">
        <v>110</v>
      </c>
      <c r="D324" t="s">
        <v>19</v>
      </c>
      <c r="E324" t="s">
        <v>20</v>
      </c>
      <c r="F324" t="s">
        <v>21</v>
      </c>
      <c r="G324" t="s">
        <v>52</v>
      </c>
      <c r="I324" t="s">
        <v>31</v>
      </c>
      <c r="J324" t="s">
        <v>22</v>
      </c>
      <c r="K324" t="s">
        <v>40</v>
      </c>
      <c r="L324" t="s">
        <v>364</v>
      </c>
      <c r="M324" t="s">
        <v>264</v>
      </c>
      <c r="N324">
        <v>9.1999999999999993</v>
      </c>
      <c r="O324" t="s">
        <v>90</v>
      </c>
      <c r="P324" t="s">
        <v>49</v>
      </c>
      <c r="Q324">
        <v>26</v>
      </c>
      <c r="R324" t="s">
        <v>286</v>
      </c>
      <c r="S324">
        <f>COUNTIF(L:L,Sheet1__23_1[[#This Row],[Skills Required]])</f>
        <v>26</v>
      </c>
    </row>
    <row r="325" spans="1:19" x14ac:dyDescent="0.35">
      <c r="A325" s="11">
        <v>45767</v>
      </c>
      <c r="B325" t="s">
        <v>133</v>
      </c>
      <c r="C325" t="s">
        <v>107</v>
      </c>
      <c r="D325" t="s">
        <v>19</v>
      </c>
      <c r="E325" t="s">
        <v>20</v>
      </c>
      <c r="F325" t="s">
        <v>69</v>
      </c>
      <c r="G325" t="s">
        <v>19</v>
      </c>
      <c r="H325">
        <v>0</v>
      </c>
      <c r="I325" t="s">
        <v>22</v>
      </c>
      <c r="J325" t="s">
        <v>31</v>
      </c>
      <c r="K325" t="s">
        <v>63</v>
      </c>
      <c r="L325" t="s">
        <v>362</v>
      </c>
      <c r="M325" t="s">
        <v>266</v>
      </c>
      <c r="N325">
        <v>6.2</v>
      </c>
      <c r="O325" t="s">
        <v>35</v>
      </c>
      <c r="P325" t="s">
        <v>49</v>
      </c>
      <c r="Q325">
        <v>20</v>
      </c>
      <c r="R325" t="s">
        <v>287</v>
      </c>
      <c r="S325">
        <f>COUNTIF(L:L,Sheet1__23_1[[#This Row],[Skills Required]])</f>
        <v>17</v>
      </c>
    </row>
    <row r="326" spans="1:19" x14ac:dyDescent="0.35">
      <c r="A326" s="11">
        <v>45767</v>
      </c>
      <c r="B326" t="s">
        <v>133</v>
      </c>
      <c r="C326" t="s">
        <v>107</v>
      </c>
      <c r="D326" t="s">
        <v>19</v>
      </c>
      <c r="E326" t="s">
        <v>20</v>
      </c>
      <c r="F326" t="s">
        <v>69</v>
      </c>
      <c r="G326" t="s">
        <v>19</v>
      </c>
      <c r="H326">
        <v>0</v>
      </c>
      <c r="I326" t="s">
        <v>22</v>
      </c>
      <c r="J326" t="s">
        <v>31</v>
      </c>
      <c r="K326" t="s">
        <v>63</v>
      </c>
      <c r="L326" t="s">
        <v>372</v>
      </c>
      <c r="M326" t="s">
        <v>266</v>
      </c>
      <c r="N326">
        <v>6.2</v>
      </c>
      <c r="O326" t="s">
        <v>35</v>
      </c>
      <c r="P326" t="s">
        <v>49</v>
      </c>
      <c r="Q326">
        <v>20</v>
      </c>
      <c r="R326" t="s">
        <v>287</v>
      </c>
      <c r="S326">
        <f>COUNTIF(L:L,Sheet1__23_1[[#This Row],[Skills Required]])</f>
        <v>16</v>
      </c>
    </row>
    <row r="327" spans="1:19" x14ac:dyDescent="0.35">
      <c r="A327" s="11">
        <v>45767</v>
      </c>
      <c r="B327" t="s">
        <v>133</v>
      </c>
      <c r="C327" t="s">
        <v>107</v>
      </c>
      <c r="D327" t="s">
        <v>19</v>
      </c>
      <c r="E327" t="s">
        <v>20</v>
      </c>
      <c r="F327" t="s">
        <v>69</v>
      </c>
      <c r="G327" t="s">
        <v>19</v>
      </c>
      <c r="H327">
        <v>0</v>
      </c>
      <c r="I327" t="s">
        <v>22</v>
      </c>
      <c r="J327" t="s">
        <v>31</v>
      </c>
      <c r="K327" t="s">
        <v>63</v>
      </c>
      <c r="L327" t="s">
        <v>364</v>
      </c>
      <c r="M327" t="s">
        <v>266</v>
      </c>
      <c r="N327">
        <v>6.2</v>
      </c>
      <c r="O327" t="s">
        <v>35</v>
      </c>
      <c r="P327" t="s">
        <v>49</v>
      </c>
      <c r="Q327">
        <v>20</v>
      </c>
      <c r="R327" t="s">
        <v>287</v>
      </c>
      <c r="S327">
        <f>COUNTIF(L:L,Sheet1__23_1[[#This Row],[Skills Required]])</f>
        <v>26</v>
      </c>
    </row>
    <row r="328" spans="1:19" x14ac:dyDescent="0.35">
      <c r="A328" s="11">
        <v>45767</v>
      </c>
      <c r="B328" t="s">
        <v>133</v>
      </c>
      <c r="C328" t="s">
        <v>107</v>
      </c>
      <c r="D328" t="s">
        <v>19</v>
      </c>
      <c r="E328" t="s">
        <v>20</v>
      </c>
      <c r="F328" t="s">
        <v>69</v>
      </c>
      <c r="G328" t="s">
        <v>19</v>
      </c>
      <c r="H328">
        <v>0</v>
      </c>
      <c r="I328" t="s">
        <v>22</v>
      </c>
      <c r="J328" t="s">
        <v>31</v>
      </c>
      <c r="K328" t="s">
        <v>63</v>
      </c>
      <c r="L328" t="s">
        <v>368</v>
      </c>
      <c r="M328" t="s">
        <v>266</v>
      </c>
      <c r="N328">
        <v>6.2</v>
      </c>
      <c r="O328" t="s">
        <v>35</v>
      </c>
      <c r="P328" t="s">
        <v>49</v>
      </c>
      <c r="Q328">
        <v>20</v>
      </c>
      <c r="R328" t="s">
        <v>287</v>
      </c>
      <c r="S328">
        <f>COUNTIF(L:L,Sheet1__23_1[[#This Row],[Skills Required]])</f>
        <v>28</v>
      </c>
    </row>
    <row r="329" spans="1:19" x14ac:dyDescent="0.35">
      <c r="A329" s="11">
        <v>45787</v>
      </c>
      <c r="B329" t="s">
        <v>28</v>
      </c>
      <c r="C329" t="s">
        <v>37</v>
      </c>
      <c r="D329" t="s">
        <v>29</v>
      </c>
      <c r="E329" t="s">
        <v>62</v>
      </c>
      <c r="F329" t="s">
        <v>78</v>
      </c>
      <c r="G329" t="s">
        <v>87</v>
      </c>
      <c r="H329">
        <v>7</v>
      </c>
      <c r="I329" t="s">
        <v>31</v>
      </c>
      <c r="J329" t="s">
        <v>31</v>
      </c>
      <c r="K329" t="s">
        <v>53</v>
      </c>
      <c r="L329" t="s">
        <v>377</v>
      </c>
      <c r="M329" t="s">
        <v>182</v>
      </c>
      <c r="N329">
        <v>9.9</v>
      </c>
      <c r="O329" t="s">
        <v>90</v>
      </c>
      <c r="P329" t="s">
        <v>43</v>
      </c>
      <c r="Q329">
        <v>10</v>
      </c>
      <c r="R329" t="s">
        <v>287</v>
      </c>
      <c r="S329">
        <f>COUNTIF(L:L,Sheet1__23_1[[#This Row],[Skills Required]])</f>
        <v>13</v>
      </c>
    </row>
    <row r="330" spans="1:19" x14ac:dyDescent="0.35">
      <c r="A330" s="11">
        <v>45787</v>
      </c>
      <c r="B330" t="s">
        <v>28</v>
      </c>
      <c r="C330" t="s">
        <v>37</v>
      </c>
      <c r="D330" t="s">
        <v>29</v>
      </c>
      <c r="E330" t="s">
        <v>62</v>
      </c>
      <c r="F330" t="s">
        <v>78</v>
      </c>
      <c r="G330" t="s">
        <v>87</v>
      </c>
      <c r="H330">
        <v>7</v>
      </c>
      <c r="I330" t="s">
        <v>31</v>
      </c>
      <c r="J330" t="s">
        <v>31</v>
      </c>
      <c r="K330" t="s">
        <v>53</v>
      </c>
      <c r="L330" t="s">
        <v>378</v>
      </c>
      <c r="M330" t="s">
        <v>182</v>
      </c>
      <c r="N330">
        <v>9.9</v>
      </c>
      <c r="O330" t="s">
        <v>90</v>
      </c>
      <c r="P330" t="s">
        <v>43</v>
      </c>
      <c r="Q330">
        <v>10</v>
      </c>
      <c r="R330" t="s">
        <v>287</v>
      </c>
      <c r="S330">
        <f>COUNTIF(L:L,Sheet1__23_1[[#This Row],[Skills Required]])</f>
        <v>23</v>
      </c>
    </row>
    <row r="331" spans="1:19" x14ac:dyDescent="0.35">
      <c r="A331" s="11">
        <v>45787</v>
      </c>
      <c r="B331" t="s">
        <v>28</v>
      </c>
      <c r="C331" t="s">
        <v>37</v>
      </c>
      <c r="D331" t="s">
        <v>29</v>
      </c>
      <c r="E331" t="s">
        <v>62</v>
      </c>
      <c r="F331" t="s">
        <v>78</v>
      </c>
      <c r="G331" t="s">
        <v>87</v>
      </c>
      <c r="H331">
        <v>7</v>
      </c>
      <c r="I331" t="s">
        <v>31</v>
      </c>
      <c r="J331" t="s">
        <v>31</v>
      </c>
      <c r="K331" t="s">
        <v>53</v>
      </c>
      <c r="L331" t="s">
        <v>376</v>
      </c>
      <c r="M331" t="s">
        <v>182</v>
      </c>
      <c r="N331">
        <v>9.9</v>
      </c>
      <c r="O331" t="s">
        <v>90</v>
      </c>
      <c r="P331" t="s">
        <v>43</v>
      </c>
      <c r="Q331">
        <v>10</v>
      </c>
      <c r="R331" t="s">
        <v>287</v>
      </c>
      <c r="S331">
        <f>COUNTIF(L:L,Sheet1__23_1[[#This Row],[Skills Required]])</f>
        <v>26</v>
      </c>
    </row>
    <row r="332" spans="1:19" x14ac:dyDescent="0.35">
      <c r="A332" s="11">
        <v>45787</v>
      </c>
      <c r="B332" t="s">
        <v>28</v>
      </c>
      <c r="C332" t="s">
        <v>37</v>
      </c>
      <c r="D332" t="s">
        <v>29</v>
      </c>
      <c r="E332" t="s">
        <v>62</v>
      </c>
      <c r="F332" t="s">
        <v>78</v>
      </c>
      <c r="G332" t="s">
        <v>87</v>
      </c>
      <c r="H332">
        <v>7</v>
      </c>
      <c r="I332" t="s">
        <v>31</v>
      </c>
      <c r="J332" t="s">
        <v>31</v>
      </c>
      <c r="K332" t="s">
        <v>53</v>
      </c>
      <c r="L332" t="s">
        <v>367</v>
      </c>
      <c r="M332" t="s">
        <v>182</v>
      </c>
      <c r="N332">
        <v>9.9</v>
      </c>
      <c r="O332" t="s">
        <v>90</v>
      </c>
      <c r="P332" t="s">
        <v>43</v>
      </c>
      <c r="Q332">
        <v>10</v>
      </c>
      <c r="R332" t="s">
        <v>287</v>
      </c>
      <c r="S332">
        <f>COUNTIF(L:L,Sheet1__23_1[[#This Row],[Skills Required]])</f>
        <v>20</v>
      </c>
    </row>
    <row r="333" spans="1:19" x14ac:dyDescent="0.35">
      <c r="A333" s="11">
        <v>45775</v>
      </c>
      <c r="B333" t="s">
        <v>60</v>
      </c>
      <c r="C333" t="s">
        <v>37</v>
      </c>
      <c r="D333" t="s">
        <v>19</v>
      </c>
      <c r="E333" t="s">
        <v>68</v>
      </c>
      <c r="F333" t="s">
        <v>30</v>
      </c>
      <c r="G333" t="s">
        <v>56</v>
      </c>
      <c r="H333">
        <v>3</v>
      </c>
      <c r="I333" t="s">
        <v>22</v>
      </c>
      <c r="J333" t="s">
        <v>22</v>
      </c>
      <c r="K333" t="s">
        <v>63</v>
      </c>
      <c r="L333" t="s">
        <v>380</v>
      </c>
      <c r="M333" t="s">
        <v>102</v>
      </c>
      <c r="N333">
        <v>7.5</v>
      </c>
      <c r="O333" t="s">
        <v>95</v>
      </c>
      <c r="P333" t="s">
        <v>49</v>
      </c>
      <c r="Q333">
        <v>28</v>
      </c>
      <c r="R333" t="s">
        <v>286</v>
      </c>
      <c r="S333">
        <f>COUNTIF(L:L,Sheet1__23_1[[#This Row],[Skills Required]])</f>
        <v>13</v>
      </c>
    </row>
    <row r="334" spans="1:19" x14ac:dyDescent="0.35">
      <c r="A334" s="11">
        <v>45775</v>
      </c>
      <c r="B334" t="s">
        <v>60</v>
      </c>
      <c r="C334" t="s">
        <v>37</v>
      </c>
      <c r="D334" t="s">
        <v>19</v>
      </c>
      <c r="E334" t="s">
        <v>68</v>
      </c>
      <c r="F334" t="s">
        <v>30</v>
      </c>
      <c r="G334" t="s">
        <v>56</v>
      </c>
      <c r="H334">
        <v>3</v>
      </c>
      <c r="I334" t="s">
        <v>22</v>
      </c>
      <c r="J334" t="s">
        <v>22</v>
      </c>
      <c r="K334" t="s">
        <v>63</v>
      </c>
      <c r="L334" t="s">
        <v>366</v>
      </c>
      <c r="M334" t="s">
        <v>102</v>
      </c>
      <c r="N334">
        <v>7.5</v>
      </c>
      <c r="O334" t="s">
        <v>95</v>
      </c>
      <c r="P334" t="s">
        <v>49</v>
      </c>
      <c r="Q334">
        <v>28</v>
      </c>
      <c r="R334" t="s">
        <v>286</v>
      </c>
      <c r="S334">
        <f>COUNTIF(L:L,Sheet1__23_1[[#This Row],[Skills Required]])</f>
        <v>29</v>
      </c>
    </row>
    <row r="335" spans="1:19" x14ac:dyDescent="0.35">
      <c r="A335" s="11">
        <v>45775</v>
      </c>
      <c r="B335" t="s">
        <v>60</v>
      </c>
      <c r="C335" t="s">
        <v>37</v>
      </c>
      <c r="D335" t="s">
        <v>19</v>
      </c>
      <c r="E335" t="s">
        <v>68</v>
      </c>
      <c r="F335" t="s">
        <v>30</v>
      </c>
      <c r="G335" t="s">
        <v>56</v>
      </c>
      <c r="H335">
        <v>3</v>
      </c>
      <c r="I335" t="s">
        <v>22</v>
      </c>
      <c r="J335" t="s">
        <v>22</v>
      </c>
      <c r="K335" t="s">
        <v>63</v>
      </c>
      <c r="L335" t="s">
        <v>370</v>
      </c>
      <c r="M335" t="s">
        <v>102</v>
      </c>
      <c r="N335">
        <v>7.5</v>
      </c>
      <c r="O335" t="s">
        <v>95</v>
      </c>
      <c r="P335" t="s">
        <v>49</v>
      </c>
      <c r="Q335">
        <v>28</v>
      </c>
      <c r="R335" t="s">
        <v>286</v>
      </c>
      <c r="S335">
        <f>COUNTIF(L:L,Sheet1__23_1[[#This Row],[Skills Required]])</f>
        <v>28</v>
      </c>
    </row>
    <row r="336" spans="1:19" x14ac:dyDescent="0.35">
      <c r="A336" s="11">
        <v>45775</v>
      </c>
      <c r="B336" t="s">
        <v>60</v>
      </c>
      <c r="C336" t="s">
        <v>37</v>
      </c>
      <c r="D336" t="s">
        <v>19</v>
      </c>
      <c r="E336" t="s">
        <v>68</v>
      </c>
      <c r="F336" t="s">
        <v>30</v>
      </c>
      <c r="G336" t="s">
        <v>56</v>
      </c>
      <c r="H336">
        <v>3</v>
      </c>
      <c r="I336" t="s">
        <v>22</v>
      </c>
      <c r="J336" t="s">
        <v>22</v>
      </c>
      <c r="K336" t="s">
        <v>63</v>
      </c>
      <c r="L336" t="s">
        <v>378</v>
      </c>
      <c r="M336" t="s">
        <v>102</v>
      </c>
      <c r="N336">
        <v>7.5</v>
      </c>
      <c r="O336" t="s">
        <v>95</v>
      </c>
      <c r="P336" t="s">
        <v>49</v>
      </c>
      <c r="Q336">
        <v>28</v>
      </c>
      <c r="R336" t="s">
        <v>286</v>
      </c>
      <c r="S336">
        <f>COUNTIF(L:L,Sheet1__23_1[[#This Row],[Skills Required]])</f>
        <v>23</v>
      </c>
    </row>
    <row r="337" spans="1:19" x14ac:dyDescent="0.35">
      <c r="A337" s="11">
        <v>45832</v>
      </c>
      <c r="B337" t="s">
        <v>135</v>
      </c>
      <c r="C337" t="s">
        <v>107</v>
      </c>
      <c r="D337" t="s">
        <v>29</v>
      </c>
      <c r="E337" t="s">
        <v>68</v>
      </c>
      <c r="F337" t="s">
        <v>21</v>
      </c>
      <c r="G337" t="s">
        <v>19</v>
      </c>
      <c r="I337" t="s">
        <v>31</v>
      </c>
      <c r="J337" t="s">
        <v>31</v>
      </c>
      <c r="K337" t="s">
        <v>32</v>
      </c>
      <c r="L337" t="s">
        <v>381</v>
      </c>
      <c r="M337" t="s">
        <v>178</v>
      </c>
      <c r="N337">
        <v>6.3</v>
      </c>
      <c r="O337" t="s">
        <v>26</v>
      </c>
      <c r="P337" t="s">
        <v>27</v>
      </c>
      <c r="Q337">
        <v>24</v>
      </c>
      <c r="R337" t="s">
        <v>286</v>
      </c>
      <c r="S337">
        <f>COUNTIF(L:L,Sheet1__23_1[[#This Row],[Skills Required]])</f>
        <v>10</v>
      </c>
    </row>
    <row r="338" spans="1:19" x14ac:dyDescent="0.35">
      <c r="A338" s="11">
        <v>45832</v>
      </c>
      <c r="B338" t="s">
        <v>135</v>
      </c>
      <c r="C338" t="s">
        <v>107</v>
      </c>
      <c r="D338" t="s">
        <v>29</v>
      </c>
      <c r="E338" t="s">
        <v>68</v>
      </c>
      <c r="F338" t="s">
        <v>21</v>
      </c>
      <c r="G338" t="s">
        <v>19</v>
      </c>
      <c r="I338" t="s">
        <v>31</v>
      </c>
      <c r="J338" t="s">
        <v>31</v>
      </c>
      <c r="K338" t="s">
        <v>32</v>
      </c>
      <c r="L338" t="s">
        <v>369</v>
      </c>
      <c r="M338" t="s">
        <v>178</v>
      </c>
      <c r="N338">
        <v>6.3</v>
      </c>
      <c r="O338" t="s">
        <v>26</v>
      </c>
      <c r="P338" t="s">
        <v>27</v>
      </c>
      <c r="Q338">
        <v>24</v>
      </c>
      <c r="R338" t="s">
        <v>286</v>
      </c>
      <c r="S338">
        <f>COUNTIF(L:L,Sheet1__23_1[[#This Row],[Skills Required]])</f>
        <v>25</v>
      </c>
    </row>
    <row r="339" spans="1:19" x14ac:dyDescent="0.35">
      <c r="A339" s="11">
        <v>45832</v>
      </c>
      <c r="B339" t="s">
        <v>135</v>
      </c>
      <c r="C339" t="s">
        <v>107</v>
      </c>
      <c r="D339" t="s">
        <v>29</v>
      </c>
      <c r="E339" t="s">
        <v>68</v>
      </c>
      <c r="F339" t="s">
        <v>21</v>
      </c>
      <c r="G339" t="s">
        <v>19</v>
      </c>
      <c r="I339" t="s">
        <v>31</v>
      </c>
      <c r="J339" t="s">
        <v>31</v>
      </c>
      <c r="K339" t="s">
        <v>32</v>
      </c>
      <c r="L339" t="s">
        <v>370</v>
      </c>
      <c r="M339" t="s">
        <v>178</v>
      </c>
      <c r="N339">
        <v>6.3</v>
      </c>
      <c r="O339" t="s">
        <v>26</v>
      </c>
      <c r="P339" t="s">
        <v>27</v>
      </c>
      <c r="Q339">
        <v>24</v>
      </c>
      <c r="R339" t="s">
        <v>286</v>
      </c>
      <c r="S339">
        <f>COUNTIF(L:L,Sheet1__23_1[[#This Row],[Skills Required]])</f>
        <v>28</v>
      </c>
    </row>
    <row r="340" spans="1:19" x14ac:dyDescent="0.35">
      <c r="A340" s="11">
        <v>45753</v>
      </c>
      <c r="B340" t="s">
        <v>50</v>
      </c>
      <c r="C340" t="s">
        <v>37</v>
      </c>
      <c r="D340" t="s">
        <v>19</v>
      </c>
      <c r="E340" t="s">
        <v>44</v>
      </c>
      <c r="F340" t="s">
        <v>21</v>
      </c>
      <c r="G340" t="s">
        <v>56</v>
      </c>
      <c r="I340" t="s">
        <v>31</v>
      </c>
      <c r="J340" t="s">
        <v>31</v>
      </c>
      <c r="K340" t="s">
        <v>53</v>
      </c>
      <c r="L340" t="s">
        <v>365</v>
      </c>
      <c r="M340" t="s">
        <v>114</v>
      </c>
      <c r="N340">
        <v>6.4</v>
      </c>
      <c r="O340" t="s">
        <v>35</v>
      </c>
      <c r="P340" t="s">
        <v>49</v>
      </c>
      <c r="Q340">
        <v>6</v>
      </c>
      <c r="R340" t="s">
        <v>286</v>
      </c>
      <c r="S340">
        <f>COUNTIF(L:L,Sheet1__23_1[[#This Row],[Skills Required]])</f>
        <v>19</v>
      </c>
    </row>
    <row r="341" spans="1:19" x14ac:dyDescent="0.35">
      <c r="A341" s="11">
        <v>45753</v>
      </c>
      <c r="B341" t="s">
        <v>50</v>
      </c>
      <c r="C341" t="s">
        <v>37</v>
      </c>
      <c r="D341" t="s">
        <v>19</v>
      </c>
      <c r="E341" t="s">
        <v>44</v>
      </c>
      <c r="F341" t="s">
        <v>21</v>
      </c>
      <c r="G341" t="s">
        <v>56</v>
      </c>
      <c r="I341" t="s">
        <v>31</v>
      </c>
      <c r="J341" t="s">
        <v>31</v>
      </c>
      <c r="K341" t="s">
        <v>53</v>
      </c>
      <c r="L341" t="s">
        <v>372</v>
      </c>
      <c r="M341" t="s">
        <v>114</v>
      </c>
      <c r="N341">
        <v>6.4</v>
      </c>
      <c r="O341" t="s">
        <v>35</v>
      </c>
      <c r="P341" t="s">
        <v>49</v>
      </c>
      <c r="Q341">
        <v>6</v>
      </c>
      <c r="R341" t="s">
        <v>286</v>
      </c>
      <c r="S341">
        <f>COUNTIF(L:L,Sheet1__23_1[[#This Row],[Skills Required]])</f>
        <v>16</v>
      </c>
    </row>
    <row r="342" spans="1:19" x14ac:dyDescent="0.35">
      <c r="A342" s="11">
        <v>45796</v>
      </c>
      <c r="B342" t="s">
        <v>100</v>
      </c>
      <c r="C342" t="s">
        <v>107</v>
      </c>
      <c r="D342" t="s">
        <v>29</v>
      </c>
      <c r="E342" t="s">
        <v>68</v>
      </c>
      <c r="F342" t="s">
        <v>21</v>
      </c>
      <c r="G342" t="s">
        <v>52</v>
      </c>
      <c r="I342" t="s">
        <v>22</v>
      </c>
      <c r="J342" t="s">
        <v>22</v>
      </c>
      <c r="K342" t="s">
        <v>53</v>
      </c>
      <c r="L342" t="s">
        <v>375</v>
      </c>
      <c r="M342" t="s">
        <v>271</v>
      </c>
      <c r="N342">
        <v>7.6</v>
      </c>
      <c r="O342" t="s">
        <v>95</v>
      </c>
      <c r="P342" t="s">
        <v>43</v>
      </c>
      <c r="Q342">
        <v>19</v>
      </c>
      <c r="R342" t="s">
        <v>286</v>
      </c>
      <c r="S342">
        <f>COUNTIF(L:L,Sheet1__23_1[[#This Row],[Skills Required]])</f>
        <v>11</v>
      </c>
    </row>
    <row r="343" spans="1:19" x14ac:dyDescent="0.35">
      <c r="A343" s="11">
        <v>45796</v>
      </c>
      <c r="B343" t="s">
        <v>100</v>
      </c>
      <c r="C343" t="s">
        <v>107</v>
      </c>
      <c r="D343" t="s">
        <v>29</v>
      </c>
      <c r="E343" t="s">
        <v>68</v>
      </c>
      <c r="F343" t="s">
        <v>21</v>
      </c>
      <c r="G343" t="s">
        <v>52</v>
      </c>
      <c r="I343" t="s">
        <v>22</v>
      </c>
      <c r="J343" t="s">
        <v>22</v>
      </c>
      <c r="K343" t="s">
        <v>53</v>
      </c>
      <c r="L343" t="s">
        <v>376</v>
      </c>
      <c r="M343" t="s">
        <v>271</v>
      </c>
      <c r="N343">
        <v>7.6</v>
      </c>
      <c r="O343" t="s">
        <v>95</v>
      </c>
      <c r="P343" t="s">
        <v>43</v>
      </c>
      <c r="Q343">
        <v>19</v>
      </c>
      <c r="R343" t="s">
        <v>286</v>
      </c>
      <c r="S343">
        <f>COUNTIF(L:L,Sheet1__23_1[[#This Row],[Skills Required]])</f>
        <v>26</v>
      </c>
    </row>
    <row r="344" spans="1:19" x14ac:dyDescent="0.35">
      <c r="A344" s="11">
        <v>45796</v>
      </c>
      <c r="B344" t="s">
        <v>100</v>
      </c>
      <c r="C344" t="s">
        <v>107</v>
      </c>
      <c r="D344" t="s">
        <v>29</v>
      </c>
      <c r="E344" t="s">
        <v>68</v>
      </c>
      <c r="F344" t="s">
        <v>21</v>
      </c>
      <c r="G344" t="s">
        <v>52</v>
      </c>
      <c r="I344" t="s">
        <v>22</v>
      </c>
      <c r="J344" t="s">
        <v>22</v>
      </c>
      <c r="K344" t="s">
        <v>53</v>
      </c>
      <c r="L344" t="s">
        <v>366</v>
      </c>
      <c r="M344" t="s">
        <v>271</v>
      </c>
      <c r="N344">
        <v>7.6</v>
      </c>
      <c r="O344" t="s">
        <v>95</v>
      </c>
      <c r="P344" t="s">
        <v>43</v>
      </c>
      <c r="Q344">
        <v>19</v>
      </c>
      <c r="R344" t="s">
        <v>286</v>
      </c>
      <c r="S344">
        <f>COUNTIF(L:L,Sheet1__23_1[[#This Row],[Skills Required]])</f>
        <v>29</v>
      </c>
    </row>
    <row r="345" spans="1:19" x14ac:dyDescent="0.35">
      <c r="A345" s="11">
        <v>45783</v>
      </c>
      <c r="B345" t="s">
        <v>50</v>
      </c>
      <c r="C345" t="s">
        <v>81</v>
      </c>
      <c r="D345" t="s">
        <v>29</v>
      </c>
      <c r="E345" t="s">
        <v>62</v>
      </c>
      <c r="F345" t="s">
        <v>21</v>
      </c>
      <c r="G345" t="s">
        <v>87</v>
      </c>
      <c r="I345" t="s">
        <v>31</v>
      </c>
      <c r="J345" t="s">
        <v>22</v>
      </c>
      <c r="K345" t="s">
        <v>53</v>
      </c>
      <c r="L345" t="s">
        <v>377</v>
      </c>
      <c r="M345" t="s">
        <v>273</v>
      </c>
      <c r="N345">
        <v>8.8000000000000007</v>
      </c>
      <c r="O345" t="s">
        <v>26</v>
      </c>
      <c r="P345" t="s">
        <v>43</v>
      </c>
      <c r="Q345">
        <v>6</v>
      </c>
      <c r="R345" t="s">
        <v>286</v>
      </c>
      <c r="S345">
        <f>COUNTIF(L:L,Sheet1__23_1[[#This Row],[Skills Required]])</f>
        <v>13</v>
      </c>
    </row>
    <row r="346" spans="1:19" x14ac:dyDescent="0.35">
      <c r="A346" s="11">
        <v>45783</v>
      </c>
      <c r="B346" t="s">
        <v>50</v>
      </c>
      <c r="C346" t="s">
        <v>81</v>
      </c>
      <c r="D346" t="s">
        <v>29</v>
      </c>
      <c r="E346" t="s">
        <v>62</v>
      </c>
      <c r="F346" t="s">
        <v>21</v>
      </c>
      <c r="G346" t="s">
        <v>87</v>
      </c>
      <c r="I346" t="s">
        <v>31</v>
      </c>
      <c r="J346" t="s">
        <v>22</v>
      </c>
      <c r="K346" t="s">
        <v>53</v>
      </c>
      <c r="L346" t="s">
        <v>370</v>
      </c>
      <c r="M346" t="s">
        <v>273</v>
      </c>
      <c r="N346">
        <v>8.8000000000000007</v>
      </c>
      <c r="O346" t="s">
        <v>26</v>
      </c>
      <c r="P346" t="s">
        <v>43</v>
      </c>
      <c r="Q346">
        <v>6</v>
      </c>
      <c r="R346" t="s">
        <v>286</v>
      </c>
      <c r="S346">
        <f>COUNTIF(L:L,Sheet1__23_1[[#This Row],[Skills Required]])</f>
        <v>28</v>
      </c>
    </row>
    <row r="347" spans="1:19" x14ac:dyDescent="0.35">
      <c r="A347" s="11">
        <v>45783</v>
      </c>
      <c r="B347" t="s">
        <v>50</v>
      </c>
      <c r="C347" t="s">
        <v>81</v>
      </c>
      <c r="D347" t="s">
        <v>29</v>
      </c>
      <c r="E347" t="s">
        <v>62</v>
      </c>
      <c r="F347" t="s">
        <v>21</v>
      </c>
      <c r="G347" t="s">
        <v>87</v>
      </c>
      <c r="I347" t="s">
        <v>31</v>
      </c>
      <c r="J347" t="s">
        <v>22</v>
      </c>
      <c r="K347" t="s">
        <v>53</v>
      </c>
      <c r="L347" t="s">
        <v>363</v>
      </c>
      <c r="M347" t="s">
        <v>273</v>
      </c>
      <c r="N347">
        <v>8.8000000000000007</v>
      </c>
      <c r="O347" t="s">
        <v>26</v>
      </c>
      <c r="P347" t="s">
        <v>43</v>
      </c>
      <c r="Q347">
        <v>6</v>
      </c>
      <c r="R347" t="s">
        <v>286</v>
      </c>
      <c r="S347">
        <f>COUNTIF(L:L,Sheet1__23_1[[#This Row],[Skills Required]])</f>
        <v>28</v>
      </c>
    </row>
    <row r="348" spans="1:19" x14ac:dyDescent="0.35">
      <c r="A348" s="11">
        <v>45783</v>
      </c>
      <c r="B348" t="s">
        <v>50</v>
      </c>
      <c r="C348" t="s">
        <v>81</v>
      </c>
      <c r="D348" t="s">
        <v>29</v>
      </c>
      <c r="E348" t="s">
        <v>62</v>
      </c>
      <c r="F348" t="s">
        <v>21</v>
      </c>
      <c r="G348" t="s">
        <v>87</v>
      </c>
      <c r="I348" t="s">
        <v>31</v>
      </c>
      <c r="J348" t="s">
        <v>22</v>
      </c>
      <c r="K348" t="s">
        <v>53</v>
      </c>
      <c r="L348" t="s">
        <v>369</v>
      </c>
      <c r="M348" t="s">
        <v>273</v>
      </c>
      <c r="N348">
        <v>8.8000000000000007</v>
      </c>
      <c r="O348" t="s">
        <v>26</v>
      </c>
      <c r="P348" t="s">
        <v>43</v>
      </c>
      <c r="Q348">
        <v>6</v>
      </c>
      <c r="R348" t="s">
        <v>286</v>
      </c>
      <c r="S348">
        <f>COUNTIF(L:L,Sheet1__23_1[[#This Row],[Skills Required]])</f>
        <v>25</v>
      </c>
    </row>
    <row r="349" spans="1:19" x14ac:dyDescent="0.35">
      <c r="A349" s="11">
        <v>45800</v>
      </c>
      <c r="B349" t="s">
        <v>67</v>
      </c>
      <c r="C349" t="s">
        <v>18</v>
      </c>
      <c r="D349" t="s">
        <v>29</v>
      </c>
      <c r="E349" t="s">
        <v>62</v>
      </c>
      <c r="F349" t="s">
        <v>78</v>
      </c>
      <c r="G349" t="s">
        <v>19</v>
      </c>
      <c r="H349">
        <v>3</v>
      </c>
      <c r="I349" t="s">
        <v>31</v>
      </c>
      <c r="J349" t="s">
        <v>31</v>
      </c>
      <c r="K349" t="s">
        <v>23</v>
      </c>
      <c r="L349" t="s">
        <v>380</v>
      </c>
      <c r="M349" t="s">
        <v>274</v>
      </c>
      <c r="N349">
        <v>11.5</v>
      </c>
      <c r="O349" t="s">
        <v>59</v>
      </c>
      <c r="P349" t="s">
        <v>43</v>
      </c>
      <c r="Q349">
        <v>23</v>
      </c>
      <c r="R349" t="s">
        <v>287</v>
      </c>
      <c r="S349">
        <f>COUNTIF(L:L,Sheet1__23_1[[#This Row],[Skills Required]])</f>
        <v>13</v>
      </c>
    </row>
    <row r="350" spans="1:19" x14ac:dyDescent="0.35">
      <c r="A350" s="11">
        <v>45800</v>
      </c>
      <c r="B350" t="s">
        <v>67</v>
      </c>
      <c r="C350" t="s">
        <v>18</v>
      </c>
      <c r="D350" t="s">
        <v>29</v>
      </c>
      <c r="E350" t="s">
        <v>62</v>
      </c>
      <c r="F350" t="s">
        <v>78</v>
      </c>
      <c r="G350" t="s">
        <v>19</v>
      </c>
      <c r="H350">
        <v>3</v>
      </c>
      <c r="I350" t="s">
        <v>31</v>
      </c>
      <c r="J350" t="s">
        <v>31</v>
      </c>
      <c r="K350" t="s">
        <v>23</v>
      </c>
      <c r="L350" t="s">
        <v>366</v>
      </c>
      <c r="M350" t="s">
        <v>274</v>
      </c>
      <c r="N350">
        <v>11.5</v>
      </c>
      <c r="O350" t="s">
        <v>59</v>
      </c>
      <c r="P350" t="s">
        <v>43</v>
      </c>
      <c r="Q350">
        <v>23</v>
      </c>
      <c r="R350" t="s">
        <v>287</v>
      </c>
      <c r="S350">
        <f>COUNTIF(L:L,Sheet1__23_1[[#This Row],[Skills Required]])</f>
        <v>29</v>
      </c>
    </row>
    <row r="351" spans="1:19" x14ac:dyDescent="0.35">
      <c r="A351" s="11">
        <v>45775</v>
      </c>
      <c r="B351" t="s">
        <v>138</v>
      </c>
      <c r="C351" t="s">
        <v>107</v>
      </c>
      <c r="D351" t="s">
        <v>19</v>
      </c>
      <c r="E351" t="s">
        <v>44</v>
      </c>
      <c r="F351" t="s">
        <v>21</v>
      </c>
      <c r="G351" t="s">
        <v>92</v>
      </c>
      <c r="I351" t="s">
        <v>31</v>
      </c>
      <c r="J351" t="s">
        <v>31</v>
      </c>
      <c r="K351" t="s">
        <v>40</v>
      </c>
      <c r="L351" t="s">
        <v>365</v>
      </c>
      <c r="M351" t="s">
        <v>276</v>
      </c>
      <c r="N351">
        <v>6.4</v>
      </c>
      <c r="O351" t="s">
        <v>95</v>
      </c>
      <c r="P351" t="s">
        <v>49</v>
      </c>
      <c r="Q351">
        <v>28</v>
      </c>
      <c r="R351" t="s">
        <v>286</v>
      </c>
      <c r="S351">
        <f>COUNTIF(L:L,Sheet1__23_1[[#This Row],[Skills Required]])</f>
        <v>19</v>
      </c>
    </row>
    <row r="352" spans="1:19" x14ac:dyDescent="0.35">
      <c r="A352" s="11">
        <v>45775</v>
      </c>
      <c r="B352" t="s">
        <v>138</v>
      </c>
      <c r="C352" t="s">
        <v>107</v>
      </c>
      <c r="D352" t="s">
        <v>19</v>
      </c>
      <c r="E352" t="s">
        <v>44</v>
      </c>
      <c r="F352" t="s">
        <v>21</v>
      </c>
      <c r="G352" t="s">
        <v>92</v>
      </c>
      <c r="I352" t="s">
        <v>31</v>
      </c>
      <c r="J352" t="s">
        <v>31</v>
      </c>
      <c r="K352" t="s">
        <v>40</v>
      </c>
      <c r="L352" t="s">
        <v>372</v>
      </c>
      <c r="M352" t="s">
        <v>276</v>
      </c>
      <c r="N352">
        <v>6.4</v>
      </c>
      <c r="O352" t="s">
        <v>95</v>
      </c>
      <c r="P352" t="s">
        <v>49</v>
      </c>
      <c r="Q352">
        <v>28</v>
      </c>
      <c r="R352" t="s">
        <v>286</v>
      </c>
      <c r="S352">
        <f>COUNTIF(L:L,Sheet1__23_1[[#This Row],[Skills Required]])</f>
        <v>16</v>
      </c>
    </row>
    <row r="353" spans="1:19" x14ac:dyDescent="0.35">
      <c r="A353" s="11">
        <v>45775</v>
      </c>
      <c r="B353" t="s">
        <v>138</v>
      </c>
      <c r="C353" t="s">
        <v>107</v>
      </c>
      <c r="D353" t="s">
        <v>19</v>
      </c>
      <c r="E353" t="s">
        <v>44</v>
      </c>
      <c r="F353" t="s">
        <v>21</v>
      </c>
      <c r="G353" t="s">
        <v>92</v>
      </c>
      <c r="I353" t="s">
        <v>31</v>
      </c>
      <c r="J353" t="s">
        <v>31</v>
      </c>
      <c r="K353" t="s">
        <v>40</v>
      </c>
      <c r="L353" t="s">
        <v>366</v>
      </c>
      <c r="M353" t="s">
        <v>276</v>
      </c>
      <c r="N353">
        <v>6.4</v>
      </c>
      <c r="O353" t="s">
        <v>95</v>
      </c>
      <c r="P353" t="s">
        <v>49</v>
      </c>
      <c r="Q353">
        <v>28</v>
      </c>
      <c r="R353" t="s">
        <v>286</v>
      </c>
      <c r="S353">
        <f>COUNTIF(L:L,Sheet1__23_1[[#This Row],[Skills Required]])</f>
        <v>29</v>
      </c>
    </row>
    <row r="354" spans="1:19" x14ac:dyDescent="0.35">
      <c r="A354" s="11">
        <v>45775</v>
      </c>
      <c r="B354" t="s">
        <v>138</v>
      </c>
      <c r="C354" t="s">
        <v>107</v>
      </c>
      <c r="D354" t="s">
        <v>19</v>
      </c>
      <c r="E354" t="s">
        <v>44</v>
      </c>
      <c r="F354" t="s">
        <v>21</v>
      </c>
      <c r="G354" t="s">
        <v>92</v>
      </c>
      <c r="I354" t="s">
        <v>31</v>
      </c>
      <c r="J354" t="s">
        <v>31</v>
      </c>
      <c r="K354" t="s">
        <v>40</v>
      </c>
      <c r="L354" t="s">
        <v>364</v>
      </c>
      <c r="M354" t="s">
        <v>276</v>
      </c>
      <c r="N354">
        <v>6.4</v>
      </c>
      <c r="O354" t="s">
        <v>95</v>
      </c>
      <c r="P354" t="s">
        <v>49</v>
      </c>
      <c r="Q354">
        <v>28</v>
      </c>
      <c r="R354" t="s">
        <v>286</v>
      </c>
      <c r="S354">
        <f>COUNTIF(L:L,Sheet1__23_1[[#This Row],[Skills Required]])</f>
        <v>26</v>
      </c>
    </row>
    <row r="355" spans="1:19" x14ac:dyDescent="0.35">
      <c r="A355" s="11">
        <v>45764</v>
      </c>
      <c r="B355" t="s">
        <v>91</v>
      </c>
      <c r="C355" t="s">
        <v>61</v>
      </c>
      <c r="D355" t="s">
        <v>29</v>
      </c>
      <c r="E355" t="s">
        <v>68</v>
      </c>
      <c r="F355" t="s">
        <v>30</v>
      </c>
      <c r="G355" t="s">
        <v>92</v>
      </c>
      <c r="H355">
        <v>3</v>
      </c>
      <c r="I355" t="s">
        <v>31</v>
      </c>
      <c r="J355" t="s">
        <v>31</v>
      </c>
      <c r="K355" t="s">
        <v>32</v>
      </c>
      <c r="L355" t="s">
        <v>373</v>
      </c>
      <c r="M355" t="s">
        <v>58</v>
      </c>
      <c r="N355">
        <v>11.1</v>
      </c>
      <c r="O355" t="s">
        <v>66</v>
      </c>
      <c r="P355" t="s">
        <v>49</v>
      </c>
      <c r="Q355">
        <v>17</v>
      </c>
      <c r="R355" t="s">
        <v>286</v>
      </c>
      <c r="S355">
        <f>COUNTIF(L:L,Sheet1__23_1[[#This Row],[Skills Required]])</f>
        <v>12</v>
      </c>
    </row>
    <row r="356" spans="1:19" x14ac:dyDescent="0.35">
      <c r="A356" s="11">
        <v>45764</v>
      </c>
      <c r="B356" t="s">
        <v>91</v>
      </c>
      <c r="C356" t="s">
        <v>61</v>
      </c>
      <c r="D356" t="s">
        <v>29</v>
      </c>
      <c r="E356" t="s">
        <v>68</v>
      </c>
      <c r="F356" t="s">
        <v>30</v>
      </c>
      <c r="G356" t="s">
        <v>92</v>
      </c>
      <c r="H356">
        <v>3</v>
      </c>
      <c r="I356" t="s">
        <v>31</v>
      </c>
      <c r="J356" t="s">
        <v>31</v>
      </c>
      <c r="K356" t="s">
        <v>32</v>
      </c>
      <c r="L356" t="s">
        <v>376</v>
      </c>
      <c r="M356" t="s">
        <v>58</v>
      </c>
      <c r="N356">
        <v>11.1</v>
      </c>
      <c r="O356" t="s">
        <v>66</v>
      </c>
      <c r="P356" t="s">
        <v>49</v>
      </c>
      <c r="Q356">
        <v>17</v>
      </c>
      <c r="R356" t="s">
        <v>286</v>
      </c>
      <c r="S356">
        <f>COUNTIF(L:L,Sheet1__23_1[[#This Row],[Skills Required]])</f>
        <v>26</v>
      </c>
    </row>
    <row r="357" spans="1:19" x14ac:dyDescent="0.35">
      <c r="A357" s="11">
        <v>45764</v>
      </c>
      <c r="B357" t="s">
        <v>91</v>
      </c>
      <c r="C357" t="s">
        <v>61</v>
      </c>
      <c r="D357" t="s">
        <v>29</v>
      </c>
      <c r="E357" t="s">
        <v>68</v>
      </c>
      <c r="F357" t="s">
        <v>30</v>
      </c>
      <c r="G357" t="s">
        <v>92</v>
      </c>
      <c r="H357">
        <v>3</v>
      </c>
      <c r="I357" t="s">
        <v>31</v>
      </c>
      <c r="J357" t="s">
        <v>31</v>
      </c>
      <c r="K357" t="s">
        <v>32</v>
      </c>
      <c r="L357" t="s">
        <v>368</v>
      </c>
      <c r="M357" t="s">
        <v>58</v>
      </c>
      <c r="N357">
        <v>11.1</v>
      </c>
      <c r="O357" t="s">
        <v>66</v>
      </c>
      <c r="P357" t="s">
        <v>49</v>
      </c>
      <c r="Q357">
        <v>17</v>
      </c>
      <c r="R357" t="s">
        <v>286</v>
      </c>
      <c r="S357">
        <f>COUNTIF(L:L,Sheet1__23_1[[#This Row],[Skills Required]])</f>
        <v>28</v>
      </c>
    </row>
    <row r="358" spans="1:19" x14ac:dyDescent="0.35">
      <c r="A358" s="11">
        <v>45764</v>
      </c>
      <c r="B358" t="s">
        <v>91</v>
      </c>
      <c r="C358" t="s">
        <v>61</v>
      </c>
      <c r="D358" t="s">
        <v>29</v>
      </c>
      <c r="E358" t="s">
        <v>68</v>
      </c>
      <c r="F358" t="s">
        <v>30</v>
      </c>
      <c r="G358" t="s">
        <v>92</v>
      </c>
      <c r="H358">
        <v>3</v>
      </c>
      <c r="I358" t="s">
        <v>31</v>
      </c>
      <c r="J358" t="s">
        <v>31</v>
      </c>
      <c r="K358" t="s">
        <v>32</v>
      </c>
      <c r="L358" t="s">
        <v>363</v>
      </c>
      <c r="M358" t="s">
        <v>58</v>
      </c>
      <c r="N358">
        <v>11.1</v>
      </c>
      <c r="O358" t="s">
        <v>66</v>
      </c>
      <c r="P358" t="s">
        <v>49</v>
      </c>
      <c r="Q358">
        <v>17</v>
      </c>
      <c r="R358" t="s">
        <v>286</v>
      </c>
      <c r="S358">
        <f>COUNTIF(L:L,Sheet1__23_1[[#This Row],[Skills Required]])</f>
        <v>28</v>
      </c>
    </row>
    <row r="359" spans="1:19" x14ac:dyDescent="0.35">
      <c r="A359" s="11">
        <v>45834</v>
      </c>
      <c r="B359" t="s">
        <v>113</v>
      </c>
      <c r="C359" t="s">
        <v>37</v>
      </c>
      <c r="D359" t="s">
        <v>19</v>
      </c>
      <c r="E359" t="s">
        <v>20</v>
      </c>
      <c r="F359" t="s">
        <v>30</v>
      </c>
      <c r="G359" t="s">
        <v>92</v>
      </c>
      <c r="H359">
        <v>3</v>
      </c>
      <c r="I359" t="s">
        <v>22</v>
      </c>
      <c r="J359" t="s">
        <v>22</v>
      </c>
      <c r="K359" t="s">
        <v>53</v>
      </c>
      <c r="L359" t="s">
        <v>373</v>
      </c>
      <c r="M359" t="s">
        <v>279</v>
      </c>
      <c r="N359">
        <v>5.5</v>
      </c>
      <c r="O359" t="s">
        <v>66</v>
      </c>
      <c r="P359" t="s">
        <v>27</v>
      </c>
      <c r="Q359">
        <v>26</v>
      </c>
      <c r="R359" t="s">
        <v>286</v>
      </c>
      <c r="S359">
        <f>COUNTIF(L:L,Sheet1__23_1[[#This Row],[Skills Required]])</f>
        <v>12</v>
      </c>
    </row>
    <row r="360" spans="1:19" x14ac:dyDescent="0.35">
      <c r="A360" s="11">
        <v>45834</v>
      </c>
      <c r="B360" t="s">
        <v>113</v>
      </c>
      <c r="C360" t="s">
        <v>37</v>
      </c>
      <c r="D360" t="s">
        <v>19</v>
      </c>
      <c r="E360" t="s">
        <v>20</v>
      </c>
      <c r="F360" t="s">
        <v>30</v>
      </c>
      <c r="G360" t="s">
        <v>92</v>
      </c>
      <c r="H360">
        <v>3</v>
      </c>
      <c r="I360" t="s">
        <v>22</v>
      </c>
      <c r="J360" t="s">
        <v>22</v>
      </c>
      <c r="K360" t="s">
        <v>53</v>
      </c>
      <c r="L360" t="s">
        <v>368</v>
      </c>
      <c r="M360" t="s">
        <v>279</v>
      </c>
      <c r="N360">
        <v>5.5</v>
      </c>
      <c r="O360" t="s">
        <v>66</v>
      </c>
      <c r="P360" t="s">
        <v>27</v>
      </c>
      <c r="Q360">
        <v>26</v>
      </c>
      <c r="R360" t="s">
        <v>286</v>
      </c>
      <c r="S360">
        <f>COUNTIF(L:L,Sheet1__23_1[[#This Row],[Skills Required]])</f>
        <v>28</v>
      </c>
    </row>
    <row r="361" spans="1:19" x14ac:dyDescent="0.35">
      <c r="A361" s="11">
        <v>45834</v>
      </c>
      <c r="B361" t="s">
        <v>113</v>
      </c>
      <c r="C361" t="s">
        <v>37</v>
      </c>
      <c r="D361" t="s">
        <v>19</v>
      </c>
      <c r="E361" t="s">
        <v>20</v>
      </c>
      <c r="F361" t="s">
        <v>30</v>
      </c>
      <c r="G361" t="s">
        <v>92</v>
      </c>
      <c r="H361">
        <v>3</v>
      </c>
      <c r="I361" t="s">
        <v>22</v>
      </c>
      <c r="J361" t="s">
        <v>22</v>
      </c>
      <c r="K361" t="s">
        <v>53</v>
      </c>
      <c r="L361" t="s">
        <v>367</v>
      </c>
      <c r="M361" t="s">
        <v>279</v>
      </c>
      <c r="N361">
        <v>5.5</v>
      </c>
      <c r="O361" t="s">
        <v>66</v>
      </c>
      <c r="P361" t="s">
        <v>27</v>
      </c>
      <c r="Q361">
        <v>26</v>
      </c>
      <c r="R361" t="s">
        <v>286</v>
      </c>
      <c r="S361">
        <f>COUNTIF(L:L,Sheet1__23_1[[#This Row],[Skills Required]])</f>
        <v>20</v>
      </c>
    </row>
    <row r="362" spans="1:19" x14ac:dyDescent="0.35">
      <c r="A362" s="11">
        <v>45834</v>
      </c>
      <c r="B362" t="s">
        <v>113</v>
      </c>
      <c r="C362" t="s">
        <v>37</v>
      </c>
      <c r="D362" t="s">
        <v>19</v>
      </c>
      <c r="E362" t="s">
        <v>20</v>
      </c>
      <c r="F362" t="s">
        <v>30</v>
      </c>
      <c r="G362" t="s">
        <v>92</v>
      </c>
      <c r="H362">
        <v>3</v>
      </c>
      <c r="I362" t="s">
        <v>22</v>
      </c>
      <c r="J362" t="s">
        <v>22</v>
      </c>
      <c r="K362" t="s">
        <v>53</v>
      </c>
      <c r="L362" t="s">
        <v>363</v>
      </c>
      <c r="M362" t="s">
        <v>279</v>
      </c>
      <c r="N362">
        <v>5.5</v>
      </c>
      <c r="O362" t="s">
        <v>66</v>
      </c>
      <c r="P362" t="s">
        <v>27</v>
      </c>
      <c r="Q362">
        <v>26</v>
      </c>
      <c r="R362" t="s">
        <v>286</v>
      </c>
      <c r="S362">
        <f>COUNTIF(L:L,Sheet1__23_1[[#This Row],[Skills Required]])</f>
        <v>28</v>
      </c>
    </row>
    <row r="363" spans="1:19" x14ac:dyDescent="0.35">
      <c r="A363" s="11">
        <v>45817</v>
      </c>
      <c r="B363" t="s">
        <v>113</v>
      </c>
      <c r="C363" t="s">
        <v>101</v>
      </c>
      <c r="D363" t="s">
        <v>29</v>
      </c>
      <c r="E363" t="s">
        <v>38</v>
      </c>
      <c r="F363" t="s">
        <v>78</v>
      </c>
      <c r="G363" t="s">
        <v>39</v>
      </c>
      <c r="H363">
        <v>21</v>
      </c>
      <c r="I363" t="s">
        <v>31</v>
      </c>
      <c r="J363" t="s">
        <v>31</v>
      </c>
      <c r="K363" t="s">
        <v>32</v>
      </c>
      <c r="L363" t="s">
        <v>379</v>
      </c>
      <c r="M363" t="s">
        <v>176</v>
      </c>
      <c r="N363">
        <v>8.9</v>
      </c>
      <c r="O363" t="s">
        <v>95</v>
      </c>
      <c r="P363" t="s">
        <v>27</v>
      </c>
      <c r="Q363">
        <v>9</v>
      </c>
      <c r="R363" t="s">
        <v>287</v>
      </c>
      <c r="S363">
        <f>COUNTIF(L:L,Sheet1__23_1[[#This Row],[Skills Required]])</f>
        <v>9</v>
      </c>
    </row>
    <row r="364" spans="1:19" x14ac:dyDescent="0.35">
      <c r="A364" s="11">
        <v>45817</v>
      </c>
      <c r="B364" t="s">
        <v>113</v>
      </c>
      <c r="C364" t="s">
        <v>101</v>
      </c>
      <c r="D364" t="s">
        <v>29</v>
      </c>
      <c r="E364" t="s">
        <v>38</v>
      </c>
      <c r="F364" t="s">
        <v>78</v>
      </c>
      <c r="G364" t="s">
        <v>39</v>
      </c>
      <c r="H364">
        <v>21</v>
      </c>
      <c r="I364" t="s">
        <v>31</v>
      </c>
      <c r="J364" t="s">
        <v>31</v>
      </c>
      <c r="K364" t="s">
        <v>32</v>
      </c>
      <c r="L364" t="s">
        <v>364</v>
      </c>
      <c r="M364" t="s">
        <v>176</v>
      </c>
      <c r="N364">
        <v>8.9</v>
      </c>
      <c r="O364" t="s">
        <v>95</v>
      </c>
      <c r="P364" t="s">
        <v>27</v>
      </c>
      <c r="Q364">
        <v>9</v>
      </c>
      <c r="R364" t="s">
        <v>287</v>
      </c>
      <c r="S364">
        <f>COUNTIF(L:L,Sheet1__23_1[[#This Row],[Skills Required]])</f>
        <v>26</v>
      </c>
    </row>
    <row r="365" spans="1:19" x14ac:dyDescent="0.35">
      <c r="A365" s="11">
        <v>45817</v>
      </c>
      <c r="B365" t="s">
        <v>113</v>
      </c>
      <c r="C365" t="s">
        <v>101</v>
      </c>
      <c r="D365" t="s">
        <v>29</v>
      </c>
      <c r="E365" t="s">
        <v>38</v>
      </c>
      <c r="F365" t="s">
        <v>78</v>
      </c>
      <c r="G365" t="s">
        <v>39</v>
      </c>
      <c r="H365">
        <v>21</v>
      </c>
      <c r="I365" t="s">
        <v>31</v>
      </c>
      <c r="J365" t="s">
        <v>31</v>
      </c>
      <c r="K365" t="s">
        <v>32</v>
      </c>
      <c r="L365" t="s">
        <v>367</v>
      </c>
      <c r="M365" t="s">
        <v>176</v>
      </c>
      <c r="N365">
        <v>8.9</v>
      </c>
      <c r="O365" t="s">
        <v>95</v>
      </c>
      <c r="P365" t="s">
        <v>27</v>
      </c>
      <c r="Q365">
        <v>9</v>
      </c>
      <c r="R365" t="s">
        <v>287</v>
      </c>
      <c r="S365">
        <f>COUNTIF(L:L,Sheet1__23_1[[#This Row],[Skills Required]])</f>
        <v>20</v>
      </c>
    </row>
    <row r="366" spans="1:19" x14ac:dyDescent="0.35">
      <c r="A366" s="11">
        <v>45817</v>
      </c>
      <c r="B366" t="s">
        <v>113</v>
      </c>
      <c r="C366" t="s">
        <v>101</v>
      </c>
      <c r="D366" t="s">
        <v>29</v>
      </c>
      <c r="E366" t="s">
        <v>38</v>
      </c>
      <c r="F366" t="s">
        <v>78</v>
      </c>
      <c r="G366" t="s">
        <v>39</v>
      </c>
      <c r="H366">
        <v>21</v>
      </c>
      <c r="I366" t="s">
        <v>31</v>
      </c>
      <c r="J366" t="s">
        <v>31</v>
      </c>
      <c r="K366" t="s">
        <v>32</v>
      </c>
      <c r="L366" t="s">
        <v>366</v>
      </c>
      <c r="M366" t="s">
        <v>176</v>
      </c>
      <c r="N366">
        <v>8.9</v>
      </c>
      <c r="O366" t="s">
        <v>95</v>
      </c>
      <c r="P366" t="s">
        <v>27</v>
      </c>
      <c r="Q366">
        <v>9</v>
      </c>
      <c r="R366" t="s">
        <v>287</v>
      </c>
      <c r="S366">
        <f>COUNTIF(L:L,Sheet1__23_1[[#This Row],[Skills Required]])</f>
        <v>29</v>
      </c>
    </row>
    <row r="367" spans="1:19" x14ac:dyDescent="0.35">
      <c r="A367" s="11">
        <v>45780</v>
      </c>
      <c r="B367" t="s">
        <v>72</v>
      </c>
      <c r="C367" t="s">
        <v>37</v>
      </c>
      <c r="D367" t="s">
        <v>19</v>
      </c>
      <c r="E367" t="s">
        <v>68</v>
      </c>
      <c r="F367" t="s">
        <v>21</v>
      </c>
      <c r="G367" t="s">
        <v>97</v>
      </c>
      <c r="I367" t="s">
        <v>22</v>
      </c>
      <c r="J367" t="s">
        <v>31</v>
      </c>
      <c r="K367" t="s">
        <v>32</v>
      </c>
      <c r="L367" t="s">
        <v>365</v>
      </c>
      <c r="M367" t="s">
        <v>282</v>
      </c>
      <c r="N367">
        <v>10</v>
      </c>
      <c r="O367" t="s">
        <v>90</v>
      </c>
      <c r="P367" t="s">
        <v>43</v>
      </c>
      <c r="Q367">
        <v>3</v>
      </c>
      <c r="R367" t="s">
        <v>286</v>
      </c>
      <c r="S367">
        <f>COUNTIF(L:L,Sheet1__23_1[[#This Row],[Skills Required]])</f>
        <v>19</v>
      </c>
    </row>
    <row r="368" spans="1:19" x14ac:dyDescent="0.35">
      <c r="A368" s="11">
        <v>45780</v>
      </c>
      <c r="B368" t="s">
        <v>72</v>
      </c>
      <c r="C368" t="s">
        <v>37</v>
      </c>
      <c r="D368" t="s">
        <v>19</v>
      </c>
      <c r="E368" t="s">
        <v>68</v>
      </c>
      <c r="F368" t="s">
        <v>21</v>
      </c>
      <c r="G368" t="s">
        <v>97</v>
      </c>
      <c r="I368" t="s">
        <v>22</v>
      </c>
      <c r="J368" t="s">
        <v>31</v>
      </c>
      <c r="K368" t="s">
        <v>32</v>
      </c>
      <c r="L368" t="s">
        <v>370</v>
      </c>
      <c r="M368" t="s">
        <v>282</v>
      </c>
      <c r="N368">
        <v>10</v>
      </c>
      <c r="O368" t="s">
        <v>90</v>
      </c>
      <c r="P368" t="s">
        <v>43</v>
      </c>
      <c r="Q368">
        <v>3</v>
      </c>
      <c r="R368" t="s">
        <v>286</v>
      </c>
      <c r="S368">
        <f>COUNTIF(L:L,Sheet1__23_1[[#This Row],[Skills Required]])</f>
        <v>28</v>
      </c>
    </row>
    <row r="369" spans="1:19" x14ac:dyDescent="0.35">
      <c r="A369" s="11">
        <v>45780</v>
      </c>
      <c r="B369" t="s">
        <v>72</v>
      </c>
      <c r="C369" t="s">
        <v>37</v>
      </c>
      <c r="D369" t="s">
        <v>19</v>
      </c>
      <c r="E369" t="s">
        <v>68</v>
      </c>
      <c r="F369" t="s">
        <v>21</v>
      </c>
      <c r="G369" t="s">
        <v>97</v>
      </c>
      <c r="I369" t="s">
        <v>22</v>
      </c>
      <c r="J369" t="s">
        <v>31</v>
      </c>
      <c r="K369" t="s">
        <v>32</v>
      </c>
      <c r="L369" t="s">
        <v>366</v>
      </c>
      <c r="M369" t="s">
        <v>282</v>
      </c>
      <c r="N369">
        <v>10</v>
      </c>
      <c r="O369" t="s">
        <v>90</v>
      </c>
      <c r="P369" t="s">
        <v>43</v>
      </c>
      <c r="Q369">
        <v>3</v>
      </c>
      <c r="R369" t="s">
        <v>286</v>
      </c>
      <c r="S369">
        <f>COUNTIF(L:L,Sheet1__23_1[[#This Row],[Skills Required]])</f>
        <v>29</v>
      </c>
    </row>
    <row r="370" spans="1:19" x14ac:dyDescent="0.35">
      <c r="A370" s="11">
        <v>45780</v>
      </c>
      <c r="B370" t="s">
        <v>72</v>
      </c>
      <c r="C370" t="s">
        <v>37</v>
      </c>
      <c r="D370" t="s">
        <v>19</v>
      </c>
      <c r="E370" t="s">
        <v>68</v>
      </c>
      <c r="F370" t="s">
        <v>21</v>
      </c>
      <c r="G370" t="s">
        <v>97</v>
      </c>
      <c r="I370" t="s">
        <v>22</v>
      </c>
      <c r="J370" t="s">
        <v>31</v>
      </c>
      <c r="K370" t="s">
        <v>32</v>
      </c>
      <c r="L370" t="s">
        <v>378</v>
      </c>
      <c r="M370" t="s">
        <v>282</v>
      </c>
      <c r="N370">
        <v>10</v>
      </c>
      <c r="O370" t="s">
        <v>90</v>
      </c>
      <c r="P370" t="s">
        <v>43</v>
      </c>
      <c r="Q370">
        <v>3</v>
      </c>
      <c r="R370" t="s">
        <v>286</v>
      </c>
      <c r="S370">
        <f>COUNTIF(L:L,Sheet1__23_1[[#This Row],[Skills Required]])</f>
        <v>23</v>
      </c>
    </row>
    <row r="371" spans="1:19" x14ac:dyDescent="0.35">
      <c r="A371" s="11"/>
      <c r="S371">
        <f>COUNTIF(L:L,Sheet1__23_1[[#This Row],[Skills Required]])</f>
        <v>0</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21"/>
  <sheetViews>
    <sheetView workbookViewId="0"/>
  </sheetViews>
  <sheetFormatPr defaultRowHeight="14.5" x14ac:dyDescent="0.35"/>
  <sheetData>
    <row r="1" spans="1:14" x14ac:dyDescent="0.3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35">
      <c r="A2" t="s">
        <v>289</v>
      </c>
      <c r="B2" t="s">
        <v>17</v>
      </c>
      <c r="C2" t="s">
        <v>18</v>
      </c>
      <c r="D2" t="s">
        <v>19</v>
      </c>
      <c r="E2" t="s">
        <v>20</v>
      </c>
      <c r="F2" t="s">
        <v>21</v>
      </c>
      <c r="G2" t="s">
        <v>19</v>
      </c>
      <c r="I2" t="s">
        <v>22</v>
      </c>
      <c r="J2" t="s">
        <v>22</v>
      </c>
      <c r="K2" t="s">
        <v>23</v>
      </c>
      <c r="L2" t="s">
        <v>24</v>
      </c>
      <c r="M2" t="s">
        <v>25</v>
      </c>
      <c r="N2">
        <v>6.4</v>
      </c>
    </row>
    <row r="3" spans="1:14" x14ac:dyDescent="0.35">
      <c r="A3" t="s">
        <v>290</v>
      </c>
      <c r="B3" t="s">
        <v>28</v>
      </c>
      <c r="C3" t="s">
        <v>18</v>
      </c>
      <c r="D3" t="s">
        <v>29</v>
      </c>
      <c r="E3" t="s">
        <v>20</v>
      </c>
      <c r="F3" t="s">
        <v>30</v>
      </c>
      <c r="G3" t="s">
        <v>19</v>
      </c>
      <c r="H3">
        <v>14</v>
      </c>
      <c r="I3" t="s">
        <v>31</v>
      </c>
      <c r="J3" t="s">
        <v>22</v>
      </c>
      <c r="K3" t="s">
        <v>32</v>
      </c>
      <c r="L3" t="s">
        <v>33</v>
      </c>
      <c r="M3" t="s">
        <v>34</v>
      </c>
      <c r="N3">
        <v>11.3</v>
      </c>
    </row>
    <row r="4" spans="1:14" x14ac:dyDescent="0.35">
      <c r="A4" t="s">
        <v>291</v>
      </c>
      <c r="B4" t="s">
        <v>36</v>
      </c>
      <c r="C4" t="s">
        <v>37</v>
      </c>
      <c r="D4" t="s">
        <v>29</v>
      </c>
      <c r="E4" t="s">
        <v>38</v>
      </c>
      <c r="F4" t="s">
        <v>21</v>
      </c>
      <c r="G4" t="s">
        <v>39</v>
      </c>
      <c r="I4" t="s">
        <v>31</v>
      </c>
      <c r="J4" t="s">
        <v>31</v>
      </c>
      <c r="K4" t="s">
        <v>40</v>
      </c>
      <c r="L4" t="s">
        <v>41</v>
      </c>
      <c r="M4" t="s">
        <v>42</v>
      </c>
      <c r="N4">
        <v>11.4</v>
      </c>
    </row>
    <row r="5" spans="1:14" x14ac:dyDescent="0.35">
      <c r="A5" t="s">
        <v>292</v>
      </c>
      <c r="B5" t="s">
        <v>28</v>
      </c>
      <c r="C5" t="s">
        <v>18</v>
      </c>
      <c r="D5" t="s">
        <v>29</v>
      </c>
      <c r="E5" t="s">
        <v>44</v>
      </c>
      <c r="F5" t="s">
        <v>30</v>
      </c>
      <c r="G5" t="s">
        <v>45</v>
      </c>
      <c r="H5">
        <v>7</v>
      </c>
      <c r="I5" t="s">
        <v>22</v>
      </c>
      <c r="J5" t="s">
        <v>22</v>
      </c>
      <c r="K5" t="s">
        <v>40</v>
      </c>
      <c r="L5" t="s">
        <v>46</v>
      </c>
      <c r="M5" t="s">
        <v>47</v>
      </c>
      <c r="N5">
        <v>9.9</v>
      </c>
    </row>
    <row r="6" spans="1:14" x14ac:dyDescent="0.35">
      <c r="A6" t="s">
        <v>293</v>
      </c>
      <c r="B6" t="s">
        <v>50</v>
      </c>
      <c r="C6" t="s">
        <v>51</v>
      </c>
      <c r="D6" t="s">
        <v>19</v>
      </c>
      <c r="E6" t="s">
        <v>44</v>
      </c>
      <c r="F6" t="s">
        <v>21</v>
      </c>
      <c r="G6" t="s">
        <v>52</v>
      </c>
      <c r="I6" t="s">
        <v>31</v>
      </c>
      <c r="J6" t="s">
        <v>31</v>
      </c>
      <c r="K6" t="s">
        <v>53</v>
      </c>
      <c r="L6" t="s">
        <v>54</v>
      </c>
      <c r="M6" t="s">
        <v>55</v>
      </c>
      <c r="N6">
        <v>6.4</v>
      </c>
    </row>
    <row r="7" spans="1:14" x14ac:dyDescent="0.35">
      <c r="A7" t="s">
        <v>294</v>
      </c>
      <c r="B7" t="s">
        <v>28</v>
      </c>
      <c r="C7" t="s">
        <v>37</v>
      </c>
      <c r="D7" t="s">
        <v>19</v>
      </c>
      <c r="E7" t="s">
        <v>20</v>
      </c>
      <c r="F7" t="s">
        <v>30</v>
      </c>
      <c r="G7" t="s">
        <v>56</v>
      </c>
      <c r="H7">
        <v>14</v>
      </c>
      <c r="I7" t="s">
        <v>22</v>
      </c>
      <c r="J7" t="s">
        <v>31</v>
      </c>
      <c r="K7" t="s">
        <v>53</v>
      </c>
      <c r="L7" t="s">
        <v>57</v>
      </c>
      <c r="M7" t="s">
        <v>58</v>
      </c>
      <c r="N7">
        <v>7.7</v>
      </c>
    </row>
    <row r="8" spans="1:14" x14ac:dyDescent="0.35">
      <c r="A8" t="s">
        <v>295</v>
      </c>
      <c r="B8" t="s">
        <v>60</v>
      </c>
      <c r="C8" t="s">
        <v>61</v>
      </c>
      <c r="D8" t="s">
        <v>19</v>
      </c>
      <c r="E8" t="s">
        <v>62</v>
      </c>
      <c r="F8" t="s">
        <v>30</v>
      </c>
      <c r="G8" t="s">
        <v>52</v>
      </c>
      <c r="H8">
        <v>0</v>
      </c>
      <c r="I8" t="s">
        <v>31</v>
      </c>
      <c r="J8" t="s">
        <v>31</v>
      </c>
      <c r="K8" t="s">
        <v>63</v>
      </c>
      <c r="L8" t="s">
        <v>64</v>
      </c>
      <c r="M8" t="s">
        <v>65</v>
      </c>
      <c r="N8">
        <v>7.8</v>
      </c>
    </row>
    <row r="9" spans="1:14" x14ac:dyDescent="0.35">
      <c r="A9" t="s">
        <v>296</v>
      </c>
      <c r="B9" t="s">
        <v>67</v>
      </c>
      <c r="C9" t="s">
        <v>61</v>
      </c>
      <c r="D9" t="s">
        <v>19</v>
      </c>
      <c r="E9" t="s">
        <v>68</v>
      </c>
      <c r="F9" t="s">
        <v>69</v>
      </c>
      <c r="G9" t="s">
        <v>39</v>
      </c>
      <c r="H9">
        <v>21</v>
      </c>
      <c r="I9" t="s">
        <v>22</v>
      </c>
      <c r="J9" t="s">
        <v>31</v>
      </c>
      <c r="K9" t="s">
        <v>23</v>
      </c>
      <c r="L9" t="s">
        <v>70</v>
      </c>
      <c r="M9" t="s">
        <v>71</v>
      </c>
      <c r="N9">
        <v>5.3</v>
      </c>
    </row>
    <row r="10" spans="1:14" x14ac:dyDescent="0.35">
      <c r="A10" t="s">
        <v>297</v>
      </c>
      <c r="B10" t="s">
        <v>72</v>
      </c>
      <c r="C10" t="s">
        <v>73</v>
      </c>
      <c r="D10" t="s">
        <v>29</v>
      </c>
      <c r="E10" t="s">
        <v>20</v>
      </c>
      <c r="F10" t="s">
        <v>69</v>
      </c>
      <c r="G10" t="s">
        <v>56</v>
      </c>
      <c r="H10">
        <v>21</v>
      </c>
      <c r="I10" t="s">
        <v>31</v>
      </c>
      <c r="J10" t="s">
        <v>31</v>
      </c>
      <c r="K10" t="s">
        <v>53</v>
      </c>
      <c r="L10" t="s">
        <v>74</v>
      </c>
      <c r="M10" t="s">
        <v>75</v>
      </c>
      <c r="N10">
        <v>3.5</v>
      </c>
    </row>
    <row r="11" spans="1:14" x14ac:dyDescent="0.35">
      <c r="A11" t="s">
        <v>298</v>
      </c>
      <c r="B11" t="s">
        <v>76</v>
      </c>
      <c r="C11" t="s">
        <v>77</v>
      </c>
      <c r="D11" t="s">
        <v>19</v>
      </c>
      <c r="E11" t="s">
        <v>44</v>
      </c>
      <c r="F11" t="s">
        <v>78</v>
      </c>
      <c r="G11" t="s">
        <v>45</v>
      </c>
      <c r="H11">
        <v>21</v>
      </c>
      <c r="I11" t="s">
        <v>31</v>
      </c>
      <c r="J11" t="s">
        <v>31</v>
      </c>
      <c r="K11" t="s">
        <v>63</v>
      </c>
      <c r="L11" t="s">
        <v>79</v>
      </c>
      <c r="M11" t="s">
        <v>80</v>
      </c>
      <c r="N11">
        <v>11.1</v>
      </c>
    </row>
    <row r="12" spans="1:14" x14ac:dyDescent="0.35">
      <c r="A12" t="s">
        <v>299</v>
      </c>
      <c r="B12" t="s">
        <v>60</v>
      </c>
      <c r="C12" t="s">
        <v>81</v>
      </c>
      <c r="D12" t="s">
        <v>19</v>
      </c>
      <c r="E12" t="s">
        <v>38</v>
      </c>
      <c r="F12" t="s">
        <v>69</v>
      </c>
      <c r="G12" t="s">
        <v>19</v>
      </c>
      <c r="H12">
        <v>14</v>
      </c>
      <c r="I12" t="s">
        <v>31</v>
      </c>
      <c r="J12" t="s">
        <v>22</v>
      </c>
      <c r="K12" t="s">
        <v>63</v>
      </c>
      <c r="L12" t="s">
        <v>82</v>
      </c>
      <c r="M12" t="s">
        <v>83</v>
      </c>
      <c r="N12">
        <v>9.6999999999999993</v>
      </c>
    </row>
    <row r="13" spans="1:14" x14ac:dyDescent="0.35">
      <c r="A13" t="s">
        <v>300</v>
      </c>
      <c r="B13" t="s">
        <v>60</v>
      </c>
      <c r="C13" t="s">
        <v>77</v>
      </c>
      <c r="D13" t="s">
        <v>19</v>
      </c>
      <c r="E13" t="s">
        <v>62</v>
      </c>
      <c r="F13" t="s">
        <v>30</v>
      </c>
      <c r="G13" t="s">
        <v>45</v>
      </c>
      <c r="H13">
        <v>21</v>
      </c>
      <c r="I13" t="s">
        <v>22</v>
      </c>
      <c r="J13" t="s">
        <v>22</v>
      </c>
      <c r="K13" t="s">
        <v>23</v>
      </c>
      <c r="L13" t="s">
        <v>84</v>
      </c>
      <c r="M13" t="s">
        <v>85</v>
      </c>
      <c r="N13">
        <v>4.7</v>
      </c>
    </row>
    <row r="14" spans="1:14" x14ac:dyDescent="0.35">
      <c r="A14" t="s">
        <v>301</v>
      </c>
      <c r="B14" t="s">
        <v>86</v>
      </c>
      <c r="C14" t="s">
        <v>77</v>
      </c>
      <c r="D14" t="s">
        <v>19</v>
      </c>
      <c r="E14" t="s">
        <v>62</v>
      </c>
      <c r="F14" t="s">
        <v>78</v>
      </c>
      <c r="G14" t="s">
        <v>87</v>
      </c>
      <c r="H14">
        <v>7</v>
      </c>
      <c r="I14" t="s">
        <v>31</v>
      </c>
      <c r="J14" t="s">
        <v>22</v>
      </c>
      <c r="K14" t="s">
        <v>63</v>
      </c>
      <c r="L14" t="s">
        <v>88</v>
      </c>
      <c r="M14" t="s">
        <v>89</v>
      </c>
      <c r="N14">
        <v>7</v>
      </c>
    </row>
    <row r="15" spans="1:14" x14ac:dyDescent="0.35">
      <c r="A15" t="s">
        <v>302</v>
      </c>
      <c r="B15" t="s">
        <v>91</v>
      </c>
      <c r="C15" t="s">
        <v>81</v>
      </c>
      <c r="D15" t="s">
        <v>29</v>
      </c>
      <c r="E15" t="s">
        <v>62</v>
      </c>
      <c r="F15" t="s">
        <v>21</v>
      </c>
      <c r="G15" t="s">
        <v>92</v>
      </c>
      <c r="I15" t="s">
        <v>31</v>
      </c>
      <c r="J15" t="s">
        <v>31</v>
      </c>
      <c r="K15" t="s">
        <v>23</v>
      </c>
      <c r="L15" t="s">
        <v>93</v>
      </c>
      <c r="M15" t="s">
        <v>94</v>
      </c>
      <c r="N15">
        <v>6.5</v>
      </c>
    </row>
    <row r="16" spans="1:14" x14ac:dyDescent="0.35">
      <c r="A16" t="s">
        <v>303</v>
      </c>
      <c r="B16" t="s">
        <v>96</v>
      </c>
      <c r="C16" t="s">
        <v>18</v>
      </c>
      <c r="D16" t="s">
        <v>29</v>
      </c>
      <c r="E16" t="s">
        <v>44</v>
      </c>
      <c r="F16" t="s">
        <v>21</v>
      </c>
      <c r="G16" t="s">
        <v>97</v>
      </c>
      <c r="I16" t="s">
        <v>22</v>
      </c>
      <c r="J16" t="s">
        <v>22</v>
      </c>
      <c r="K16" t="s">
        <v>32</v>
      </c>
      <c r="L16" t="s">
        <v>98</v>
      </c>
      <c r="M16" t="s">
        <v>99</v>
      </c>
      <c r="N16">
        <v>7.4</v>
      </c>
    </row>
    <row r="17" spans="1:14" x14ac:dyDescent="0.35">
      <c r="A17" t="s">
        <v>295</v>
      </c>
      <c r="B17" t="s">
        <v>100</v>
      </c>
      <c r="C17" t="s">
        <v>101</v>
      </c>
      <c r="D17" t="s">
        <v>29</v>
      </c>
      <c r="E17" t="s">
        <v>44</v>
      </c>
      <c r="F17" t="s">
        <v>78</v>
      </c>
      <c r="G17" t="s">
        <v>52</v>
      </c>
      <c r="H17">
        <v>14</v>
      </c>
      <c r="I17" t="s">
        <v>31</v>
      </c>
      <c r="J17" t="s">
        <v>31</v>
      </c>
      <c r="K17" t="s">
        <v>53</v>
      </c>
      <c r="L17" t="s">
        <v>102</v>
      </c>
      <c r="M17" t="s">
        <v>103</v>
      </c>
      <c r="N17">
        <v>6.9</v>
      </c>
    </row>
    <row r="18" spans="1:14" x14ac:dyDescent="0.35">
      <c r="A18" t="s">
        <v>304</v>
      </c>
      <c r="B18" t="s">
        <v>104</v>
      </c>
      <c r="C18" t="s">
        <v>81</v>
      </c>
      <c r="D18" t="s">
        <v>19</v>
      </c>
      <c r="E18" t="s">
        <v>20</v>
      </c>
      <c r="F18" t="s">
        <v>78</v>
      </c>
      <c r="G18" t="s">
        <v>52</v>
      </c>
      <c r="H18">
        <v>14</v>
      </c>
      <c r="I18" t="s">
        <v>22</v>
      </c>
      <c r="J18" t="s">
        <v>31</v>
      </c>
      <c r="K18" t="s">
        <v>32</v>
      </c>
      <c r="L18" t="s">
        <v>105</v>
      </c>
      <c r="M18" t="s">
        <v>106</v>
      </c>
      <c r="N18">
        <v>6.3</v>
      </c>
    </row>
    <row r="19" spans="1:14" x14ac:dyDescent="0.35">
      <c r="A19" t="s">
        <v>299</v>
      </c>
      <c r="B19" t="s">
        <v>50</v>
      </c>
      <c r="C19" t="s">
        <v>107</v>
      </c>
      <c r="D19" t="s">
        <v>29</v>
      </c>
      <c r="E19" t="s">
        <v>68</v>
      </c>
      <c r="F19" t="s">
        <v>21</v>
      </c>
      <c r="G19" t="s">
        <v>56</v>
      </c>
      <c r="I19" t="s">
        <v>31</v>
      </c>
      <c r="J19" t="s">
        <v>22</v>
      </c>
      <c r="K19" t="s">
        <v>53</v>
      </c>
      <c r="L19" t="s">
        <v>108</v>
      </c>
      <c r="M19" t="s">
        <v>109</v>
      </c>
      <c r="N19">
        <v>9.4</v>
      </c>
    </row>
    <row r="20" spans="1:14" x14ac:dyDescent="0.35">
      <c r="A20" t="s">
        <v>305</v>
      </c>
      <c r="B20" t="s">
        <v>36</v>
      </c>
      <c r="C20" t="s">
        <v>110</v>
      </c>
      <c r="D20" t="s">
        <v>19</v>
      </c>
      <c r="E20" t="s">
        <v>68</v>
      </c>
      <c r="F20" t="s">
        <v>21</v>
      </c>
      <c r="G20" t="s">
        <v>92</v>
      </c>
      <c r="I20" t="s">
        <v>31</v>
      </c>
      <c r="J20" t="s">
        <v>22</v>
      </c>
      <c r="K20" t="s">
        <v>40</v>
      </c>
      <c r="L20" t="s">
        <v>111</v>
      </c>
      <c r="M20" t="s">
        <v>112</v>
      </c>
      <c r="N20">
        <v>11.7</v>
      </c>
    </row>
    <row r="21" spans="1:14" x14ac:dyDescent="0.35">
      <c r="A21" t="s">
        <v>306</v>
      </c>
      <c r="B21" t="s">
        <v>113</v>
      </c>
      <c r="C21" t="s">
        <v>77</v>
      </c>
      <c r="D21" t="s">
        <v>29</v>
      </c>
      <c r="E21" t="s">
        <v>38</v>
      </c>
      <c r="F21" t="s">
        <v>21</v>
      </c>
      <c r="G21" t="s">
        <v>52</v>
      </c>
      <c r="I21" t="s">
        <v>22</v>
      </c>
      <c r="J21" t="s">
        <v>22</v>
      </c>
      <c r="K21" t="s">
        <v>32</v>
      </c>
      <c r="L21" t="s">
        <v>114</v>
      </c>
      <c r="M21" t="s">
        <v>115</v>
      </c>
      <c r="N21">
        <v>5.7</v>
      </c>
    </row>
    <row r="22" spans="1:14" x14ac:dyDescent="0.35">
      <c r="A22" t="s">
        <v>303</v>
      </c>
      <c r="B22" t="s">
        <v>91</v>
      </c>
      <c r="C22" t="s">
        <v>81</v>
      </c>
      <c r="D22" t="s">
        <v>19</v>
      </c>
      <c r="E22" t="s">
        <v>20</v>
      </c>
      <c r="F22" t="s">
        <v>21</v>
      </c>
      <c r="G22" t="s">
        <v>52</v>
      </c>
      <c r="I22" t="s">
        <v>22</v>
      </c>
      <c r="J22" t="s">
        <v>22</v>
      </c>
      <c r="K22" t="s">
        <v>32</v>
      </c>
      <c r="L22" t="s">
        <v>116</v>
      </c>
      <c r="M22" t="s">
        <v>117</v>
      </c>
      <c r="N22">
        <v>10.3</v>
      </c>
    </row>
    <row r="23" spans="1:14" x14ac:dyDescent="0.35">
      <c r="A23" t="s">
        <v>307</v>
      </c>
      <c r="B23" t="s">
        <v>67</v>
      </c>
      <c r="C23" t="s">
        <v>51</v>
      </c>
      <c r="D23" t="s">
        <v>29</v>
      </c>
      <c r="E23" t="s">
        <v>62</v>
      </c>
      <c r="F23" t="s">
        <v>30</v>
      </c>
      <c r="G23" t="s">
        <v>52</v>
      </c>
      <c r="H23">
        <v>21</v>
      </c>
      <c r="I23" t="s">
        <v>31</v>
      </c>
      <c r="J23" t="s">
        <v>31</v>
      </c>
      <c r="K23" t="s">
        <v>53</v>
      </c>
      <c r="L23" t="s">
        <v>118</v>
      </c>
      <c r="M23" t="s">
        <v>119</v>
      </c>
      <c r="N23">
        <v>6.6</v>
      </c>
    </row>
    <row r="24" spans="1:14" x14ac:dyDescent="0.35">
      <c r="A24" t="s">
        <v>308</v>
      </c>
      <c r="B24" t="s">
        <v>50</v>
      </c>
      <c r="C24" t="s">
        <v>110</v>
      </c>
      <c r="D24" t="s">
        <v>19</v>
      </c>
      <c r="E24" t="s">
        <v>44</v>
      </c>
      <c r="F24" t="s">
        <v>21</v>
      </c>
      <c r="G24" t="s">
        <v>52</v>
      </c>
      <c r="I24" t="s">
        <v>31</v>
      </c>
      <c r="J24" t="s">
        <v>22</v>
      </c>
      <c r="K24" t="s">
        <v>23</v>
      </c>
      <c r="L24" t="s">
        <v>120</v>
      </c>
      <c r="M24" t="s">
        <v>121</v>
      </c>
      <c r="N24">
        <v>5.4</v>
      </c>
    </row>
    <row r="25" spans="1:14" x14ac:dyDescent="0.35">
      <c r="A25" t="s">
        <v>309</v>
      </c>
      <c r="B25" t="s">
        <v>17</v>
      </c>
      <c r="C25" t="s">
        <v>51</v>
      </c>
      <c r="D25" t="s">
        <v>19</v>
      </c>
      <c r="E25" t="s">
        <v>68</v>
      </c>
      <c r="F25" t="s">
        <v>21</v>
      </c>
      <c r="G25" t="s">
        <v>87</v>
      </c>
      <c r="I25" t="s">
        <v>22</v>
      </c>
      <c r="J25" t="s">
        <v>22</v>
      </c>
      <c r="K25" t="s">
        <v>32</v>
      </c>
      <c r="L25" t="s">
        <v>122</v>
      </c>
      <c r="M25" t="s">
        <v>123</v>
      </c>
      <c r="N25">
        <v>5.0999999999999996</v>
      </c>
    </row>
    <row r="26" spans="1:14" x14ac:dyDescent="0.35">
      <c r="A26" t="s">
        <v>307</v>
      </c>
      <c r="B26" t="s">
        <v>76</v>
      </c>
      <c r="C26" t="s">
        <v>51</v>
      </c>
      <c r="D26" t="s">
        <v>29</v>
      </c>
      <c r="E26" t="s">
        <v>68</v>
      </c>
      <c r="F26" t="s">
        <v>21</v>
      </c>
      <c r="G26" t="s">
        <v>19</v>
      </c>
      <c r="I26" t="s">
        <v>22</v>
      </c>
      <c r="J26" t="s">
        <v>22</v>
      </c>
      <c r="K26" t="s">
        <v>63</v>
      </c>
      <c r="L26" t="s">
        <v>124</v>
      </c>
      <c r="M26" t="s">
        <v>125</v>
      </c>
      <c r="N26">
        <v>5.8</v>
      </c>
    </row>
    <row r="27" spans="1:14" x14ac:dyDescent="0.35">
      <c r="A27" t="s">
        <v>310</v>
      </c>
      <c r="B27" t="s">
        <v>104</v>
      </c>
      <c r="C27" t="s">
        <v>61</v>
      </c>
      <c r="D27" t="s">
        <v>19</v>
      </c>
      <c r="E27" t="s">
        <v>38</v>
      </c>
      <c r="F27" t="s">
        <v>21</v>
      </c>
      <c r="G27" t="s">
        <v>52</v>
      </c>
      <c r="I27" t="s">
        <v>22</v>
      </c>
      <c r="J27" t="s">
        <v>22</v>
      </c>
      <c r="K27" t="s">
        <v>32</v>
      </c>
      <c r="L27" t="s">
        <v>126</v>
      </c>
      <c r="M27" t="s">
        <v>127</v>
      </c>
      <c r="N27">
        <v>10.199999999999999</v>
      </c>
    </row>
    <row r="28" spans="1:14" x14ac:dyDescent="0.35">
      <c r="A28" t="s">
        <v>311</v>
      </c>
      <c r="B28" t="s">
        <v>128</v>
      </c>
      <c r="C28" t="s">
        <v>61</v>
      </c>
      <c r="D28" t="s">
        <v>19</v>
      </c>
      <c r="E28" t="s">
        <v>62</v>
      </c>
      <c r="F28" t="s">
        <v>78</v>
      </c>
      <c r="G28" t="s">
        <v>19</v>
      </c>
      <c r="H28">
        <v>14</v>
      </c>
      <c r="I28" t="s">
        <v>22</v>
      </c>
      <c r="J28" t="s">
        <v>31</v>
      </c>
      <c r="K28" t="s">
        <v>40</v>
      </c>
      <c r="L28" t="s">
        <v>129</v>
      </c>
      <c r="M28" t="s">
        <v>130</v>
      </c>
      <c r="N28">
        <v>7.9</v>
      </c>
    </row>
    <row r="29" spans="1:14" x14ac:dyDescent="0.35">
      <c r="A29" t="s">
        <v>312</v>
      </c>
      <c r="B29" t="s">
        <v>91</v>
      </c>
      <c r="C29" t="s">
        <v>18</v>
      </c>
      <c r="D29" t="s">
        <v>19</v>
      </c>
      <c r="E29" t="s">
        <v>38</v>
      </c>
      <c r="F29" t="s">
        <v>21</v>
      </c>
      <c r="G29" t="s">
        <v>45</v>
      </c>
      <c r="I29" t="s">
        <v>31</v>
      </c>
      <c r="J29" t="s">
        <v>22</v>
      </c>
      <c r="K29" t="s">
        <v>23</v>
      </c>
      <c r="L29" t="s">
        <v>131</v>
      </c>
      <c r="M29" t="s">
        <v>132</v>
      </c>
      <c r="N29">
        <v>10.3</v>
      </c>
    </row>
    <row r="30" spans="1:14" x14ac:dyDescent="0.35">
      <c r="A30" t="s">
        <v>313</v>
      </c>
      <c r="B30" t="s">
        <v>133</v>
      </c>
      <c r="C30" t="s">
        <v>51</v>
      </c>
      <c r="D30" t="s">
        <v>19</v>
      </c>
      <c r="E30" t="s">
        <v>68</v>
      </c>
      <c r="F30" t="s">
        <v>78</v>
      </c>
      <c r="G30" t="s">
        <v>45</v>
      </c>
      <c r="H30">
        <v>7</v>
      </c>
      <c r="I30" t="s">
        <v>22</v>
      </c>
      <c r="J30" t="s">
        <v>22</v>
      </c>
      <c r="K30" t="s">
        <v>40</v>
      </c>
      <c r="L30" t="s">
        <v>134</v>
      </c>
      <c r="M30" t="s">
        <v>132</v>
      </c>
      <c r="N30">
        <v>4.3</v>
      </c>
    </row>
    <row r="31" spans="1:14" x14ac:dyDescent="0.35">
      <c r="A31" t="s">
        <v>314</v>
      </c>
      <c r="B31" t="s">
        <v>135</v>
      </c>
      <c r="C31" t="s">
        <v>73</v>
      </c>
      <c r="D31" t="s">
        <v>19</v>
      </c>
      <c r="E31" t="s">
        <v>62</v>
      </c>
      <c r="F31" t="s">
        <v>78</v>
      </c>
      <c r="G31" t="s">
        <v>97</v>
      </c>
      <c r="H31">
        <v>14</v>
      </c>
      <c r="I31" t="s">
        <v>22</v>
      </c>
      <c r="J31" t="s">
        <v>22</v>
      </c>
      <c r="K31" t="s">
        <v>23</v>
      </c>
      <c r="L31" t="s">
        <v>136</v>
      </c>
      <c r="M31" t="s">
        <v>137</v>
      </c>
      <c r="N31">
        <v>8.1999999999999993</v>
      </c>
    </row>
    <row r="32" spans="1:14" x14ac:dyDescent="0.35">
      <c r="A32" t="s">
        <v>315</v>
      </c>
      <c r="B32" t="s">
        <v>138</v>
      </c>
      <c r="C32" t="s">
        <v>51</v>
      </c>
      <c r="D32" t="s">
        <v>29</v>
      </c>
      <c r="E32" t="s">
        <v>68</v>
      </c>
      <c r="F32" t="s">
        <v>21</v>
      </c>
      <c r="G32" t="s">
        <v>92</v>
      </c>
      <c r="I32" t="s">
        <v>31</v>
      </c>
      <c r="J32" t="s">
        <v>22</v>
      </c>
      <c r="K32" t="s">
        <v>53</v>
      </c>
      <c r="L32" t="s">
        <v>139</v>
      </c>
      <c r="M32" t="s">
        <v>140</v>
      </c>
      <c r="N32">
        <v>3.9</v>
      </c>
    </row>
    <row r="33" spans="1:14" x14ac:dyDescent="0.35">
      <c r="A33" t="s">
        <v>316</v>
      </c>
      <c r="B33" t="s">
        <v>67</v>
      </c>
      <c r="C33" t="s">
        <v>77</v>
      </c>
      <c r="D33" t="s">
        <v>29</v>
      </c>
      <c r="E33" t="s">
        <v>44</v>
      </c>
      <c r="F33" t="s">
        <v>21</v>
      </c>
      <c r="G33" t="s">
        <v>92</v>
      </c>
      <c r="I33" t="s">
        <v>31</v>
      </c>
      <c r="J33" t="s">
        <v>31</v>
      </c>
      <c r="K33" t="s">
        <v>53</v>
      </c>
      <c r="L33" t="s">
        <v>141</v>
      </c>
      <c r="M33" t="s">
        <v>142</v>
      </c>
      <c r="N33">
        <v>9</v>
      </c>
    </row>
    <row r="34" spans="1:14" x14ac:dyDescent="0.35">
      <c r="A34" t="s">
        <v>304</v>
      </c>
      <c r="B34" t="s">
        <v>76</v>
      </c>
      <c r="C34" t="s">
        <v>61</v>
      </c>
      <c r="D34" t="s">
        <v>19</v>
      </c>
      <c r="E34" t="s">
        <v>20</v>
      </c>
      <c r="F34" t="s">
        <v>78</v>
      </c>
      <c r="G34" t="s">
        <v>52</v>
      </c>
      <c r="H34">
        <v>14</v>
      </c>
      <c r="I34" t="s">
        <v>31</v>
      </c>
      <c r="J34" t="s">
        <v>31</v>
      </c>
      <c r="K34" t="s">
        <v>23</v>
      </c>
      <c r="L34" t="s">
        <v>143</v>
      </c>
      <c r="M34" t="s">
        <v>144</v>
      </c>
      <c r="N34">
        <v>7.7</v>
      </c>
    </row>
    <row r="35" spans="1:14" x14ac:dyDescent="0.35">
      <c r="A35" t="s">
        <v>317</v>
      </c>
      <c r="B35" t="s">
        <v>67</v>
      </c>
      <c r="C35" t="s">
        <v>61</v>
      </c>
      <c r="D35" t="s">
        <v>19</v>
      </c>
      <c r="E35" t="s">
        <v>38</v>
      </c>
      <c r="F35" t="s">
        <v>69</v>
      </c>
      <c r="G35" t="s">
        <v>92</v>
      </c>
      <c r="H35">
        <v>3</v>
      </c>
      <c r="I35" t="s">
        <v>22</v>
      </c>
      <c r="J35" t="s">
        <v>31</v>
      </c>
      <c r="K35" t="s">
        <v>63</v>
      </c>
      <c r="L35" t="s">
        <v>145</v>
      </c>
      <c r="M35" t="s">
        <v>146</v>
      </c>
      <c r="N35">
        <v>6.4</v>
      </c>
    </row>
    <row r="36" spans="1:14" x14ac:dyDescent="0.35">
      <c r="A36" t="s">
        <v>318</v>
      </c>
      <c r="B36" t="s">
        <v>147</v>
      </c>
      <c r="C36" t="s">
        <v>77</v>
      </c>
      <c r="D36" t="s">
        <v>29</v>
      </c>
      <c r="E36" t="s">
        <v>68</v>
      </c>
      <c r="F36" t="s">
        <v>78</v>
      </c>
      <c r="G36" t="s">
        <v>56</v>
      </c>
      <c r="H36">
        <v>7</v>
      </c>
      <c r="I36" t="s">
        <v>31</v>
      </c>
      <c r="J36" t="s">
        <v>31</v>
      </c>
      <c r="K36" t="s">
        <v>32</v>
      </c>
      <c r="L36" t="s">
        <v>148</v>
      </c>
      <c r="M36" t="s">
        <v>149</v>
      </c>
      <c r="N36">
        <v>6.2</v>
      </c>
    </row>
    <row r="37" spans="1:14" x14ac:dyDescent="0.35">
      <c r="A37" t="s">
        <v>312</v>
      </c>
      <c r="B37" t="s">
        <v>150</v>
      </c>
      <c r="C37" t="s">
        <v>81</v>
      </c>
      <c r="D37" t="s">
        <v>29</v>
      </c>
      <c r="E37" t="s">
        <v>20</v>
      </c>
      <c r="F37" t="s">
        <v>78</v>
      </c>
      <c r="G37" t="s">
        <v>52</v>
      </c>
      <c r="H37">
        <v>21</v>
      </c>
      <c r="I37" t="s">
        <v>22</v>
      </c>
      <c r="J37" t="s">
        <v>31</v>
      </c>
      <c r="K37" t="s">
        <v>53</v>
      </c>
      <c r="L37" t="s">
        <v>151</v>
      </c>
      <c r="M37" t="s">
        <v>152</v>
      </c>
      <c r="N37">
        <v>8.8000000000000007</v>
      </c>
    </row>
    <row r="38" spans="1:14" x14ac:dyDescent="0.35">
      <c r="A38" t="s">
        <v>319</v>
      </c>
      <c r="B38" t="s">
        <v>28</v>
      </c>
      <c r="C38" t="s">
        <v>73</v>
      </c>
      <c r="D38" t="s">
        <v>29</v>
      </c>
      <c r="E38" t="s">
        <v>62</v>
      </c>
      <c r="F38" t="s">
        <v>21</v>
      </c>
      <c r="G38" t="s">
        <v>87</v>
      </c>
      <c r="I38" t="s">
        <v>31</v>
      </c>
      <c r="J38" t="s">
        <v>22</v>
      </c>
      <c r="K38" t="s">
        <v>53</v>
      </c>
      <c r="L38" t="s">
        <v>153</v>
      </c>
      <c r="M38" t="s">
        <v>154</v>
      </c>
      <c r="N38">
        <v>11.6</v>
      </c>
    </row>
    <row r="39" spans="1:14" x14ac:dyDescent="0.35">
      <c r="A39" t="s">
        <v>295</v>
      </c>
      <c r="B39" t="s">
        <v>67</v>
      </c>
      <c r="C39" t="s">
        <v>107</v>
      </c>
      <c r="D39" t="s">
        <v>29</v>
      </c>
      <c r="E39" t="s">
        <v>38</v>
      </c>
      <c r="F39" t="s">
        <v>21</v>
      </c>
      <c r="G39" t="s">
        <v>39</v>
      </c>
      <c r="I39" t="s">
        <v>31</v>
      </c>
      <c r="J39" t="s">
        <v>22</v>
      </c>
      <c r="K39" t="s">
        <v>40</v>
      </c>
      <c r="L39" t="s">
        <v>85</v>
      </c>
      <c r="M39" t="s">
        <v>155</v>
      </c>
      <c r="N39">
        <v>5.5</v>
      </c>
    </row>
    <row r="40" spans="1:14" x14ac:dyDescent="0.35">
      <c r="A40" t="s">
        <v>320</v>
      </c>
      <c r="B40" t="s">
        <v>36</v>
      </c>
      <c r="C40" t="s">
        <v>37</v>
      </c>
      <c r="D40" t="s">
        <v>29</v>
      </c>
      <c r="E40" t="s">
        <v>62</v>
      </c>
      <c r="F40" t="s">
        <v>78</v>
      </c>
      <c r="G40" t="s">
        <v>92</v>
      </c>
      <c r="H40">
        <v>21</v>
      </c>
      <c r="I40" t="s">
        <v>31</v>
      </c>
      <c r="J40" t="s">
        <v>22</v>
      </c>
      <c r="K40" t="s">
        <v>32</v>
      </c>
      <c r="L40" t="s">
        <v>156</v>
      </c>
      <c r="M40" t="s">
        <v>157</v>
      </c>
      <c r="N40">
        <v>5.8</v>
      </c>
    </row>
    <row r="41" spans="1:14" x14ac:dyDescent="0.35">
      <c r="A41" t="s">
        <v>289</v>
      </c>
      <c r="B41" t="s">
        <v>76</v>
      </c>
      <c r="C41" t="s">
        <v>77</v>
      </c>
      <c r="D41" t="s">
        <v>29</v>
      </c>
      <c r="E41" t="s">
        <v>62</v>
      </c>
      <c r="F41" t="s">
        <v>78</v>
      </c>
      <c r="G41" t="s">
        <v>19</v>
      </c>
      <c r="H41">
        <v>14</v>
      </c>
      <c r="I41" t="s">
        <v>22</v>
      </c>
      <c r="J41" t="s">
        <v>22</v>
      </c>
      <c r="K41" t="s">
        <v>63</v>
      </c>
      <c r="L41" t="s">
        <v>158</v>
      </c>
      <c r="M41" t="s">
        <v>159</v>
      </c>
      <c r="N41">
        <v>5.4</v>
      </c>
    </row>
    <row r="42" spans="1:14" x14ac:dyDescent="0.35">
      <c r="A42" t="s">
        <v>321</v>
      </c>
      <c r="B42" t="s">
        <v>72</v>
      </c>
      <c r="C42" t="s">
        <v>107</v>
      </c>
      <c r="D42" t="s">
        <v>29</v>
      </c>
      <c r="E42" t="s">
        <v>44</v>
      </c>
      <c r="F42" t="s">
        <v>21</v>
      </c>
      <c r="G42" t="s">
        <v>45</v>
      </c>
      <c r="I42" t="s">
        <v>31</v>
      </c>
      <c r="J42" t="s">
        <v>22</v>
      </c>
      <c r="K42" t="s">
        <v>40</v>
      </c>
      <c r="L42" t="s">
        <v>160</v>
      </c>
      <c r="M42" t="s">
        <v>161</v>
      </c>
      <c r="N42">
        <v>9.6999999999999993</v>
      </c>
    </row>
    <row r="43" spans="1:14" x14ac:dyDescent="0.35">
      <c r="A43" t="s">
        <v>322</v>
      </c>
      <c r="B43" t="s">
        <v>60</v>
      </c>
      <c r="C43" t="s">
        <v>61</v>
      </c>
      <c r="D43" t="s">
        <v>29</v>
      </c>
      <c r="E43" t="s">
        <v>38</v>
      </c>
      <c r="F43" t="s">
        <v>21</v>
      </c>
      <c r="G43" t="s">
        <v>92</v>
      </c>
      <c r="I43" t="s">
        <v>31</v>
      </c>
      <c r="J43" t="s">
        <v>31</v>
      </c>
      <c r="K43" t="s">
        <v>23</v>
      </c>
      <c r="L43" t="s">
        <v>162</v>
      </c>
      <c r="M43" t="s">
        <v>163</v>
      </c>
      <c r="N43">
        <v>8.1</v>
      </c>
    </row>
    <row r="44" spans="1:14" x14ac:dyDescent="0.35">
      <c r="A44" t="s">
        <v>292</v>
      </c>
      <c r="B44" t="s">
        <v>17</v>
      </c>
      <c r="C44" t="s">
        <v>61</v>
      </c>
      <c r="D44" t="s">
        <v>29</v>
      </c>
      <c r="E44" t="s">
        <v>62</v>
      </c>
      <c r="F44" t="s">
        <v>30</v>
      </c>
      <c r="G44" t="s">
        <v>39</v>
      </c>
      <c r="H44">
        <v>14</v>
      </c>
      <c r="I44" t="s">
        <v>31</v>
      </c>
      <c r="J44" t="s">
        <v>22</v>
      </c>
      <c r="K44" t="s">
        <v>53</v>
      </c>
      <c r="L44" t="s">
        <v>164</v>
      </c>
      <c r="M44" t="s">
        <v>55</v>
      </c>
      <c r="N44">
        <v>5.6</v>
      </c>
    </row>
    <row r="45" spans="1:14" x14ac:dyDescent="0.35">
      <c r="A45" t="s">
        <v>323</v>
      </c>
      <c r="B45" t="s">
        <v>104</v>
      </c>
      <c r="C45" t="s">
        <v>18</v>
      </c>
      <c r="D45" t="s">
        <v>19</v>
      </c>
      <c r="E45" t="s">
        <v>20</v>
      </c>
      <c r="F45" t="s">
        <v>78</v>
      </c>
      <c r="G45" t="s">
        <v>56</v>
      </c>
      <c r="H45">
        <v>3</v>
      </c>
      <c r="I45" t="s">
        <v>31</v>
      </c>
      <c r="J45" t="s">
        <v>31</v>
      </c>
      <c r="K45" t="s">
        <v>23</v>
      </c>
      <c r="L45" t="s">
        <v>165</v>
      </c>
      <c r="M45" t="s">
        <v>166</v>
      </c>
      <c r="N45">
        <v>9.8000000000000007</v>
      </c>
    </row>
    <row r="46" spans="1:14" x14ac:dyDescent="0.35">
      <c r="A46" t="s">
        <v>305</v>
      </c>
      <c r="B46" t="s">
        <v>128</v>
      </c>
      <c r="C46" t="s">
        <v>77</v>
      </c>
      <c r="D46" t="s">
        <v>29</v>
      </c>
      <c r="E46" t="s">
        <v>68</v>
      </c>
      <c r="F46" t="s">
        <v>69</v>
      </c>
      <c r="G46" t="s">
        <v>92</v>
      </c>
      <c r="H46">
        <v>14</v>
      </c>
      <c r="I46" t="s">
        <v>31</v>
      </c>
      <c r="J46" t="s">
        <v>31</v>
      </c>
      <c r="K46" t="s">
        <v>53</v>
      </c>
      <c r="L46" t="s">
        <v>167</v>
      </c>
      <c r="M46" t="s">
        <v>168</v>
      </c>
      <c r="N46">
        <v>8.1999999999999993</v>
      </c>
    </row>
    <row r="47" spans="1:14" x14ac:dyDescent="0.35">
      <c r="A47" t="s">
        <v>324</v>
      </c>
      <c r="B47" t="s">
        <v>147</v>
      </c>
      <c r="C47" t="s">
        <v>73</v>
      </c>
      <c r="D47" t="s">
        <v>29</v>
      </c>
      <c r="E47" t="s">
        <v>68</v>
      </c>
      <c r="F47" t="s">
        <v>78</v>
      </c>
      <c r="G47" t="s">
        <v>92</v>
      </c>
      <c r="H47">
        <v>3</v>
      </c>
      <c r="I47" t="s">
        <v>31</v>
      </c>
      <c r="J47" t="s">
        <v>22</v>
      </c>
      <c r="K47" t="s">
        <v>53</v>
      </c>
      <c r="L47" t="s">
        <v>169</v>
      </c>
      <c r="M47" t="s">
        <v>170</v>
      </c>
      <c r="N47">
        <v>11.5</v>
      </c>
    </row>
    <row r="48" spans="1:14" x14ac:dyDescent="0.35">
      <c r="A48" t="s">
        <v>318</v>
      </c>
      <c r="B48" t="s">
        <v>133</v>
      </c>
      <c r="C48" t="s">
        <v>77</v>
      </c>
      <c r="D48" t="s">
        <v>29</v>
      </c>
      <c r="E48" t="s">
        <v>38</v>
      </c>
      <c r="F48" t="s">
        <v>21</v>
      </c>
      <c r="G48" t="s">
        <v>56</v>
      </c>
      <c r="I48" t="s">
        <v>22</v>
      </c>
      <c r="J48" t="s">
        <v>22</v>
      </c>
      <c r="K48" t="s">
        <v>23</v>
      </c>
      <c r="L48" t="s">
        <v>171</v>
      </c>
      <c r="M48" t="s">
        <v>172</v>
      </c>
      <c r="N48">
        <v>4.4000000000000004</v>
      </c>
    </row>
    <row r="49" spans="1:14" x14ac:dyDescent="0.35">
      <c r="A49" t="s">
        <v>325</v>
      </c>
      <c r="B49" t="s">
        <v>128</v>
      </c>
      <c r="C49" t="s">
        <v>107</v>
      </c>
      <c r="D49" t="s">
        <v>29</v>
      </c>
      <c r="E49" t="s">
        <v>62</v>
      </c>
      <c r="F49" t="s">
        <v>30</v>
      </c>
      <c r="G49" t="s">
        <v>45</v>
      </c>
      <c r="H49">
        <v>3</v>
      </c>
      <c r="I49" t="s">
        <v>31</v>
      </c>
      <c r="J49" t="s">
        <v>31</v>
      </c>
      <c r="K49" t="s">
        <v>53</v>
      </c>
      <c r="L49" t="s">
        <v>173</v>
      </c>
      <c r="M49" t="s">
        <v>112</v>
      </c>
      <c r="N49">
        <v>10.7</v>
      </c>
    </row>
    <row r="50" spans="1:14" x14ac:dyDescent="0.35">
      <c r="A50" t="s">
        <v>326</v>
      </c>
      <c r="B50" t="s">
        <v>96</v>
      </c>
      <c r="C50" t="s">
        <v>18</v>
      </c>
      <c r="D50" t="s">
        <v>29</v>
      </c>
      <c r="E50" t="s">
        <v>44</v>
      </c>
      <c r="F50" t="s">
        <v>21</v>
      </c>
      <c r="G50" t="s">
        <v>19</v>
      </c>
      <c r="I50" t="s">
        <v>31</v>
      </c>
      <c r="J50" t="s">
        <v>31</v>
      </c>
      <c r="K50" t="s">
        <v>23</v>
      </c>
      <c r="L50" t="s">
        <v>174</v>
      </c>
      <c r="M50" t="s">
        <v>175</v>
      </c>
      <c r="N50">
        <v>11.3</v>
      </c>
    </row>
    <row r="51" spans="1:14" x14ac:dyDescent="0.35">
      <c r="A51" t="s">
        <v>295</v>
      </c>
      <c r="B51" t="s">
        <v>67</v>
      </c>
      <c r="C51" t="s">
        <v>77</v>
      </c>
      <c r="D51" t="s">
        <v>29</v>
      </c>
      <c r="E51" t="s">
        <v>44</v>
      </c>
      <c r="F51" t="s">
        <v>30</v>
      </c>
      <c r="G51" t="s">
        <v>87</v>
      </c>
      <c r="H51">
        <v>7</v>
      </c>
      <c r="I51" t="s">
        <v>31</v>
      </c>
      <c r="J51" t="s">
        <v>31</v>
      </c>
      <c r="K51" t="s">
        <v>32</v>
      </c>
      <c r="L51" t="s">
        <v>176</v>
      </c>
      <c r="M51" t="s">
        <v>177</v>
      </c>
      <c r="N51">
        <v>9.1</v>
      </c>
    </row>
    <row r="52" spans="1:14" x14ac:dyDescent="0.35">
      <c r="A52" t="s">
        <v>327</v>
      </c>
      <c r="B52" t="s">
        <v>100</v>
      </c>
      <c r="C52" t="s">
        <v>18</v>
      </c>
      <c r="D52" t="s">
        <v>29</v>
      </c>
      <c r="E52" t="s">
        <v>20</v>
      </c>
      <c r="F52" t="s">
        <v>21</v>
      </c>
      <c r="G52" t="s">
        <v>19</v>
      </c>
      <c r="I52" t="s">
        <v>31</v>
      </c>
      <c r="J52" t="s">
        <v>31</v>
      </c>
      <c r="K52" t="s">
        <v>53</v>
      </c>
      <c r="L52" t="s">
        <v>75</v>
      </c>
      <c r="M52" t="s">
        <v>178</v>
      </c>
      <c r="N52">
        <v>6.4</v>
      </c>
    </row>
    <row r="53" spans="1:14" x14ac:dyDescent="0.35">
      <c r="A53" t="s">
        <v>328</v>
      </c>
      <c r="B53" t="s">
        <v>50</v>
      </c>
      <c r="C53" t="s">
        <v>37</v>
      </c>
      <c r="D53" t="s">
        <v>29</v>
      </c>
      <c r="E53" t="s">
        <v>68</v>
      </c>
      <c r="F53" t="s">
        <v>30</v>
      </c>
      <c r="G53" t="s">
        <v>92</v>
      </c>
      <c r="H53">
        <v>7</v>
      </c>
      <c r="I53" t="s">
        <v>22</v>
      </c>
      <c r="J53" t="s">
        <v>22</v>
      </c>
      <c r="K53" t="s">
        <v>53</v>
      </c>
      <c r="L53" t="s">
        <v>179</v>
      </c>
      <c r="M53" t="s">
        <v>180</v>
      </c>
      <c r="N53">
        <v>8.4</v>
      </c>
    </row>
    <row r="54" spans="1:14" x14ac:dyDescent="0.35">
      <c r="A54" t="s">
        <v>329</v>
      </c>
      <c r="B54" t="s">
        <v>72</v>
      </c>
      <c r="C54" t="s">
        <v>61</v>
      </c>
      <c r="D54" t="s">
        <v>19</v>
      </c>
      <c r="E54" t="s">
        <v>68</v>
      </c>
      <c r="F54" t="s">
        <v>21</v>
      </c>
      <c r="G54" t="s">
        <v>52</v>
      </c>
      <c r="I54" t="s">
        <v>31</v>
      </c>
      <c r="J54" t="s">
        <v>31</v>
      </c>
      <c r="K54" t="s">
        <v>63</v>
      </c>
      <c r="L54" t="s">
        <v>181</v>
      </c>
      <c r="M54" t="s">
        <v>182</v>
      </c>
      <c r="N54">
        <v>6.2</v>
      </c>
    </row>
    <row r="55" spans="1:14" x14ac:dyDescent="0.35">
      <c r="A55" t="s">
        <v>327</v>
      </c>
      <c r="B55" t="s">
        <v>76</v>
      </c>
      <c r="C55" t="s">
        <v>18</v>
      </c>
      <c r="D55" t="s">
        <v>19</v>
      </c>
      <c r="E55" t="s">
        <v>20</v>
      </c>
      <c r="F55" t="s">
        <v>30</v>
      </c>
      <c r="G55" t="s">
        <v>39</v>
      </c>
      <c r="H55">
        <v>7</v>
      </c>
      <c r="I55" t="s">
        <v>31</v>
      </c>
      <c r="J55" t="s">
        <v>31</v>
      </c>
      <c r="K55" t="s">
        <v>32</v>
      </c>
      <c r="L55" t="s">
        <v>183</v>
      </c>
      <c r="M55" t="s">
        <v>167</v>
      </c>
      <c r="N55">
        <v>8.4</v>
      </c>
    </row>
    <row r="56" spans="1:14" x14ac:dyDescent="0.35">
      <c r="A56" t="s">
        <v>330</v>
      </c>
      <c r="B56" t="s">
        <v>17</v>
      </c>
      <c r="C56" t="s">
        <v>110</v>
      </c>
      <c r="D56" t="s">
        <v>29</v>
      </c>
      <c r="E56" t="s">
        <v>20</v>
      </c>
      <c r="F56" t="s">
        <v>30</v>
      </c>
      <c r="G56" t="s">
        <v>52</v>
      </c>
      <c r="H56">
        <v>3</v>
      </c>
      <c r="I56" t="s">
        <v>22</v>
      </c>
      <c r="J56" t="s">
        <v>31</v>
      </c>
      <c r="K56" t="s">
        <v>53</v>
      </c>
      <c r="L56" t="s">
        <v>184</v>
      </c>
      <c r="M56" t="s">
        <v>83</v>
      </c>
      <c r="N56">
        <v>10.7</v>
      </c>
    </row>
    <row r="57" spans="1:14" x14ac:dyDescent="0.35">
      <c r="A57" t="s">
        <v>295</v>
      </c>
      <c r="B57" t="s">
        <v>100</v>
      </c>
      <c r="C57" t="s">
        <v>73</v>
      </c>
      <c r="D57" t="s">
        <v>29</v>
      </c>
      <c r="E57" t="s">
        <v>20</v>
      </c>
      <c r="F57" t="s">
        <v>21</v>
      </c>
      <c r="G57" t="s">
        <v>19</v>
      </c>
      <c r="I57" t="s">
        <v>31</v>
      </c>
      <c r="J57" t="s">
        <v>22</v>
      </c>
      <c r="K57" t="s">
        <v>32</v>
      </c>
      <c r="L57" t="s">
        <v>185</v>
      </c>
      <c r="M57" t="s">
        <v>152</v>
      </c>
      <c r="N57">
        <v>9.6</v>
      </c>
    </row>
    <row r="58" spans="1:14" x14ac:dyDescent="0.35">
      <c r="A58" t="s">
        <v>331</v>
      </c>
      <c r="B58" t="s">
        <v>147</v>
      </c>
      <c r="C58" t="s">
        <v>81</v>
      </c>
      <c r="D58" t="s">
        <v>29</v>
      </c>
      <c r="E58" t="s">
        <v>68</v>
      </c>
      <c r="F58" t="s">
        <v>21</v>
      </c>
      <c r="G58" t="s">
        <v>39</v>
      </c>
      <c r="I58" t="s">
        <v>31</v>
      </c>
      <c r="J58" t="s">
        <v>22</v>
      </c>
      <c r="K58" t="s">
        <v>40</v>
      </c>
      <c r="L58" t="s">
        <v>186</v>
      </c>
      <c r="M58" t="s">
        <v>187</v>
      </c>
      <c r="N58">
        <v>5.0999999999999996</v>
      </c>
    </row>
    <row r="59" spans="1:14" x14ac:dyDescent="0.35">
      <c r="A59" t="s">
        <v>293</v>
      </c>
      <c r="B59" t="s">
        <v>76</v>
      </c>
      <c r="C59" t="s">
        <v>77</v>
      </c>
      <c r="D59" t="s">
        <v>19</v>
      </c>
      <c r="E59" t="s">
        <v>44</v>
      </c>
      <c r="F59" t="s">
        <v>21</v>
      </c>
      <c r="G59" t="s">
        <v>52</v>
      </c>
      <c r="I59" t="s">
        <v>31</v>
      </c>
      <c r="J59" t="s">
        <v>31</v>
      </c>
      <c r="K59" t="s">
        <v>53</v>
      </c>
      <c r="L59" t="s">
        <v>188</v>
      </c>
      <c r="M59" t="s">
        <v>189</v>
      </c>
      <c r="N59">
        <v>11</v>
      </c>
    </row>
    <row r="60" spans="1:14" x14ac:dyDescent="0.35">
      <c r="A60" t="s">
        <v>332</v>
      </c>
      <c r="B60" t="s">
        <v>86</v>
      </c>
      <c r="C60" t="s">
        <v>51</v>
      </c>
      <c r="D60" t="s">
        <v>19</v>
      </c>
      <c r="E60" t="s">
        <v>38</v>
      </c>
      <c r="F60" t="s">
        <v>30</v>
      </c>
      <c r="G60" t="s">
        <v>52</v>
      </c>
      <c r="H60">
        <v>3</v>
      </c>
      <c r="I60" t="s">
        <v>22</v>
      </c>
      <c r="J60" t="s">
        <v>31</v>
      </c>
      <c r="K60" t="s">
        <v>23</v>
      </c>
      <c r="L60" t="s">
        <v>190</v>
      </c>
      <c r="M60" t="s">
        <v>191</v>
      </c>
      <c r="N60">
        <v>4.5</v>
      </c>
    </row>
    <row r="61" spans="1:14" x14ac:dyDescent="0.35">
      <c r="A61" t="s">
        <v>305</v>
      </c>
      <c r="B61" t="s">
        <v>76</v>
      </c>
      <c r="C61" t="s">
        <v>77</v>
      </c>
      <c r="D61" t="s">
        <v>29</v>
      </c>
      <c r="E61" t="s">
        <v>20</v>
      </c>
      <c r="F61" t="s">
        <v>78</v>
      </c>
      <c r="G61" t="s">
        <v>56</v>
      </c>
      <c r="H61">
        <v>0</v>
      </c>
      <c r="I61" t="s">
        <v>22</v>
      </c>
      <c r="J61" t="s">
        <v>31</v>
      </c>
      <c r="K61" t="s">
        <v>40</v>
      </c>
      <c r="L61" t="s">
        <v>192</v>
      </c>
      <c r="M61" t="s">
        <v>193</v>
      </c>
      <c r="N61">
        <v>9.3000000000000007</v>
      </c>
    </row>
    <row r="62" spans="1:14" x14ac:dyDescent="0.35">
      <c r="A62" t="s">
        <v>333</v>
      </c>
      <c r="B62" t="s">
        <v>72</v>
      </c>
      <c r="C62" t="s">
        <v>101</v>
      </c>
      <c r="D62" t="s">
        <v>19</v>
      </c>
      <c r="E62" t="s">
        <v>62</v>
      </c>
      <c r="F62" t="s">
        <v>21</v>
      </c>
      <c r="G62" t="s">
        <v>92</v>
      </c>
      <c r="I62" t="s">
        <v>22</v>
      </c>
      <c r="J62" t="s">
        <v>31</v>
      </c>
      <c r="K62" t="s">
        <v>23</v>
      </c>
      <c r="L62" t="s">
        <v>194</v>
      </c>
      <c r="M62" t="s">
        <v>195</v>
      </c>
      <c r="N62">
        <v>3.9</v>
      </c>
    </row>
    <row r="63" spans="1:14" x14ac:dyDescent="0.35">
      <c r="A63" t="s">
        <v>334</v>
      </c>
      <c r="B63" t="s">
        <v>76</v>
      </c>
      <c r="C63" t="s">
        <v>101</v>
      </c>
      <c r="D63" t="s">
        <v>29</v>
      </c>
      <c r="E63" t="s">
        <v>44</v>
      </c>
      <c r="F63" t="s">
        <v>30</v>
      </c>
      <c r="G63" t="s">
        <v>97</v>
      </c>
      <c r="H63">
        <v>14</v>
      </c>
      <c r="I63" t="s">
        <v>22</v>
      </c>
      <c r="J63" t="s">
        <v>22</v>
      </c>
      <c r="K63" t="s">
        <v>53</v>
      </c>
      <c r="L63" t="s">
        <v>196</v>
      </c>
      <c r="M63" t="s">
        <v>159</v>
      </c>
      <c r="N63">
        <v>6.3</v>
      </c>
    </row>
    <row r="64" spans="1:14" x14ac:dyDescent="0.35">
      <c r="A64" t="s">
        <v>310</v>
      </c>
      <c r="B64" t="s">
        <v>60</v>
      </c>
      <c r="C64" t="s">
        <v>101</v>
      </c>
      <c r="D64" t="s">
        <v>19</v>
      </c>
      <c r="E64" t="s">
        <v>44</v>
      </c>
      <c r="F64" t="s">
        <v>21</v>
      </c>
      <c r="G64" t="s">
        <v>97</v>
      </c>
      <c r="I64" t="s">
        <v>31</v>
      </c>
      <c r="J64" t="s">
        <v>31</v>
      </c>
      <c r="K64" t="s">
        <v>23</v>
      </c>
      <c r="L64" t="s">
        <v>197</v>
      </c>
      <c r="M64" t="s">
        <v>198</v>
      </c>
      <c r="N64">
        <v>10.6</v>
      </c>
    </row>
    <row r="65" spans="1:14" x14ac:dyDescent="0.35">
      <c r="A65" t="s">
        <v>335</v>
      </c>
      <c r="B65" t="s">
        <v>113</v>
      </c>
      <c r="C65" t="s">
        <v>37</v>
      </c>
      <c r="D65" t="s">
        <v>19</v>
      </c>
      <c r="E65" t="s">
        <v>68</v>
      </c>
      <c r="F65" t="s">
        <v>30</v>
      </c>
      <c r="G65" t="s">
        <v>56</v>
      </c>
      <c r="H65">
        <v>7</v>
      </c>
      <c r="I65" t="s">
        <v>31</v>
      </c>
      <c r="J65" t="s">
        <v>22</v>
      </c>
      <c r="K65" t="s">
        <v>23</v>
      </c>
      <c r="L65" t="s">
        <v>199</v>
      </c>
      <c r="M65" t="s">
        <v>132</v>
      </c>
      <c r="N65">
        <v>10.3</v>
      </c>
    </row>
    <row r="66" spans="1:14" x14ac:dyDescent="0.35">
      <c r="A66" t="s">
        <v>336</v>
      </c>
      <c r="B66" t="s">
        <v>60</v>
      </c>
      <c r="C66" t="s">
        <v>73</v>
      </c>
      <c r="D66" t="s">
        <v>29</v>
      </c>
      <c r="E66" t="s">
        <v>44</v>
      </c>
      <c r="F66" t="s">
        <v>21</v>
      </c>
      <c r="G66" t="s">
        <v>19</v>
      </c>
      <c r="I66" t="s">
        <v>22</v>
      </c>
      <c r="J66" t="s">
        <v>22</v>
      </c>
      <c r="K66" t="s">
        <v>23</v>
      </c>
      <c r="L66" t="s">
        <v>200</v>
      </c>
      <c r="M66" t="s">
        <v>201</v>
      </c>
      <c r="N66">
        <v>7.7</v>
      </c>
    </row>
    <row r="67" spans="1:14" x14ac:dyDescent="0.35">
      <c r="A67" t="s">
        <v>298</v>
      </c>
      <c r="B67" t="s">
        <v>104</v>
      </c>
      <c r="C67" t="s">
        <v>107</v>
      </c>
      <c r="D67" t="s">
        <v>19</v>
      </c>
      <c r="E67" t="s">
        <v>38</v>
      </c>
      <c r="F67" t="s">
        <v>21</v>
      </c>
      <c r="G67" t="s">
        <v>19</v>
      </c>
      <c r="I67" t="s">
        <v>31</v>
      </c>
      <c r="J67" t="s">
        <v>31</v>
      </c>
      <c r="K67" t="s">
        <v>40</v>
      </c>
      <c r="L67" t="s">
        <v>129</v>
      </c>
      <c r="M67" t="s">
        <v>106</v>
      </c>
      <c r="N67">
        <v>8.9</v>
      </c>
    </row>
    <row r="68" spans="1:14" x14ac:dyDescent="0.35">
      <c r="A68" t="s">
        <v>337</v>
      </c>
      <c r="B68" t="s">
        <v>104</v>
      </c>
      <c r="C68" t="s">
        <v>110</v>
      </c>
      <c r="D68" t="s">
        <v>29</v>
      </c>
      <c r="E68" t="s">
        <v>62</v>
      </c>
      <c r="F68" t="s">
        <v>21</v>
      </c>
      <c r="G68" t="s">
        <v>19</v>
      </c>
      <c r="I68" t="s">
        <v>22</v>
      </c>
      <c r="J68" t="s">
        <v>31</v>
      </c>
      <c r="K68" t="s">
        <v>32</v>
      </c>
      <c r="L68" t="s">
        <v>202</v>
      </c>
      <c r="M68" t="s">
        <v>203</v>
      </c>
      <c r="N68">
        <v>10.4</v>
      </c>
    </row>
    <row r="69" spans="1:14" x14ac:dyDescent="0.35">
      <c r="A69" t="s">
        <v>323</v>
      </c>
      <c r="B69" t="s">
        <v>128</v>
      </c>
      <c r="C69" t="s">
        <v>101</v>
      </c>
      <c r="D69" t="s">
        <v>19</v>
      </c>
      <c r="E69" t="s">
        <v>38</v>
      </c>
      <c r="F69" t="s">
        <v>69</v>
      </c>
      <c r="G69" t="s">
        <v>52</v>
      </c>
      <c r="H69">
        <v>3</v>
      </c>
      <c r="I69" t="s">
        <v>22</v>
      </c>
      <c r="J69" t="s">
        <v>22</v>
      </c>
      <c r="K69" t="s">
        <v>53</v>
      </c>
      <c r="L69" t="s">
        <v>204</v>
      </c>
      <c r="M69" t="s">
        <v>205</v>
      </c>
      <c r="N69">
        <v>9.8000000000000007</v>
      </c>
    </row>
    <row r="70" spans="1:14" x14ac:dyDescent="0.35">
      <c r="A70" t="s">
        <v>291</v>
      </c>
      <c r="B70" t="s">
        <v>60</v>
      </c>
      <c r="C70" t="s">
        <v>37</v>
      </c>
      <c r="D70" t="s">
        <v>29</v>
      </c>
      <c r="E70" t="s">
        <v>38</v>
      </c>
      <c r="F70" t="s">
        <v>21</v>
      </c>
      <c r="G70" t="s">
        <v>92</v>
      </c>
      <c r="I70" t="s">
        <v>31</v>
      </c>
      <c r="J70" t="s">
        <v>31</v>
      </c>
      <c r="K70" t="s">
        <v>63</v>
      </c>
      <c r="L70" t="s">
        <v>206</v>
      </c>
      <c r="M70" t="s">
        <v>207</v>
      </c>
      <c r="N70">
        <v>3.5</v>
      </c>
    </row>
    <row r="71" spans="1:14" x14ac:dyDescent="0.35">
      <c r="A71" t="s">
        <v>338</v>
      </c>
      <c r="B71" t="s">
        <v>50</v>
      </c>
      <c r="C71" t="s">
        <v>101</v>
      </c>
      <c r="D71" t="s">
        <v>19</v>
      </c>
      <c r="E71" t="s">
        <v>44</v>
      </c>
      <c r="F71" t="s">
        <v>78</v>
      </c>
      <c r="G71" t="s">
        <v>87</v>
      </c>
      <c r="H71">
        <v>0</v>
      </c>
      <c r="I71" t="s">
        <v>31</v>
      </c>
      <c r="J71" t="s">
        <v>22</v>
      </c>
      <c r="K71" t="s">
        <v>32</v>
      </c>
      <c r="L71" t="s">
        <v>208</v>
      </c>
      <c r="M71" t="s">
        <v>209</v>
      </c>
      <c r="N71">
        <v>9.6999999999999993</v>
      </c>
    </row>
    <row r="72" spans="1:14" x14ac:dyDescent="0.35">
      <c r="A72" t="s">
        <v>339</v>
      </c>
      <c r="B72" t="s">
        <v>36</v>
      </c>
      <c r="C72" t="s">
        <v>101</v>
      </c>
      <c r="D72" t="s">
        <v>29</v>
      </c>
      <c r="E72" t="s">
        <v>44</v>
      </c>
      <c r="F72" t="s">
        <v>21</v>
      </c>
      <c r="G72" t="s">
        <v>52</v>
      </c>
      <c r="I72" t="s">
        <v>31</v>
      </c>
      <c r="J72" t="s">
        <v>31</v>
      </c>
      <c r="K72" t="s">
        <v>63</v>
      </c>
      <c r="L72" t="s">
        <v>210</v>
      </c>
      <c r="M72" t="s">
        <v>211</v>
      </c>
      <c r="N72">
        <v>8.8000000000000007</v>
      </c>
    </row>
    <row r="73" spans="1:14" x14ac:dyDescent="0.35">
      <c r="A73" t="s">
        <v>340</v>
      </c>
      <c r="B73" t="s">
        <v>67</v>
      </c>
      <c r="C73" t="s">
        <v>18</v>
      </c>
      <c r="D73" t="s">
        <v>19</v>
      </c>
      <c r="E73" t="s">
        <v>68</v>
      </c>
      <c r="F73" t="s">
        <v>30</v>
      </c>
      <c r="G73" t="s">
        <v>97</v>
      </c>
      <c r="H73">
        <v>7</v>
      </c>
      <c r="I73" t="s">
        <v>22</v>
      </c>
      <c r="J73" t="s">
        <v>22</v>
      </c>
      <c r="K73" t="s">
        <v>53</v>
      </c>
      <c r="L73" t="s">
        <v>212</v>
      </c>
      <c r="M73" t="s">
        <v>213</v>
      </c>
      <c r="N73">
        <v>3.1</v>
      </c>
    </row>
    <row r="74" spans="1:14" x14ac:dyDescent="0.35">
      <c r="A74" t="s">
        <v>289</v>
      </c>
      <c r="B74" t="s">
        <v>100</v>
      </c>
      <c r="C74" t="s">
        <v>37</v>
      </c>
      <c r="D74" t="s">
        <v>19</v>
      </c>
      <c r="E74" t="s">
        <v>20</v>
      </c>
      <c r="F74" t="s">
        <v>78</v>
      </c>
      <c r="G74" t="s">
        <v>56</v>
      </c>
      <c r="H74">
        <v>0</v>
      </c>
      <c r="I74" t="s">
        <v>22</v>
      </c>
      <c r="J74" t="s">
        <v>22</v>
      </c>
      <c r="K74" t="s">
        <v>53</v>
      </c>
      <c r="L74" t="s">
        <v>214</v>
      </c>
      <c r="M74" t="s">
        <v>215</v>
      </c>
      <c r="N74">
        <v>11.1</v>
      </c>
    </row>
    <row r="75" spans="1:14" x14ac:dyDescent="0.35">
      <c r="A75" t="s">
        <v>340</v>
      </c>
      <c r="B75" t="s">
        <v>86</v>
      </c>
      <c r="C75" t="s">
        <v>51</v>
      </c>
      <c r="D75" t="s">
        <v>29</v>
      </c>
      <c r="E75" t="s">
        <v>38</v>
      </c>
      <c r="F75" t="s">
        <v>78</v>
      </c>
      <c r="G75" t="s">
        <v>97</v>
      </c>
      <c r="H75">
        <v>7</v>
      </c>
      <c r="I75" t="s">
        <v>22</v>
      </c>
      <c r="J75" t="s">
        <v>22</v>
      </c>
      <c r="K75" t="s">
        <v>32</v>
      </c>
      <c r="L75" t="s">
        <v>216</v>
      </c>
      <c r="M75" t="s">
        <v>217</v>
      </c>
      <c r="N75">
        <v>11.2</v>
      </c>
    </row>
    <row r="76" spans="1:14" x14ac:dyDescent="0.35">
      <c r="A76" t="s">
        <v>341</v>
      </c>
      <c r="B76" t="s">
        <v>100</v>
      </c>
      <c r="C76" t="s">
        <v>37</v>
      </c>
      <c r="D76" t="s">
        <v>19</v>
      </c>
      <c r="E76" t="s">
        <v>62</v>
      </c>
      <c r="F76" t="s">
        <v>30</v>
      </c>
      <c r="G76" t="s">
        <v>19</v>
      </c>
      <c r="H76">
        <v>7</v>
      </c>
      <c r="I76" t="s">
        <v>31</v>
      </c>
      <c r="J76" t="s">
        <v>22</v>
      </c>
      <c r="K76" t="s">
        <v>63</v>
      </c>
      <c r="L76" t="s">
        <v>218</v>
      </c>
      <c r="M76" t="s">
        <v>219</v>
      </c>
      <c r="N76">
        <v>5</v>
      </c>
    </row>
    <row r="77" spans="1:14" x14ac:dyDescent="0.35">
      <c r="A77" t="s">
        <v>320</v>
      </c>
      <c r="B77" t="s">
        <v>113</v>
      </c>
      <c r="C77" t="s">
        <v>51</v>
      </c>
      <c r="D77" t="s">
        <v>19</v>
      </c>
      <c r="E77" t="s">
        <v>20</v>
      </c>
      <c r="F77" t="s">
        <v>78</v>
      </c>
      <c r="G77" t="s">
        <v>56</v>
      </c>
      <c r="H77">
        <v>0</v>
      </c>
      <c r="I77" t="s">
        <v>22</v>
      </c>
      <c r="J77" t="s">
        <v>31</v>
      </c>
      <c r="K77" t="s">
        <v>40</v>
      </c>
      <c r="L77" t="s">
        <v>220</v>
      </c>
      <c r="M77" t="s">
        <v>200</v>
      </c>
      <c r="N77">
        <v>5.7</v>
      </c>
    </row>
    <row r="78" spans="1:14" x14ac:dyDescent="0.35">
      <c r="A78" t="s">
        <v>342</v>
      </c>
      <c r="B78" t="s">
        <v>147</v>
      </c>
      <c r="C78" t="s">
        <v>81</v>
      </c>
      <c r="D78" t="s">
        <v>29</v>
      </c>
      <c r="E78" t="s">
        <v>20</v>
      </c>
      <c r="F78" t="s">
        <v>21</v>
      </c>
      <c r="G78" t="s">
        <v>56</v>
      </c>
      <c r="I78" t="s">
        <v>31</v>
      </c>
      <c r="J78" t="s">
        <v>22</v>
      </c>
      <c r="K78" t="s">
        <v>63</v>
      </c>
      <c r="L78" t="s">
        <v>221</v>
      </c>
      <c r="M78" t="s">
        <v>166</v>
      </c>
      <c r="N78">
        <v>3</v>
      </c>
    </row>
    <row r="79" spans="1:14" x14ac:dyDescent="0.35">
      <c r="A79" t="s">
        <v>343</v>
      </c>
      <c r="B79" t="s">
        <v>50</v>
      </c>
      <c r="C79" t="s">
        <v>81</v>
      </c>
      <c r="D79" t="s">
        <v>29</v>
      </c>
      <c r="E79" t="s">
        <v>44</v>
      </c>
      <c r="F79" t="s">
        <v>30</v>
      </c>
      <c r="G79" t="s">
        <v>87</v>
      </c>
      <c r="H79">
        <v>3</v>
      </c>
      <c r="I79" t="s">
        <v>22</v>
      </c>
      <c r="J79" t="s">
        <v>22</v>
      </c>
      <c r="K79" t="s">
        <v>32</v>
      </c>
      <c r="L79" t="s">
        <v>222</v>
      </c>
      <c r="M79" t="s">
        <v>215</v>
      </c>
      <c r="N79">
        <v>9.6</v>
      </c>
    </row>
    <row r="80" spans="1:14" x14ac:dyDescent="0.35">
      <c r="A80" t="s">
        <v>298</v>
      </c>
      <c r="B80" t="s">
        <v>150</v>
      </c>
      <c r="C80" t="s">
        <v>37</v>
      </c>
      <c r="D80" t="s">
        <v>29</v>
      </c>
      <c r="E80" t="s">
        <v>38</v>
      </c>
      <c r="F80" t="s">
        <v>78</v>
      </c>
      <c r="G80" t="s">
        <v>52</v>
      </c>
      <c r="H80">
        <v>3</v>
      </c>
      <c r="I80" t="s">
        <v>22</v>
      </c>
      <c r="J80" t="s">
        <v>22</v>
      </c>
      <c r="K80" t="s">
        <v>63</v>
      </c>
      <c r="L80" t="s">
        <v>200</v>
      </c>
      <c r="M80" t="s">
        <v>223</v>
      </c>
      <c r="N80">
        <v>5.7</v>
      </c>
    </row>
    <row r="81" spans="1:14" x14ac:dyDescent="0.35">
      <c r="A81" t="s">
        <v>331</v>
      </c>
      <c r="B81" t="s">
        <v>138</v>
      </c>
      <c r="C81" t="s">
        <v>37</v>
      </c>
      <c r="D81" t="s">
        <v>19</v>
      </c>
      <c r="E81" t="s">
        <v>44</v>
      </c>
      <c r="F81" t="s">
        <v>30</v>
      </c>
      <c r="G81" t="s">
        <v>19</v>
      </c>
      <c r="H81">
        <v>7</v>
      </c>
      <c r="I81" t="s">
        <v>22</v>
      </c>
      <c r="J81" t="s">
        <v>22</v>
      </c>
      <c r="K81" t="s">
        <v>63</v>
      </c>
      <c r="L81" t="s">
        <v>224</v>
      </c>
      <c r="M81" t="s">
        <v>225</v>
      </c>
      <c r="N81">
        <v>4.9000000000000004</v>
      </c>
    </row>
    <row r="82" spans="1:14" x14ac:dyDescent="0.35">
      <c r="A82" t="s">
        <v>330</v>
      </c>
      <c r="B82" t="s">
        <v>133</v>
      </c>
      <c r="C82" t="s">
        <v>37</v>
      </c>
      <c r="D82" t="s">
        <v>29</v>
      </c>
      <c r="E82" t="s">
        <v>38</v>
      </c>
      <c r="F82" t="s">
        <v>21</v>
      </c>
      <c r="G82" t="s">
        <v>39</v>
      </c>
      <c r="I82" t="s">
        <v>22</v>
      </c>
      <c r="J82" t="s">
        <v>22</v>
      </c>
      <c r="K82" t="s">
        <v>40</v>
      </c>
      <c r="L82" t="s">
        <v>226</v>
      </c>
      <c r="M82" t="s">
        <v>227</v>
      </c>
      <c r="N82">
        <v>6.8</v>
      </c>
    </row>
    <row r="83" spans="1:14" x14ac:dyDescent="0.35">
      <c r="A83" t="s">
        <v>305</v>
      </c>
      <c r="B83" t="s">
        <v>91</v>
      </c>
      <c r="C83" t="s">
        <v>37</v>
      </c>
      <c r="D83" t="s">
        <v>19</v>
      </c>
      <c r="E83" t="s">
        <v>44</v>
      </c>
      <c r="F83" t="s">
        <v>78</v>
      </c>
      <c r="G83" t="s">
        <v>52</v>
      </c>
      <c r="H83">
        <v>0</v>
      </c>
      <c r="I83" t="s">
        <v>22</v>
      </c>
      <c r="J83" t="s">
        <v>22</v>
      </c>
      <c r="K83" t="s">
        <v>23</v>
      </c>
      <c r="L83" t="s">
        <v>228</v>
      </c>
      <c r="M83" t="s">
        <v>229</v>
      </c>
      <c r="N83">
        <v>5.5</v>
      </c>
    </row>
    <row r="84" spans="1:14" x14ac:dyDescent="0.35">
      <c r="A84" t="s">
        <v>344</v>
      </c>
      <c r="B84" t="s">
        <v>28</v>
      </c>
      <c r="C84" t="s">
        <v>18</v>
      </c>
      <c r="D84" t="s">
        <v>29</v>
      </c>
      <c r="E84" t="s">
        <v>20</v>
      </c>
      <c r="F84" t="s">
        <v>30</v>
      </c>
      <c r="G84" t="s">
        <v>52</v>
      </c>
      <c r="H84">
        <v>7</v>
      </c>
      <c r="I84" t="s">
        <v>22</v>
      </c>
      <c r="J84" t="s">
        <v>22</v>
      </c>
      <c r="K84" t="s">
        <v>63</v>
      </c>
      <c r="L84" t="s">
        <v>217</v>
      </c>
      <c r="M84" t="s">
        <v>221</v>
      </c>
      <c r="N84">
        <v>5.0999999999999996</v>
      </c>
    </row>
    <row r="85" spans="1:14" x14ac:dyDescent="0.35">
      <c r="A85" t="s">
        <v>298</v>
      </c>
      <c r="B85" t="s">
        <v>36</v>
      </c>
      <c r="C85" t="s">
        <v>77</v>
      </c>
      <c r="D85" t="s">
        <v>19</v>
      </c>
      <c r="E85" t="s">
        <v>62</v>
      </c>
      <c r="F85" t="s">
        <v>30</v>
      </c>
      <c r="G85" t="s">
        <v>87</v>
      </c>
      <c r="H85">
        <v>0</v>
      </c>
      <c r="I85" t="s">
        <v>22</v>
      </c>
      <c r="J85" t="s">
        <v>31</v>
      </c>
      <c r="K85" t="s">
        <v>32</v>
      </c>
      <c r="L85" t="s">
        <v>230</v>
      </c>
      <c r="M85" t="s">
        <v>231</v>
      </c>
      <c r="N85">
        <v>10.7</v>
      </c>
    </row>
    <row r="86" spans="1:14" x14ac:dyDescent="0.35">
      <c r="A86" t="s">
        <v>338</v>
      </c>
      <c r="B86" t="s">
        <v>150</v>
      </c>
      <c r="C86" t="s">
        <v>73</v>
      </c>
      <c r="D86" t="s">
        <v>29</v>
      </c>
      <c r="E86" t="s">
        <v>38</v>
      </c>
      <c r="F86" t="s">
        <v>30</v>
      </c>
      <c r="G86" t="s">
        <v>39</v>
      </c>
      <c r="H86">
        <v>0</v>
      </c>
      <c r="I86" t="s">
        <v>31</v>
      </c>
      <c r="J86" t="s">
        <v>31</v>
      </c>
      <c r="K86" t="s">
        <v>53</v>
      </c>
      <c r="L86" t="s">
        <v>232</v>
      </c>
      <c r="M86" t="s">
        <v>233</v>
      </c>
      <c r="N86">
        <v>6.6</v>
      </c>
    </row>
    <row r="87" spans="1:14" x14ac:dyDescent="0.35">
      <c r="A87" t="s">
        <v>316</v>
      </c>
      <c r="B87" t="s">
        <v>72</v>
      </c>
      <c r="C87" t="s">
        <v>73</v>
      </c>
      <c r="D87" t="s">
        <v>19</v>
      </c>
      <c r="E87" t="s">
        <v>44</v>
      </c>
      <c r="F87" t="s">
        <v>78</v>
      </c>
      <c r="G87" t="s">
        <v>19</v>
      </c>
      <c r="H87">
        <v>0</v>
      </c>
      <c r="I87" t="s">
        <v>31</v>
      </c>
      <c r="J87" t="s">
        <v>31</v>
      </c>
      <c r="K87" t="s">
        <v>63</v>
      </c>
      <c r="L87" t="s">
        <v>234</v>
      </c>
      <c r="M87" t="s">
        <v>235</v>
      </c>
      <c r="N87">
        <v>8.5</v>
      </c>
    </row>
    <row r="88" spans="1:14" x14ac:dyDescent="0.35">
      <c r="A88" t="s">
        <v>325</v>
      </c>
      <c r="B88" t="s">
        <v>147</v>
      </c>
      <c r="C88" t="s">
        <v>110</v>
      </c>
      <c r="D88" t="s">
        <v>19</v>
      </c>
      <c r="E88" t="s">
        <v>38</v>
      </c>
      <c r="F88" t="s">
        <v>30</v>
      </c>
      <c r="G88" t="s">
        <v>56</v>
      </c>
      <c r="H88">
        <v>0</v>
      </c>
      <c r="I88" t="s">
        <v>31</v>
      </c>
      <c r="J88" t="s">
        <v>22</v>
      </c>
      <c r="K88" t="s">
        <v>53</v>
      </c>
      <c r="L88" t="s">
        <v>215</v>
      </c>
      <c r="M88" t="s">
        <v>236</v>
      </c>
      <c r="N88">
        <v>6.9</v>
      </c>
    </row>
    <row r="89" spans="1:14" x14ac:dyDescent="0.35">
      <c r="A89" t="s">
        <v>294</v>
      </c>
      <c r="B89" t="s">
        <v>28</v>
      </c>
      <c r="C89" t="s">
        <v>51</v>
      </c>
      <c r="D89" t="s">
        <v>19</v>
      </c>
      <c r="E89" t="s">
        <v>62</v>
      </c>
      <c r="F89" t="s">
        <v>30</v>
      </c>
      <c r="G89" t="s">
        <v>39</v>
      </c>
      <c r="H89">
        <v>0</v>
      </c>
      <c r="I89" t="s">
        <v>31</v>
      </c>
      <c r="J89" t="s">
        <v>22</v>
      </c>
      <c r="K89" t="s">
        <v>32</v>
      </c>
      <c r="L89" t="s">
        <v>237</v>
      </c>
      <c r="M89" t="s">
        <v>238</v>
      </c>
      <c r="N89">
        <v>3.5</v>
      </c>
    </row>
    <row r="90" spans="1:14" x14ac:dyDescent="0.35">
      <c r="A90" t="s">
        <v>311</v>
      </c>
      <c r="B90" t="s">
        <v>96</v>
      </c>
      <c r="C90" t="s">
        <v>73</v>
      </c>
      <c r="D90" t="s">
        <v>19</v>
      </c>
      <c r="E90" t="s">
        <v>62</v>
      </c>
      <c r="F90" t="s">
        <v>21</v>
      </c>
      <c r="G90" t="s">
        <v>56</v>
      </c>
      <c r="I90" t="s">
        <v>22</v>
      </c>
      <c r="J90" t="s">
        <v>31</v>
      </c>
      <c r="K90" t="s">
        <v>32</v>
      </c>
      <c r="L90" t="s">
        <v>164</v>
      </c>
      <c r="M90" t="s">
        <v>149</v>
      </c>
      <c r="N90">
        <v>6.7</v>
      </c>
    </row>
    <row r="91" spans="1:14" x14ac:dyDescent="0.35">
      <c r="A91" t="s">
        <v>326</v>
      </c>
      <c r="B91" t="s">
        <v>96</v>
      </c>
      <c r="C91" t="s">
        <v>61</v>
      </c>
      <c r="D91" t="s">
        <v>29</v>
      </c>
      <c r="E91" t="s">
        <v>68</v>
      </c>
      <c r="F91" t="s">
        <v>69</v>
      </c>
      <c r="G91" t="s">
        <v>97</v>
      </c>
      <c r="H91">
        <v>21</v>
      </c>
      <c r="I91" t="s">
        <v>31</v>
      </c>
      <c r="J91" t="s">
        <v>22</v>
      </c>
      <c r="K91" t="s">
        <v>53</v>
      </c>
      <c r="L91" t="s">
        <v>239</v>
      </c>
      <c r="M91" t="s">
        <v>240</v>
      </c>
      <c r="N91">
        <v>9.4</v>
      </c>
    </row>
    <row r="92" spans="1:14" x14ac:dyDescent="0.35">
      <c r="A92" t="s">
        <v>307</v>
      </c>
      <c r="B92" t="s">
        <v>91</v>
      </c>
      <c r="C92" t="s">
        <v>18</v>
      </c>
      <c r="D92" t="s">
        <v>29</v>
      </c>
      <c r="E92" t="s">
        <v>20</v>
      </c>
      <c r="F92" t="s">
        <v>21</v>
      </c>
      <c r="G92" t="s">
        <v>97</v>
      </c>
      <c r="I92" t="s">
        <v>22</v>
      </c>
      <c r="J92" t="s">
        <v>31</v>
      </c>
      <c r="K92" t="s">
        <v>23</v>
      </c>
      <c r="L92" t="s">
        <v>211</v>
      </c>
      <c r="M92" t="s">
        <v>241</v>
      </c>
      <c r="N92">
        <v>4.7</v>
      </c>
    </row>
    <row r="93" spans="1:14" x14ac:dyDescent="0.35">
      <c r="A93" t="s">
        <v>345</v>
      </c>
      <c r="B93" t="s">
        <v>50</v>
      </c>
      <c r="C93" t="s">
        <v>110</v>
      </c>
      <c r="D93" t="s">
        <v>29</v>
      </c>
      <c r="E93" t="s">
        <v>20</v>
      </c>
      <c r="F93" t="s">
        <v>21</v>
      </c>
      <c r="G93" t="s">
        <v>92</v>
      </c>
      <c r="I93" t="s">
        <v>31</v>
      </c>
      <c r="J93" t="s">
        <v>31</v>
      </c>
      <c r="K93" t="s">
        <v>32</v>
      </c>
      <c r="L93" t="s">
        <v>114</v>
      </c>
      <c r="M93" t="s">
        <v>242</v>
      </c>
      <c r="N93">
        <v>8</v>
      </c>
    </row>
    <row r="94" spans="1:14" x14ac:dyDescent="0.35">
      <c r="A94" t="s">
        <v>346</v>
      </c>
      <c r="B94" t="s">
        <v>133</v>
      </c>
      <c r="C94" t="s">
        <v>110</v>
      </c>
      <c r="D94" t="s">
        <v>29</v>
      </c>
      <c r="E94" t="s">
        <v>68</v>
      </c>
      <c r="F94" t="s">
        <v>21</v>
      </c>
      <c r="G94" t="s">
        <v>19</v>
      </c>
      <c r="I94" t="s">
        <v>31</v>
      </c>
      <c r="J94" t="s">
        <v>22</v>
      </c>
      <c r="K94" t="s">
        <v>40</v>
      </c>
      <c r="L94" t="s">
        <v>243</v>
      </c>
      <c r="M94" t="s">
        <v>244</v>
      </c>
      <c r="N94">
        <v>11.7</v>
      </c>
    </row>
    <row r="95" spans="1:14" x14ac:dyDescent="0.35">
      <c r="A95" t="s">
        <v>331</v>
      </c>
      <c r="B95" t="s">
        <v>138</v>
      </c>
      <c r="C95" t="s">
        <v>81</v>
      </c>
      <c r="D95" t="s">
        <v>29</v>
      </c>
      <c r="E95" t="s">
        <v>44</v>
      </c>
      <c r="F95" t="s">
        <v>78</v>
      </c>
      <c r="G95" t="s">
        <v>97</v>
      </c>
      <c r="H95">
        <v>21</v>
      </c>
      <c r="I95" t="s">
        <v>22</v>
      </c>
      <c r="J95" t="s">
        <v>31</v>
      </c>
      <c r="K95" t="s">
        <v>63</v>
      </c>
      <c r="L95" t="s">
        <v>245</v>
      </c>
      <c r="M95" t="s">
        <v>246</v>
      </c>
      <c r="N95">
        <v>9.4</v>
      </c>
    </row>
    <row r="96" spans="1:14" x14ac:dyDescent="0.35">
      <c r="A96" t="s">
        <v>297</v>
      </c>
      <c r="B96" t="s">
        <v>96</v>
      </c>
      <c r="C96" t="s">
        <v>110</v>
      </c>
      <c r="D96" t="s">
        <v>19</v>
      </c>
      <c r="E96" t="s">
        <v>68</v>
      </c>
      <c r="F96" t="s">
        <v>21</v>
      </c>
      <c r="G96" t="s">
        <v>92</v>
      </c>
      <c r="I96" t="s">
        <v>31</v>
      </c>
      <c r="J96" t="s">
        <v>31</v>
      </c>
      <c r="K96" t="s">
        <v>23</v>
      </c>
      <c r="L96" t="s">
        <v>247</v>
      </c>
      <c r="M96" t="s">
        <v>248</v>
      </c>
      <c r="N96">
        <v>11.9</v>
      </c>
    </row>
    <row r="97" spans="1:14" x14ac:dyDescent="0.35">
      <c r="A97" t="s">
        <v>325</v>
      </c>
      <c r="B97" t="s">
        <v>72</v>
      </c>
      <c r="C97" t="s">
        <v>81</v>
      </c>
      <c r="D97" t="s">
        <v>29</v>
      </c>
      <c r="E97" t="s">
        <v>20</v>
      </c>
      <c r="F97" t="s">
        <v>21</v>
      </c>
      <c r="G97" t="s">
        <v>39</v>
      </c>
      <c r="I97" t="s">
        <v>22</v>
      </c>
      <c r="J97" t="s">
        <v>22</v>
      </c>
      <c r="K97" t="s">
        <v>23</v>
      </c>
      <c r="L97" t="s">
        <v>249</v>
      </c>
      <c r="M97" t="s">
        <v>250</v>
      </c>
      <c r="N97">
        <v>6.7</v>
      </c>
    </row>
    <row r="98" spans="1:14" x14ac:dyDescent="0.35">
      <c r="A98" t="s">
        <v>325</v>
      </c>
      <c r="B98" t="s">
        <v>150</v>
      </c>
      <c r="C98" t="s">
        <v>37</v>
      </c>
      <c r="D98" t="s">
        <v>29</v>
      </c>
      <c r="E98" t="s">
        <v>38</v>
      </c>
      <c r="F98" t="s">
        <v>78</v>
      </c>
      <c r="G98" t="s">
        <v>52</v>
      </c>
      <c r="H98">
        <v>21</v>
      </c>
      <c r="I98" t="s">
        <v>22</v>
      </c>
      <c r="J98" t="s">
        <v>31</v>
      </c>
      <c r="K98" t="s">
        <v>53</v>
      </c>
      <c r="L98" t="s">
        <v>251</v>
      </c>
      <c r="M98" t="s">
        <v>252</v>
      </c>
      <c r="N98">
        <v>11.7</v>
      </c>
    </row>
    <row r="99" spans="1:14" x14ac:dyDescent="0.35">
      <c r="A99" t="s">
        <v>347</v>
      </c>
      <c r="B99" t="s">
        <v>91</v>
      </c>
      <c r="C99" t="s">
        <v>73</v>
      </c>
      <c r="D99" t="s">
        <v>29</v>
      </c>
      <c r="E99" t="s">
        <v>44</v>
      </c>
      <c r="F99" t="s">
        <v>21</v>
      </c>
      <c r="G99" t="s">
        <v>97</v>
      </c>
      <c r="I99" t="s">
        <v>31</v>
      </c>
      <c r="J99" t="s">
        <v>31</v>
      </c>
      <c r="K99" t="s">
        <v>40</v>
      </c>
      <c r="L99" t="s">
        <v>253</v>
      </c>
      <c r="M99" t="s">
        <v>184</v>
      </c>
      <c r="N99">
        <v>11.4</v>
      </c>
    </row>
    <row r="100" spans="1:14" x14ac:dyDescent="0.35">
      <c r="A100" t="s">
        <v>340</v>
      </c>
      <c r="B100" t="s">
        <v>60</v>
      </c>
      <c r="C100" t="s">
        <v>107</v>
      </c>
      <c r="D100" t="s">
        <v>19</v>
      </c>
      <c r="E100" t="s">
        <v>44</v>
      </c>
      <c r="F100" t="s">
        <v>30</v>
      </c>
      <c r="G100" t="s">
        <v>45</v>
      </c>
      <c r="H100">
        <v>0</v>
      </c>
      <c r="I100" t="s">
        <v>22</v>
      </c>
      <c r="J100" t="s">
        <v>31</v>
      </c>
      <c r="K100" t="s">
        <v>63</v>
      </c>
      <c r="L100" t="s">
        <v>254</v>
      </c>
      <c r="M100" t="s">
        <v>255</v>
      </c>
      <c r="N100">
        <v>11</v>
      </c>
    </row>
    <row r="101" spans="1:14" x14ac:dyDescent="0.35">
      <c r="A101" t="s">
        <v>289</v>
      </c>
      <c r="B101" t="s">
        <v>150</v>
      </c>
      <c r="C101" t="s">
        <v>51</v>
      </c>
      <c r="D101" t="s">
        <v>19</v>
      </c>
      <c r="E101" t="s">
        <v>20</v>
      </c>
      <c r="F101" t="s">
        <v>21</v>
      </c>
      <c r="G101" t="s">
        <v>56</v>
      </c>
      <c r="I101" t="s">
        <v>31</v>
      </c>
      <c r="J101" t="s">
        <v>31</v>
      </c>
      <c r="K101" t="s">
        <v>53</v>
      </c>
      <c r="L101" t="s">
        <v>256</v>
      </c>
      <c r="M101" t="s">
        <v>257</v>
      </c>
      <c r="N101">
        <v>5.3</v>
      </c>
    </row>
    <row r="102" spans="1:14" x14ac:dyDescent="0.35">
      <c r="A102" t="s">
        <v>348</v>
      </c>
      <c r="B102" t="s">
        <v>67</v>
      </c>
      <c r="C102" t="s">
        <v>37</v>
      </c>
      <c r="D102" t="s">
        <v>19</v>
      </c>
      <c r="E102" t="s">
        <v>68</v>
      </c>
      <c r="F102" t="s">
        <v>30</v>
      </c>
      <c r="G102" t="s">
        <v>56</v>
      </c>
      <c r="H102">
        <v>14</v>
      </c>
      <c r="I102" t="s">
        <v>31</v>
      </c>
      <c r="J102" t="s">
        <v>22</v>
      </c>
      <c r="K102" t="s">
        <v>63</v>
      </c>
      <c r="L102" t="s">
        <v>258</v>
      </c>
      <c r="M102" t="s">
        <v>151</v>
      </c>
      <c r="N102">
        <v>3.1</v>
      </c>
    </row>
    <row r="103" spans="1:14" x14ac:dyDescent="0.35">
      <c r="A103" t="s">
        <v>321</v>
      </c>
      <c r="B103" t="s">
        <v>50</v>
      </c>
      <c r="C103" t="s">
        <v>18</v>
      </c>
      <c r="D103" t="s">
        <v>19</v>
      </c>
      <c r="E103" t="s">
        <v>38</v>
      </c>
      <c r="F103" t="s">
        <v>21</v>
      </c>
      <c r="G103" t="s">
        <v>92</v>
      </c>
      <c r="I103" t="s">
        <v>31</v>
      </c>
      <c r="J103" t="s">
        <v>31</v>
      </c>
      <c r="K103" t="s">
        <v>23</v>
      </c>
      <c r="L103" t="s">
        <v>259</v>
      </c>
      <c r="M103" t="s">
        <v>184</v>
      </c>
      <c r="N103">
        <v>10.1</v>
      </c>
    </row>
    <row r="104" spans="1:14" x14ac:dyDescent="0.35">
      <c r="A104" t="s">
        <v>326</v>
      </c>
      <c r="B104" t="s">
        <v>36</v>
      </c>
      <c r="C104" t="s">
        <v>107</v>
      </c>
      <c r="D104" t="s">
        <v>29</v>
      </c>
      <c r="E104" t="s">
        <v>20</v>
      </c>
      <c r="F104" t="s">
        <v>21</v>
      </c>
      <c r="G104" t="s">
        <v>56</v>
      </c>
      <c r="I104" t="s">
        <v>22</v>
      </c>
      <c r="J104" t="s">
        <v>22</v>
      </c>
      <c r="K104" t="s">
        <v>53</v>
      </c>
      <c r="L104" t="s">
        <v>260</v>
      </c>
      <c r="M104" t="s">
        <v>186</v>
      </c>
      <c r="N104">
        <v>9.8000000000000007</v>
      </c>
    </row>
    <row r="105" spans="1:14" x14ac:dyDescent="0.35">
      <c r="A105" t="s">
        <v>301</v>
      </c>
      <c r="B105" t="s">
        <v>60</v>
      </c>
      <c r="C105" t="s">
        <v>77</v>
      </c>
      <c r="D105" t="s">
        <v>19</v>
      </c>
      <c r="E105" t="s">
        <v>68</v>
      </c>
      <c r="F105" t="s">
        <v>21</v>
      </c>
      <c r="G105" t="s">
        <v>97</v>
      </c>
      <c r="I105" t="s">
        <v>31</v>
      </c>
      <c r="J105" t="s">
        <v>22</v>
      </c>
      <c r="K105" t="s">
        <v>32</v>
      </c>
      <c r="L105" t="s">
        <v>261</v>
      </c>
      <c r="M105" t="s">
        <v>215</v>
      </c>
      <c r="N105">
        <v>4.2</v>
      </c>
    </row>
    <row r="106" spans="1:14" x14ac:dyDescent="0.35">
      <c r="A106" t="s">
        <v>345</v>
      </c>
      <c r="B106" t="s">
        <v>96</v>
      </c>
      <c r="C106" t="s">
        <v>101</v>
      </c>
      <c r="D106" t="s">
        <v>29</v>
      </c>
      <c r="E106" t="s">
        <v>20</v>
      </c>
      <c r="F106" t="s">
        <v>78</v>
      </c>
      <c r="G106" t="s">
        <v>45</v>
      </c>
      <c r="H106">
        <v>0</v>
      </c>
      <c r="I106" t="s">
        <v>31</v>
      </c>
      <c r="J106" t="s">
        <v>31</v>
      </c>
      <c r="K106" t="s">
        <v>23</v>
      </c>
      <c r="L106" t="s">
        <v>182</v>
      </c>
      <c r="M106" t="s">
        <v>262</v>
      </c>
      <c r="N106">
        <v>9.6999999999999993</v>
      </c>
    </row>
    <row r="107" spans="1:14" x14ac:dyDescent="0.35">
      <c r="A107" t="s">
        <v>300</v>
      </c>
      <c r="B107" t="s">
        <v>50</v>
      </c>
      <c r="C107" t="s">
        <v>73</v>
      </c>
      <c r="D107" t="s">
        <v>29</v>
      </c>
      <c r="E107" t="s">
        <v>62</v>
      </c>
      <c r="F107" t="s">
        <v>21</v>
      </c>
      <c r="G107" t="s">
        <v>97</v>
      </c>
      <c r="I107" t="s">
        <v>31</v>
      </c>
      <c r="J107" t="s">
        <v>31</v>
      </c>
      <c r="K107" t="s">
        <v>63</v>
      </c>
      <c r="L107" t="s">
        <v>263</v>
      </c>
      <c r="M107" t="s">
        <v>141</v>
      </c>
      <c r="N107">
        <v>5.3</v>
      </c>
    </row>
    <row r="108" spans="1:14" x14ac:dyDescent="0.35">
      <c r="A108" t="s">
        <v>349</v>
      </c>
      <c r="B108" t="s">
        <v>133</v>
      </c>
      <c r="C108" t="s">
        <v>110</v>
      </c>
      <c r="D108" t="s">
        <v>19</v>
      </c>
      <c r="E108" t="s">
        <v>20</v>
      </c>
      <c r="F108" t="s">
        <v>21</v>
      </c>
      <c r="G108" t="s">
        <v>52</v>
      </c>
      <c r="I108" t="s">
        <v>31</v>
      </c>
      <c r="J108" t="s">
        <v>22</v>
      </c>
      <c r="K108" t="s">
        <v>40</v>
      </c>
      <c r="L108" t="s">
        <v>131</v>
      </c>
      <c r="M108" t="s">
        <v>264</v>
      </c>
      <c r="N108">
        <v>9.1999999999999993</v>
      </c>
    </row>
    <row r="109" spans="1:14" x14ac:dyDescent="0.35">
      <c r="A109" t="s">
        <v>350</v>
      </c>
      <c r="B109" t="s">
        <v>133</v>
      </c>
      <c r="C109" t="s">
        <v>107</v>
      </c>
      <c r="D109" t="s">
        <v>19</v>
      </c>
      <c r="E109" t="s">
        <v>20</v>
      </c>
      <c r="F109" t="s">
        <v>69</v>
      </c>
      <c r="G109" t="s">
        <v>19</v>
      </c>
      <c r="H109">
        <v>0</v>
      </c>
      <c r="I109" t="s">
        <v>22</v>
      </c>
      <c r="J109" t="s">
        <v>31</v>
      </c>
      <c r="K109" t="s">
        <v>63</v>
      </c>
      <c r="L109" t="s">
        <v>265</v>
      </c>
      <c r="M109" t="s">
        <v>266</v>
      </c>
      <c r="N109">
        <v>6.2</v>
      </c>
    </row>
    <row r="110" spans="1:14" x14ac:dyDescent="0.35">
      <c r="A110" t="s">
        <v>320</v>
      </c>
      <c r="B110" t="s">
        <v>28</v>
      </c>
      <c r="C110" t="s">
        <v>37</v>
      </c>
      <c r="D110" t="s">
        <v>29</v>
      </c>
      <c r="E110" t="s">
        <v>62</v>
      </c>
      <c r="F110" t="s">
        <v>78</v>
      </c>
      <c r="G110" t="s">
        <v>87</v>
      </c>
      <c r="H110">
        <v>7</v>
      </c>
      <c r="I110" t="s">
        <v>31</v>
      </c>
      <c r="J110" t="s">
        <v>31</v>
      </c>
      <c r="K110" t="s">
        <v>53</v>
      </c>
      <c r="L110" t="s">
        <v>267</v>
      </c>
      <c r="M110" t="s">
        <v>182</v>
      </c>
      <c r="N110">
        <v>9.9</v>
      </c>
    </row>
    <row r="111" spans="1:14" x14ac:dyDescent="0.35">
      <c r="A111" t="s">
        <v>351</v>
      </c>
      <c r="B111" t="s">
        <v>60</v>
      </c>
      <c r="C111" t="s">
        <v>37</v>
      </c>
      <c r="D111" t="s">
        <v>19</v>
      </c>
      <c r="E111" t="s">
        <v>68</v>
      </c>
      <c r="F111" t="s">
        <v>30</v>
      </c>
      <c r="G111" t="s">
        <v>56</v>
      </c>
      <c r="H111">
        <v>3</v>
      </c>
      <c r="I111" t="s">
        <v>22</v>
      </c>
      <c r="J111" t="s">
        <v>22</v>
      </c>
      <c r="K111" t="s">
        <v>63</v>
      </c>
      <c r="L111" t="s">
        <v>268</v>
      </c>
      <c r="M111" t="s">
        <v>102</v>
      </c>
      <c r="N111">
        <v>7.5</v>
      </c>
    </row>
    <row r="112" spans="1:14" x14ac:dyDescent="0.35">
      <c r="A112" t="s">
        <v>289</v>
      </c>
      <c r="B112" t="s">
        <v>135</v>
      </c>
      <c r="C112" t="s">
        <v>107</v>
      </c>
      <c r="D112" t="s">
        <v>29</v>
      </c>
      <c r="E112" t="s">
        <v>68</v>
      </c>
      <c r="F112" t="s">
        <v>21</v>
      </c>
      <c r="G112" t="s">
        <v>19</v>
      </c>
      <c r="I112" t="s">
        <v>31</v>
      </c>
      <c r="J112" t="s">
        <v>31</v>
      </c>
      <c r="K112" t="s">
        <v>32</v>
      </c>
      <c r="L112" t="s">
        <v>239</v>
      </c>
      <c r="M112" t="s">
        <v>178</v>
      </c>
      <c r="N112">
        <v>6.3</v>
      </c>
    </row>
    <row r="113" spans="1:14" x14ac:dyDescent="0.35">
      <c r="A113" t="s">
        <v>352</v>
      </c>
      <c r="B113" t="s">
        <v>50</v>
      </c>
      <c r="C113" t="s">
        <v>37</v>
      </c>
      <c r="D113" t="s">
        <v>19</v>
      </c>
      <c r="E113" t="s">
        <v>44</v>
      </c>
      <c r="F113" t="s">
        <v>21</v>
      </c>
      <c r="G113" t="s">
        <v>56</v>
      </c>
      <c r="I113" t="s">
        <v>31</v>
      </c>
      <c r="J113" t="s">
        <v>31</v>
      </c>
      <c r="K113" t="s">
        <v>53</v>
      </c>
      <c r="L113" t="s">
        <v>269</v>
      </c>
      <c r="M113" t="s">
        <v>114</v>
      </c>
      <c r="N113">
        <v>6.4</v>
      </c>
    </row>
    <row r="114" spans="1:14" x14ac:dyDescent="0.35">
      <c r="A114" t="s">
        <v>305</v>
      </c>
      <c r="B114" t="s">
        <v>100</v>
      </c>
      <c r="C114" t="s">
        <v>107</v>
      </c>
      <c r="D114" t="s">
        <v>29</v>
      </c>
      <c r="E114" t="s">
        <v>68</v>
      </c>
      <c r="F114" t="s">
        <v>21</v>
      </c>
      <c r="G114" t="s">
        <v>52</v>
      </c>
      <c r="I114" t="s">
        <v>22</v>
      </c>
      <c r="J114" t="s">
        <v>22</v>
      </c>
      <c r="K114" t="s">
        <v>53</v>
      </c>
      <c r="L114" t="s">
        <v>270</v>
      </c>
      <c r="M114" t="s">
        <v>271</v>
      </c>
      <c r="N114">
        <v>7.6</v>
      </c>
    </row>
    <row r="115" spans="1:14" x14ac:dyDescent="0.35">
      <c r="A115" t="s">
        <v>343</v>
      </c>
      <c r="B115" t="s">
        <v>50</v>
      </c>
      <c r="C115" t="s">
        <v>81</v>
      </c>
      <c r="D115" t="s">
        <v>29</v>
      </c>
      <c r="E115" t="s">
        <v>62</v>
      </c>
      <c r="F115" t="s">
        <v>21</v>
      </c>
      <c r="G115" t="s">
        <v>87</v>
      </c>
      <c r="I115" t="s">
        <v>31</v>
      </c>
      <c r="J115" t="s">
        <v>22</v>
      </c>
      <c r="K115" t="s">
        <v>53</v>
      </c>
      <c r="L115" t="s">
        <v>272</v>
      </c>
      <c r="M115" t="s">
        <v>273</v>
      </c>
      <c r="N115">
        <v>8.8000000000000007</v>
      </c>
    </row>
    <row r="116" spans="1:14" x14ac:dyDescent="0.35">
      <c r="A116" t="s">
        <v>296</v>
      </c>
      <c r="B116" t="s">
        <v>67</v>
      </c>
      <c r="C116" t="s">
        <v>18</v>
      </c>
      <c r="D116" t="s">
        <v>29</v>
      </c>
      <c r="E116" t="s">
        <v>62</v>
      </c>
      <c r="F116" t="s">
        <v>78</v>
      </c>
      <c r="G116" t="s">
        <v>19</v>
      </c>
      <c r="H116">
        <v>3</v>
      </c>
      <c r="I116" t="s">
        <v>31</v>
      </c>
      <c r="J116" t="s">
        <v>31</v>
      </c>
      <c r="K116" t="s">
        <v>23</v>
      </c>
      <c r="L116" t="s">
        <v>248</v>
      </c>
      <c r="M116" t="s">
        <v>274</v>
      </c>
      <c r="N116">
        <v>11.5</v>
      </c>
    </row>
    <row r="117" spans="1:14" x14ac:dyDescent="0.35">
      <c r="A117" t="s">
        <v>351</v>
      </c>
      <c r="B117" t="s">
        <v>138</v>
      </c>
      <c r="C117" t="s">
        <v>107</v>
      </c>
      <c r="D117" t="s">
        <v>19</v>
      </c>
      <c r="E117" t="s">
        <v>44</v>
      </c>
      <c r="F117" t="s">
        <v>21</v>
      </c>
      <c r="G117" t="s">
        <v>92</v>
      </c>
      <c r="I117" t="s">
        <v>31</v>
      </c>
      <c r="J117" t="s">
        <v>31</v>
      </c>
      <c r="K117" t="s">
        <v>40</v>
      </c>
      <c r="L117" t="s">
        <v>275</v>
      </c>
      <c r="M117" t="s">
        <v>276</v>
      </c>
      <c r="N117">
        <v>6.4</v>
      </c>
    </row>
    <row r="118" spans="1:14" x14ac:dyDescent="0.35">
      <c r="A118" t="s">
        <v>336</v>
      </c>
      <c r="B118" t="s">
        <v>91</v>
      </c>
      <c r="C118" t="s">
        <v>61</v>
      </c>
      <c r="D118" t="s">
        <v>29</v>
      </c>
      <c r="E118" t="s">
        <v>68</v>
      </c>
      <c r="F118" t="s">
        <v>30</v>
      </c>
      <c r="G118" t="s">
        <v>92</v>
      </c>
      <c r="H118">
        <v>3</v>
      </c>
      <c r="I118" t="s">
        <v>31</v>
      </c>
      <c r="J118" t="s">
        <v>31</v>
      </c>
      <c r="K118" t="s">
        <v>32</v>
      </c>
      <c r="L118" t="s">
        <v>277</v>
      </c>
      <c r="M118" t="s">
        <v>58</v>
      </c>
      <c r="N118">
        <v>11.1</v>
      </c>
    </row>
    <row r="119" spans="1:14" x14ac:dyDescent="0.35">
      <c r="A119" t="s">
        <v>353</v>
      </c>
      <c r="B119" t="s">
        <v>113</v>
      </c>
      <c r="C119" t="s">
        <v>37</v>
      </c>
      <c r="D119" t="s">
        <v>19</v>
      </c>
      <c r="E119" t="s">
        <v>20</v>
      </c>
      <c r="F119" t="s">
        <v>30</v>
      </c>
      <c r="G119" t="s">
        <v>92</v>
      </c>
      <c r="H119">
        <v>3</v>
      </c>
      <c r="I119" t="s">
        <v>22</v>
      </c>
      <c r="J119" t="s">
        <v>22</v>
      </c>
      <c r="K119" t="s">
        <v>53</v>
      </c>
      <c r="L119" t="s">
        <v>278</v>
      </c>
      <c r="M119" t="s">
        <v>279</v>
      </c>
      <c r="N119">
        <v>5.5</v>
      </c>
    </row>
    <row r="120" spans="1:14" x14ac:dyDescent="0.35">
      <c r="A120" t="s">
        <v>333</v>
      </c>
      <c r="B120" t="s">
        <v>113</v>
      </c>
      <c r="C120" t="s">
        <v>101</v>
      </c>
      <c r="D120" t="s">
        <v>29</v>
      </c>
      <c r="E120" t="s">
        <v>38</v>
      </c>
      <c r="F120" t="s">
        <v>78</v>
      </c>
      <c r="G120" t="s">
        <v>39</v>
      </c>
      <c r="H120">
        <v>21</v>
      </c>
      <c r="I120" t="s">
        <v>31</v>
      </c>
      <c r="J120" t="s">
        <v>31</v>
      </c>
      <c r="K120" t="s">
        <v>32</v>
      </c>
      <c r="L120" t="s">
        <v>280</v>
      </c>
      <c r="M120" t="s">
        <v>176</v>
      </c>
      <c r="N120">
        <v>8.9</v>
      </c>
    </row>
    <row r="121" spans="1:14" x14ac:dyDescent="0.35">
      <c r="A121" t="s">
        <v>354</v>
      </c>
      <c r="B121" t="s">
        <v>72</v>
      </c>
      <c r="C121" t="s">
        <v>37</v>
      </c>
      <c r="D121" t="s">
        <v>19</v>
      </c>
      <c r="E121" t="s">
        <v>68</v>
      </c>
      <c r="F121" t="s">
        <v>21</v>
      </c>
      <c r="G121" t="s">
        <v>97</v>
      </c>
      <c r="I121" t="s">
        <v>22</v>
      </c>
      <c r="J121" t="s">
        <v>31</v>
      </c>
      <c r="K121" t="s">
        <v>32</v>
      </c>
      <c r="L121" t="s">
        <v>281</v>
      </c>
      <c r="M121" t="s">
        <v>282</v>
      </c>
      <c r="N121">
        <v>10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95e22c6b-274f-4ca2-83e4-5f4448b76c3a"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05177006EAFEE41BE1693A07A0B9E61" ma:contentTypeVersion="10" ma:contentTypeDescription="Create a new document." ma:contentTypeScope="" ma:versionID="492c8bbcecc214c15073b199c74c1440">
  <xsd:schema xmlns:xsd="http://www.w3.org/2001/XMLSchema" xmlns:xs="http://www.w3.org/2001/XMLSchema" xmlns:p="http://schemas.microsoft.com/office/2006/metadata/properties" xmlns:ns3="95e22c6b-274f-4ca2-83e4-5f4448b76c3a" targetNamespace="http://schemas.microsoft.com/office/2006/metadata/properties" ma:root="true" ma:fieldsID="31bec6404e6acb12ff533b08f3f7b7ab" ns3:_="">
    <xsd:import namespace="95e22c6b-274f-4ca2-83e4-5f4448b76c3a"/>
    <xsd:element name="properties">
      <xsd:complexType>
        <xsd:sequence>
          <xsd:element name="documentManagement">
            <xsd:complexType>
              <xsd:all>
                <xsd:element ref="ns3:MediaServiceDateTaken" minOccurs="0"/>
                <xsd:element ref="ns3:MediaServiceMetadata" minOccurs="0"/>
                <xsd:element ref="ns3:MediaServiceFastMetadata" minOccurs="0"/>
                <xsd:element ref="ns3:MediaServiceSearchProperties" minOccurs="0"/>
                <xsd:element ref="ns3:MediaServiceObjectDetectorVersions" minOccurs="0"/>
                <xsd:element ref="ns3:_activity" minOccurs="0"/>
                <xsd:element ref="ns3:MediaServiceSystem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5e22c6b-274f-4ca2-83e4-5f4448b76c3a"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_activity" ma:index="13" nillable="true" ma:displayName="_activity" ma:hidden="true" ma:internalName="_activity">
      <xsd:simpleType>
        <xsd:restriction base="dms:Note"/>
      </xsd:simpleType>
    </xsd:element>
    <xsd:element name="MediaServiceSystemTags" ma:index="14" nillable="true" ma:displayName="MediaServiceSystemTags" ma:hidden="true" ma:internalName="MediaServiceSystemTags" ma:readOnly="true">
      <xsd:simpleType>
        <xsd:restriction base="dms:Note"/>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
</file>

<file path=customXml/itemProps1.xml><?xml version="1.0" encoding="utf-8"?>
<ds:datastoreItem xmlns:ds="http://schemas.openxmlformats.org/officeDocument/2006/customXml" ds:itemID="{77140576-3FB9-4445-9802-1419CF8DE64B}">
  <ds:schemaRefs>
    <ds:schemaRef ds:uri="http://schemas.microsoft.com/office/2006/metadata/properties"/>
    <ds:schemaRef ds:uri="http://schemas.microsoft.com/office/infopath/2007/PartnerControls"/>
    <ds:schemaRef ds:uri="95e22c6b-274f-4ca2-83e4-5f4448b76c3a"/>
  </ds:schemaRefs>
</ds:datastoreItem>
</file>

<file path=customXml/itemProps2.xml><?xml version="1.0" encoding="utf-8"?>
<ds:datastoreItem xmlns:ds="http://schemas.openxmlformats.org/officeDocument/2006/customXml" ds:itemID="{4EAE0BDC-D6A4-4721-B7CF-490586C0E15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5e22c6b-274f-4ca2-83e4-5f4448b76c3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D837918-DF21-4F7F-9EA5-53A0091F0B0E}">
  <ds:schemaRefs>
    <ds:schemaRef ds:uri="http://schemas.microsoft.com/sharepoint/v3/contenttype/forms"/>
  </ds:schemaRefs>
</ds:datastoreItem>
</file>

<file path=customXml/itemProps4.xml><?xml version="1.0" encoding="utf-8"?>
<ds:datastoreItem xmlns:ds="http://schemas.openxmlformats.org/officeDocument/2006/customXml" ds:itemID="{536EEC99-E353-41A0-9A63-C80883AE9774}">
  <ds:schemaRefs>
    <ds:schemaRef ds:uri="http://schemas.microsoft.com/DataMashup"/>
  </ds:schemaRefs>
</ds:datastoreItem>
</file>

<file path=docMetadata/LabelInfo.xml><?xml version="1.0" encoding="utf-8"?>
<clbl:labelList xmlns:clbl="http://schemas.microsoft.com/office/2020/mipLabelMetadata">
  <clbl:label id="{76a2ae5a-9f00-4f6b-95ed-5d33d77c4d61}" enabled="0" method="" siteId="{76a2ae5a-9f00-4f6b-95ed-5d33d77c4d61}"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1</vt:i4>
      </vt:variant>
    </vt:vector>
  </HeadingPairs>
  <TitlesOfParts>
    <vt:vector size="15" baseType="lpstr">
      <vt:lpstr>Dashboard</vt:lpstr>
      <vt:lpstr>Transformed </vt:lpstr>
      <vt:lpstr>CV_analysis</vt:lpstr>
      <vt:lpstr>Conversion rate</vt:lpstr>
      <vt:lpstr>No.of applications</vt:lpstr>
      <vt:lpstr>Success_summary_formula</vt:lpstr>
      <vt:lpstr>Platform analysis</vt:lpstr>
      <vt:lpstr>Detail1</vt:lpstr>
      <vt:lpstr>Max job postings citywise</vt:lpstr>
      <vt:lpstr>Referrals</vt:lpstr>
      <vt:lpstr>Best chances</vt:lpstr>
      <vt:lpstr>Skills gap</vt:lpstr>
      <vt:lpstr>Skills gap raw</vt:lpstr>
      <vt:lpstr>Raw</vt:lpstr>
      <vt:lpstr>Success_summary_formula!Criteria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Ray, Mrigashree</dc:creator>
  <cp:keywords/>
  <dc:description/>
  <cp:lastModifiedBy>Ray, Mrigashree</cp:lastModifiedBy>
  <cp:revision/>
  <dcterms:created xsi:type="dcterms:W3CDTF">2025-06-23T05:43:43Z</dcterms:created>
  <dcterms:modified xsi:type="dcterms:W3CDTF">2025-07-14T06:50:05Z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0x010100B05177006EAFEE41BE1693A07A0B9E61</vt:lpwstr>
  </property>
</Properties>
</file>