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ckm\Desktop\School\homework\"/>
    </mc:Choice>
  </mc:AlternateContent>
  <xr:revisionPtr revIDLastSave="0" documentId="8_{454FDE09-D162-4EA7-A138-CE33F2F255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7" sheetId="8" r:id="rId6"/>
  </sheets>
  <definedNames>
    <definedName name="_xlnm._FilterDatabase" localSheetId="0" hidden="1">Crowdfunding!$A$1:$R$1</definedName>
    <definedName name="_xlnm._FilterDatabase" localSheetId="5" hidden="1">Sheet7!$A$1:$B$1000</definedName>
  </definedNames>
  <calcPr calcId="191029"/>
  <pivotCaches>
    <pivotCache cacheId="0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8" l="1"/>
  <c r="F17" i="8"/>
  <c r="F14" i="8"/>
  <c r="F11" i="8"/>
  <c r="F8" i="8"/>
  <c r="F6" i="8"/>
  <c r="D18" i="8"/>
  <c r="D17" i="8"/>
  <c r="D14" i="8"/>
  <c r="D11" i="8"/>
  <c r="D8" i="8"/>
  <c r="D6" i="8"/>
  <c r="D12" i="5"/>
  <c r="D11" i="5"/>
  <c r="D10" i="5"/>
  <c r="D9" i="5"/>
  <c r="D8" i="5"/>
  <c r="D7" i="5"/>
  <c r="D6" i="5"/>
  <c r="D5" i="5"/>
  <c r="D4" i="5"/>
  <c r="D3" i="5"/>
  <c r="D2" i="5"/>
  <c r="C12" i="5"/>
  <c r="C11" i="5"/>
  <c r="C10" i="5"/>
  <c r="C9" i="5"/>
  <c r="C8" i="5"/>
  <c r="C7" i="5"/>
  <c r="C6" i="5"/>
  <c r="C5" i="5"/>
  <c r="C4" i="5"/>
  <c r="C3" i="5"/>
  <c r="C2" i="5"/>
  <c r="B2" i="5"/>
  <c r="B3" i="5"/>
  <c r="E3" i="5" s="1"/>
  <c r="F3" i="5" s="1"/>
  <c r="B4" i="5"/>
  <c r="B5" i="5"/>
  <c r="B6" i="5"/>
  <c r="B7" i="5"/>
  <c r="B8" i="5"/>
  <c r="B9" i="5"/>
  <c r="B10" i="5"/>
  <c r="B11" i="5"/>
  <c r="E11" i="5" s="1"/>
  <c r="F11" i="5" s="1"/>
  <c r="B12" i="5"/>
  <c r="D13" i="5"/>
  <c r="C13" i="5"/>
  <c r="B13" i="5"/>
  <c r="E8" i="5" l="1"/>
  <c r="G8" i="5"/>
  <c r="E9" i="5"/>
  <c r="G9" i="5" s="1"/>
  <c r="H6" i="5"/>
  <c r="H9" i="5"/>
  <c r="G3" i="5"/>
  <c r="G11" i="5"/>
  <c r="H8" i="5"/>
  <c r="G13" i="5"/>
  <c r="F6" i="5"/>
  <c r="H10" i="5"/>
  <c r="H3" i="5"/>
  <c r="H11" i="5"/>
  <c r="G7" i="5"/>
  <c r="E2" i="5"/>
  <c r="H2" i="5" s="1"/>
  <c r="E7" i="5"/>
  <c r="H7" i="5" s="1"/>
  <c r="F8" i="5"/>
  <c r="E4" i="5"/>
  <c r="G4" i="5" s="1"/>
  <c r="E6" i="5"/>
  <c r="G6" i="5" s="1"/>
  <c r="E10" i="5"/>
  <c r="F10" i="5" s="1"/>
  <c r="E13" i="5"/>
  <c r="F13" i="5" s="1"/>
  <c r="E5" i="5"/>
  <c r="H5" i="5" s="1"/>
  <c r="E12" i="5"/>
  <c r="F9" i="5" l="1"/>
  <c r="G10" i="5"/>
  <c r="F2" i="5"/>
  <c r="H13" i="5"/>
  <c r="G2" i="5"/>
  <c r="F7" i="5"/>
  <c r="G12" i="5"/>
  <c r="H12" i="5"/>
  <c r="F5" i="5"/>
  <c r="H4" i="5"/>
  <c r="F4" i="5"/>
  <c r="F12" i="5"/>
  <c r="G5" i="5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5" i="1"/>
  <c r="S6" i="1"/>
  <c r="S3" i="1"/>
  <c r="S2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2" i="1"/>
</calcChain>
</file>

<file path=xl/sharedStrings.xml><?xml version="1.0" encoding="utf-8"?>
<sst xmlns="http://schemas.openxmlformats.org/spreadsheetml/2006/main" count="9657" uniqueCount="2115">
  <si>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</si>
  <si>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</si>
  <si>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</si>
  <si>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</si>
  <si>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</si>
  <si>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</si>
  <si>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</si>
  <si>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</si>
  <si>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</si>
  <si>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</si>
  <si>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</si>
  <si>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</si>
  <si>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</si>
  <si>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</si>
  <si>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</si>
  <si>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</si>
  <si>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</si>
  <si>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</si>
  <si>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</si>
  <si>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</si>
  <si>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</si>
  <si>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</si>
  <si>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</si>
  <si>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</si>
  <si>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</si>
  <si>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</si>
  <si>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</si>
  <si>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</si>
  <si>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</si>
  <si>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</si>
  <si>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</si>
  <si>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</si>
  <si>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</si>
  <si>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</si>
  <si>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</si>
  <si>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</si>
  <si>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</si>
  <si>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</si>
  <si>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</si>
  <si>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</si>
  <si>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</si>
  <si>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</si>
  <si>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</si>
  <si>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</si>
  <si>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</si>
  <si>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</si>
  <si>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</si>
  <si>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</si>
  <si>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</si>
  <si>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</si>
  <si>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</si>
  <si>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</si>
  <si>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</si>
  <si>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</si>
  <si>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</si>
  <si>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</si>
  <si>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</si>
  <si>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</si>
  <si>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</si>
  <si>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</si>
  <si>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</si>
  <si>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</si>
  <si>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</si>
  <si>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</si>
  <si>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</si>
  <si>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</si>
  <si>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</si>
  <si>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</si>
  <si>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</si>
  <si>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</si>
  <si>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</si>
  <si>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</si>
  <si>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</si>
  <si>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</si>
  <si>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</si>
  <si>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</si>
  <si>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</si>
  <si>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</si>
  <si>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</si>
  <si>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</si>
  <si>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</si>
  <si>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</si>
  <si>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</si>
  <si>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</si>
  <si>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</si>
  <si>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</si>
  <si>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</si>
  <si>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</si>
  <si>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</si>
  <si>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</si>
  <si>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</si>
  <si>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</si>
  <si>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</si>
  <si>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</si>
  <si>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</si>
  <si>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</si>
  <si>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</si>
  <si>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</si>
  <si>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</si>
  <si>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</si>
  <si>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</si>
  <si>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</si>
  <si>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</si>
  <si>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</si>
  <si>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</si>
  <si>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</si>
  <si>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</si>
  <si>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</si>
  <si>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</si>
  <si>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</si>
  <si>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</si>
  <si>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</si>
  <si>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</si>
  <si>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</si>
  <si>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</si>
  <si>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</si>
  <si>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</si>
  <si>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</si>
  <si>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</si>
  <si>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</si>
  <si>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</si>
  <si>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</si>
  <si>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</si>
  <si>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</si>
  <si>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</si>
  <si>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</si>
  <si>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</si>
  <si>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</si>
  <si>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</si>
  <si>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</si>
  <si>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</si>
  <si>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</si>
  <si>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</si>
  <si>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</si>
  <si>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</si>
  <si>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</si>
  <si>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</si>
  <si>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</si>
  <si>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</si>
  <si>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</si>
  <si>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</si>
  <si>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</si>
  <si>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</si>
  <si>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</si>
  <si>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</si>
  <si>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</si>
  <si>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</si>
  <si>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</si>
  <si>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</si>
  <si>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</si>
  <si>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</si>
  <si>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</si>
  <si>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</si>
  <si>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</si>
  <si>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</si>
  <si>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</si>
  <si>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</si>
  <si>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</si>
  <si>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</si>
  <si>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</si>
  <si>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</si>
  <si>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</si>
  <si>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</si>
  <si>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</si>
  <si>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</si>
  <si>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</si>
  <si>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</si>
  <si>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</si>
  <si>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</si>
  <si>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</si>
  <si>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</si>
  <si>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</si>
  <si>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</si>
  <si>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</si>
  <si>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</si>
  <si>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</si>
  <si>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</si>
  <si>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</si>
  <si>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</si>
  <si>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</si>
  <si>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</si>
  <si>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</si>
  <si>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</si>
  <si>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</si>
  <si>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</si>
  <si>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</si>
  <si>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</si>
  <si>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</si>
  <si>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</si>
  <si>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</si>
  <si>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</si>
  <si>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</si>
  <si>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</si>
  <si>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</si>
  <si>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</si>
  <si>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</si>
  <si>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</si>
  <si>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</si>
  <si>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</si>
  <si>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</si>
  <si>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</si>
  <si>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</si>
  <si>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</si>
  <si>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</si>
  <si>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</si>
  <si>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</si>
  <si>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</si>
  <si>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</si>
  <si>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</si>
  <si>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</si>
  <si>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</si>
  <si>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</si>
  <si>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</si>
  <si>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</si>
  <si>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</si>
  <si>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</si>
  <si>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</si>
  <si>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</si>
  <si>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</si>
  <si>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</si>
  <si>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</si>
  <si>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</si>
  <si>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</si>
  <si>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</si>
  <si>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</si>
  <si>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</si>
  <si>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</si>
  <si>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</si>
  <si>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</si>
  <si>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</si>
  <si>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</si>
  <si>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</si>
  <si>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</si>
  <si>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</si>
  <si>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</si>
  <si>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</si>
  <si>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</si>
  <si>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</si>
  <si>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</si>
  <si>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</si>
  <si>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</si>
  <si>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</si>
  <si>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</si>
  <si>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</si>
  <si>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</si>
  <si>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</si>
  <si>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</si>
  <si>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</si>
  <si>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</si>
  <si>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</si>
  <si>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</si>
  <si>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</si>
  <si>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</si>
  <si>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</si>
  <si>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</si>
  <si>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</si>
  <si>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</si>
  <si>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</si>
  <si>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</si>
  <si>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</si>
  <si>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</si>
  <si>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</si>
  <si>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</si>
  <si>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</si>
  <si>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</si>
  <si>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</si>
  <si>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</si>
  <si>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</si>
  <si>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</si>
  <si>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</si>
  <si>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</si>
  <si>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</si>
  <si>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</si>
  <si>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</si>
  <si>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</si>
  <si>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</si>
  <si>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</si>
  <si>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</si>
  <si>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</si>
  <si>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</si>
  <si>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</si>
  <si>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</si>
  <si>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</si>
  <si>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</si>
  <si>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</si>
  <si>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</si>
  <si>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</si>
  <si>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</si>
  <si>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</si>
  <si>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</si>
  <si>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</si>
  <si>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</si>
  <si>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</si>
  <si>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</si>
  <si>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</si>
  <si>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</si>
  <si>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</si>
  <si>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</si>
  <si>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</si>
  <si>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</si>
  <si>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</si>
  <si>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</si>
  <si>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</si>
  <si>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</si>
  <si>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</si>
  <si>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</si>
  <si>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</si>
  <si>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</si>
  <si>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</si>
  <si>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</si>
  <si>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</si>
  <si>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</si>
  <si>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</si>
  <si>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</si>
  <si>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</si>
  <si>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</si>
  <si>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</si>
  <si>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</si>
  <si>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</si>
  <si>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</si>
  <si>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</si>
  <si>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</si>
  <si>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</si>
  <si>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</si>
  <si>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</si>
  <si>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</si>
  <si>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</si>
  <si>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</si>
  <si>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</si>
  <si>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</si>
  <si>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</si>
  <si>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</si>
  <si>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</si>
  <si>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</si>
  <si>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</si>
  <si>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</si>
  <si>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</si>
  <si>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</si>
  <si>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</si>
  <si>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</si>
  <si>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</si>
  <si>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</si>
  <si>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</si>
  <si>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</si>
  <si>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</si>
  <si>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</si>
  <si>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</si>
  <si>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</si>
  <si>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</si>
  <si>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</si>
  <si>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</si>
  <si>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</si>
  <si>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</si>
  <si>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</si>
  <si>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</si>
  <si>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</si>
  <si>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</si>
  <si>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</si>
  <si>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</si>
  <si>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</si>
  <si>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</si>
  <si>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</si>
  <si>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</si>
  <si>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</si>
  <si>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</si>
  <si>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</si>
  <si>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</si>
  <si>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</si>
  <si>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</si>
  <si>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</si>
  <si>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</si>
  <si>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</si>
  <si>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</si>
  <si>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</si>
  <si>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</si>
  <si>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</si>
  <si>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</si>
  <si>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</si>
  <si>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</si>
  <si>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</si>
  <si>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</si>
  <si>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</si>
  <si>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</si>
  <si>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</si>
  <si>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</si>
  <si>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</si>
  <si>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</si>
  <si>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</si>
  <si>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</si>
  <si>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</si>
  <si>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</si>
  <si>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</si>
  <si>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</si>
  <si>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</si>
  <si>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</si>
  <si>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</si>
  <si>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</si>
  <si>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</si>
  <si>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</si>
  <si>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</si>
  <si>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</si>
  <si>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</si>
  <si>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</si>
  <si>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</si>
  <si>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</si>
  <si>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</si>
  <si>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</si>
  <si>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</si>
  <si>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</si>
  <si>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</si>
  <si>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</si>
  <si>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</si>
  <si>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</si>
  <si>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</si>
  <si>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</si>
  <si>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</si>
  <si>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</si>
  <si>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</si>
  <si>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</si>
  <si>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</si>
  <si>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</si>
  <si>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</si>
  <si>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</si>
  <si>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</si>
  <si>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</si>
  <si>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</si>
  <si>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</si>
  <si>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</si>
  <si>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</si>
  <si>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</si>
  <si>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</si>
  <si>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</si>
  <si>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</si>
  <si>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</si>
  <si>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</si>
  <si>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</si>
  <si>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</si>
  <si>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</si>
  <si>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</si>
  <si>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</si>
  <si>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</si>
  <si>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</si>
  <si>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</si>
  <si>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</si>
  <si>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</si>
  <si>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</si>
  <si>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</si>
  <si>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</si>
  <si>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</si>
  <si>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</si>
  <si>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</si>
  <si>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</si>
  <si>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</si>
  <si>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</si>
  <si>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</si>
  <si>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</si>
  <si>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</si>
  <si>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</si>
  <si>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</si>
  <si>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</si>
  <si>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</si>
  <si>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</si>
  <si>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</si>
  <si>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</si>
  <si>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</si>
  <si>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</si>
  <si>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</si>
  <si>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</si>
  <si>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</si>
  <si>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</si>
  <si>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</si>
  <si>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</si>
  <si>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</si>
  <si>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</si>
  <si>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</si>
  <si>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</si>
  <si>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</si>
  <si>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</si>
  <si>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</si>
  <si>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</si>
  <si>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</si>
  <si>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</si>
  <si>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</si>
  <si>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</si>
  <si>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</si>
  <si>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</si>
  <si>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</si>
  <si>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</si>
  <si>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</si>
  <si>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</si>
  <si>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</si>
  <si>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</si>
  <si>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</si>
  <si>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</si>
  <si>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</si>
  <si>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</si>
  <si>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</si>
  <si>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</si>
  <si>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</si>
  <si>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</si>
  <si>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</si>
  <si>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</si>
  <si>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</si>
  <si>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</si>
  <si>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</si>
  <si>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</si>
  <si>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</si>
  <si>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</si>
  <si>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</si>
  <si>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</si>
  <si>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</si>
  <si>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</si>
  <si>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</si>
  <si>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</si>
  <si>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</si>
  <si>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</si>
  <si>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</si>
  <si>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</si>
  <si>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</si>
  <si>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</si>
  <si>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</si>
  <si>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</si>
  <si>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</si>
  <si>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</si>
  <si>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</si>
  <si>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</si>
  <si>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</si>
  <si>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</si>
  <si>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</si>
  <si>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</si>
  <si>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</si>
  <si>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</si>
  <si>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</si>
  <si>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</si>
  <si>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</si>
  <si>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</si>
  <si>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</si>
  <si>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</si>
  <si>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</si>
  <si>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</si>
  <si>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</si>
  <si>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</si>
  <si>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</si>
  <si>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</si>
  <si>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</si>
  <si>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</si>
  <si>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</si>
  <si>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</si>
  <si>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</si>
  <si>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</si>
  <si>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</si>
  <si>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</si>
  <si>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</si>
  <si>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</si>
  <si>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</si>
  <si>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</si>
  <si>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</si>
  <si>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</si>
  <si>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</si>
  <si>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</si>
  <si>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</si>
  <si>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</si>
  <si>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</si>
  <si>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</si>
  <si>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</si>
  <si>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</si>
  <si>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</si>
  <si>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</si>
  <si>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</si>
  <si>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</si>
  <si>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</si>
  <si>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</si>
  <si>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</si>
  <si>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</si>
  <si>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</si>
  <si>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</si>
  <si>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</si>
  <si>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</si>
  <si>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</si>
  <si>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</si>
  <si>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</si>
  <si>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</si>
  <si>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</si>
  <si>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</si>
  <si>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</si>
  <si>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</si>
  <si>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</si>
  <si>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</si>
  <si>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</si>
  <si>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</si>
  <si>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</si>
  <si>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</si>
  <si>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</si>
  <si>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</si>
  <si>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</si>
  <si>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</si>
  <si>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</si>
  <si>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</si>
  <si>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</si>
  <si>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</si>
  <si>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</si>
  <si>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</si>
  <si>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</si>
  <si>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</si>
  <si>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</si>
  <si>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</si>
  <si>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</si>
  <si>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</si>
  <si>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</si>
  <si>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</si>
  <si>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</si>
  <si>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</si>
  <si>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</si>
  <si>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</si>
  <si>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</si>
  <si>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</si>
  <si>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</si>
  <si>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</si>
  <si>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</si>
  <si>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</si>
  <si>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</si>
  <si>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</si>
  <si>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</si>
  <si>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</si>
  <si>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</si>
  <si>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</si>
  <si>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</si>
  <si>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</si>
  <si>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</si>
  <si>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</si>
  <si>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</si>
  <si>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</si>
  <si>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</si>
  <si>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</si>
  <si>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</si>
  <si>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</si>
  <si>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</si>
  <si>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</si>
  <si>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</si>
  <si>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</si>
  <si>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</si>
  <si>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</si>
  <si>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</si>
  <si>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</si>
  <si>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</si>
  <si>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</si>
  <si>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</si>
  <si>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</si>
  <si>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</si>
  <si>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</si>
  <si>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</si>
  <si>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</si>
  <si>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</si>
  <si>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</si>
  <si>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</si>
  <si>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</si>
  <si>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</si>
  <si>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</si>
  <si>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</si>
  <si>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</si>
  <si>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</si>
  <si>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</si>
  <si>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</si>
  <si>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</si>
  <si>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</si>
  <si>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</si>
  <si>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</si>
  <si>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</si>
  <si>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</si>
  <si>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</si>
  <si>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</si>
  <si>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</si>
  <si>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</si>
  <si>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</si>
  <si>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</si>
  <si>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</si>
  <si>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</si>
  <si>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</si>
  <si>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</si>
  <si>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</si>
  <si>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</si>
  <si>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</si>
  <si>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</si>
  <si>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</si>
  <si>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</si>
  <si>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</si>
  <si>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</si>
  <si>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</si>
  <si>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</si>
  <si>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</si>
  <si>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</si>
  <si>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</si>
  <si>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</si>
  <si>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</si>
  <si>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</si>
  <si>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</si>
  <si>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</si>
  <si>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</si>
  <si>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</si>
  <si>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</si>
  <si>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</si>
  <si>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</si>
  <si>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</si>
  <si>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</si>
  <si>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</si>
  <si>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</si>
  <si>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</si>
  <si>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</si>
  <si>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</si>
  <si>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</si>
  <si>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</si>
  <si>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</si>
  <si>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</si>
  <si>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</si>
  <si>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</si>
  <si>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</si>
  <si>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</si>
  <si>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</si>
  <si>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</si>
  <si>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</si>
  <si>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</si>
  <si>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</si>
  <si>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</si>
  <si>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</si>
  <si>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</si>
  <si>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</si>
  <si>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</si>
  <si>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</si>
  <si>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</si>
  <si>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</si>
  <si>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</si>
  <si>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</si>
  <si>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</si>
  <si>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</si>
  <si>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</si>
  <si>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</si>
  <si>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</si>
  <si>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</si>
  <si>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</si>
  <si>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</si>
  <si>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</si>
  <si>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</si>
  <si>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</si>
  <si>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</si>
  <si>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</si>
  <si>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</si>
  <si>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</si>
  <si>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</si>
  <si>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</si>
  <si>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</si>
  <si>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</si>
  <si>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</si>
  <si>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</si>
  <si>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</si>
  <si>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</si>
  <si>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</si>
  <si>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</si>
  <si>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</si>
  <si>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</si>
  <si>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</si>
  <si>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</si>
  <si>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</si>
  <si>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</si>
  <si>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</si>
  <si>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</si>
  <si>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</si>
  <si>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</si>
  <si>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</si>
  <si>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</si>
  <si>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</si>
  <si>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</si>
  <si>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</si>
  <si>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</si>
  <si>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</si>
  <si>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</si>
  <si>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</si>
  <si>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</si>
  <si>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</si>
  <si>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</si>
  <si>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</si>
  <si>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</si>
  <si>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</si>
  <si>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</si>
  <si>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</si>
  <si>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</si>
  <si>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</si>
  <si>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</si>
  <si>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</si>
  <si>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</si>
  <si>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</si>
  <si>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</si>
  <si>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</si>
  <si>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</si>
  <si>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</si>
  <si>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</si>
  <si>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</si>
  <si>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</si>
  <si>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</si>
  <si>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</si>
  <si>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</si>
  <si>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</si>
  <si>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</si>
  <si>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</si>
  <si>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</si>
  <si>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</si>
  <si>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</si>
  <si>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</si>
  <si>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</si>
  <si>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</si>
  <si>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</si>
  <si>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</si>
  <si>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</si>
  <si>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</si>
  <si>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</si>
  <si>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</si>
  <si>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</si>
  <si>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</si>
  <si>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</si>
  <si>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</si>
  <si>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</si>
  <si>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</si>
  <si>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</si>
  <si>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</si>
  <si>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</si>
  <si>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</si>
  <si>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</si>
  <si>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</si>
  <si>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</si>
  <si>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</si>
  <si>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</si>
  <si>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</si>
  <si>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</si>
  <si>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</si>
  <si>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</si>
  <si>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</si>
  <si>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</si>
  <si>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</si>
  <si>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</si>
  <si>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</si>
  <si>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</si>
  <si>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</si>
  <si>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</si>
  <si>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</si>
  <si>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</si>
  <si>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</si>
  <si>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</si>
  <si>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</si>
  <si>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</si>
  <si>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</si>
  <si>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</si>
  <si>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</si>
  <si>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</si>
  <si>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</si>
  <si>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</si>
  <si>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</si>
  <si>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</si>
  <si>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</si>
  <si>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</si>
  <si>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</si>
  <si>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</si>
  <si>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</si>
  <si>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</si>
  <si>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</si>
  <si>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</si>
  <si>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</si>
  <si>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</si>
  <si>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</si>
  <si>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</si>
  <si>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</si>
  <si>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</si>
  <si>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</si>
  <si>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</si>
  <si>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</si>
  <si>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</si>
  <si>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</si>
  <si>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</si>
  <si>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</si>
  <si>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</si>
  <si>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</si>
  <si>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</si>
  <si>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</si>
  <si>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</si>
  <si>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</si>
  <si>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</si>
  <si>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</si>
  <si>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</si>
  <si>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</si>
  <si>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</si>
  <si>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</si>
  <si>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</si>
  <si>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</si>
  <si>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</si>
  <si>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</si>
  <si>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</si>
  <si>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</si>
  <si>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</si>
  <si>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</si>
  <si>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</si>
  <si>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</si>
  <si>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</si>
  <si>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</si>
  <si>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</si>
  <si>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</si>
  <si>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</si>
  <si>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</si>
  <si>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</si>
  <si>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</si>
  <si>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</si>
  <si>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</si>
  <si>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</si>
  <si>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</si>
  <si>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</si>
  <si>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</si>
  <si>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</si>
  <si>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</si>
  <si>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</si>
  <si>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</si>
  <si>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</si>
  <si>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</si>
  <si>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</si>
  <si>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</si>
  <si>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</si>
  <si>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</si>
  <si>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</si>
  <si>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</si>
  <si>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</si>
  <si>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</si>
  <si>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</si>
  <si>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</si>
  <si>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</si>
  <si>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</si>
  <si>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</si>
  <si>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</si>
  <si>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</si>
  <si>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</si>
  <si>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</si>
  <si>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</si>
  <si>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</si>
  <si>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</si>
  <si>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</si>
  <si>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</si>
  <si>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</si>
  <si>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</si>
  <si>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</si>
  <si>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</si>
  <si>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</si>
  <si>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</si>
  <si>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</si>
  <si>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</si>
  <si>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</si>
  <si>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</si>
  <si>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</si>
  <si>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</si>
  <si>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</si>
  <si>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</si>
  <si>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</si>
  <si>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</si>
  <si>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</si>
  <si>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</si>
  <si>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</si>
  <si>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</si>
  <si>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</si>
  <si>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</si>
  <si>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</si>
  <si>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</si>
  <si>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</si>
  <si>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</si>
  <si>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</si>
  <si>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</si>
  <si>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</si>
  <si>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</si>
  <si>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</si>
  <si>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</si>
  <si>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</si>
  <si>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</si>
  <si>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</si>
  <si>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</si>
  <si>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</si>
  <si>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</si>
  <si>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</si>
  <si>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</si>
  <si>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</si>
  <si>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</si>
  <si>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</si>
  <si>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</si>
  <si>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</si>
  <si>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</si>
  <si>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</si>
  <si>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</si>
  <si>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</si>
  <si>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</si>
  <si>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</si>
  <si>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</si>
  <si>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</si>
  <si>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</si>
  <si>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</si>
  <si>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</si>
  <si>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</si>
  <si>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</si>
  <si>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</si>
  <si>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</si>
  <si>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</si>
  <si>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</si>
  <si>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</si>
  <si>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</si>
  <si>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</si>
  <si>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</si>
  <si>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</si>
  <si>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</si>
  <si>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</si>
  <si>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</si>
  <si>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</si>
  <si>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</si>
  <si>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</si>
  <si>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</si>
  <si>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</si>
  <si>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</si>
  <si>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</si>
  <si>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</si>
  <si>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</si>
  <si>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</si>
  <si>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</si>
  <si>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</si>
  <si>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</si>
  <si>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</si>
  <si>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</si>
  <si>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</si>
  <si>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</si>
  <si>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</si>
  <si>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</si>
  <si>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</si>
  <si>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</si>
  <si>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</si>
  <si>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</si>
  <si>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</si>
  <si>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</si>
  <si>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</si>
  <si>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</si>
  <si>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</si>
  <si>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</si>
  <si>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</si>
  <si>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</si>
  <si>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</si>
  <si>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</si>
  <si>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</si>
  <si>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</si>
  <si>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</si>
  <si>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</si>
  <si>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</si>
  <si>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</si>
  <si>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</si>
  <si>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</si>
  <si>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</si>
  <si>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</si>
  <si>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</si>
  <si>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</si>
  <si>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</si>
  <si>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</si>
  <si>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</si>
  <si>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</si>
  <si>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</si>
  <si>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</si>
  <si>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</si>
  <si>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</si>
  <si>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</si>
  <si>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</si>
  <si>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</si>
  <si>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</si>
  <si>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</si>
  <si>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</si>
  <si>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</si>
  <si>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</si>
  <si>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</si>
  <si>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</si>
  <si>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</si>
  <si>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</si>
  <si>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</si>
  <si>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</si>
  <si>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</si>
  <si>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</si>
  <si>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</si>
  <si>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</si>
  <si>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</si>
  <si>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</si>
  <si>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</si>
  <si>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</si>
  <si>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</si>
  <si>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</si>
  <si>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</si>
  <si>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</si>
  <si>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</si>
  <si>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</si>
  <si>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</si>
  <si>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</si>
  <si>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</si>
  <si>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</si>
  <si>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</si>
  <si>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</si>
  <si>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</si>
  <si>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</si>
  <si>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</si>
  <si>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</si>
  <si>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</si>
  <si>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</si>
  <si>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</si>
  <si>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</si>
  <si>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</si>
  <si>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</si>
  <si>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</si>
  <si>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</si>
  <si>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</si>
  <si>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</si>
  <si>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</si>
  <si>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</si>
  <si>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</si>
  <si>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</si>
  <si>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</si>
  <si>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</si>
  <si>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</si>
  <si>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</si>
  <si>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</si>
  <si>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</si>
  <si>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</si>
  <si>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</si>
  <si>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</si>
  <si>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</si>
  <si>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</si>
  <si>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</si>
  <si>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</si>
  <si>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</si>
  <si>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</si>
  <si>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</si>
  <si>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</si>
  <si>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</si>
  <si>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</si>
  <si>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</si>
  <si>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</si>
  <si>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</si>
  <si>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</si>
  <si>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</si>
  <si>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</si>
  <si>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</si>
  <si>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</si>
  <si>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</si>
  <si>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</si>
  <si>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</si>
  <si>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</si>
  <si>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</si>
  <si>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</si>
  <si>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</si>
  <si>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</si>
  <si>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</si>
  <si>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</si>
  <si>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</si>
  <si>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</si>
  <si>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</si>
  <si>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</si>
  <si>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</si>
  <si>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</si>
  <si>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</si>
  <si>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</si>
  <si>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</si>
  <si>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</si>
  <si>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</si>
  <si>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</si>
  <si>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</si>
  <si>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</si>
  <si>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</si>
  <si>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</si>
  <si>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</si>
  <si>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</si>
  <si>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</si>
  <si>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</si>
  <si>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</si>
  <si>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</si>
  <si>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</si>
  <si>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</si>
  <si>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</si>
  <si>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</si>
  <si>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</si>
  <si>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</si>
  <si>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</si>
  <si>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</si>
  <si>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</si>
  <si>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</si>
  <si>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</si>
  <si>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</si>
  <si>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</si>
  <si>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</si>
  <si>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</si>
  <si>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</si>
  <si>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</si>
  <si>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</si>
  <si>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</si>
  <si>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</si>
  <si>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</si>
  <si>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</si>
  <si>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</si>
  <si>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</si>
  <si>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</si>
  <si>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</si>
  <si>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</si>
  <si>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</si>
  <si>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</si>
  <si>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</si>
  <si>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</si>
  <si>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</si>
  <si>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</si>
  <si>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</si>
  <si>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</si>
  <si>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</si>
  <si>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</si>
  <si>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</si>
  <si>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</si>
  <si>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</si>
  <si>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</si>
  <si>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</si>
  <si>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</si>
  <si>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</si>
  <si>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</si>
  <si>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</si>
  <si>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</si>
  <si>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</si>
  <si>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</si>
  <si>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</si>
  <si>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</si>
  <si>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</si>
  <si>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</si>
  <si>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</si>
  <si>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</si>
  <si>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</si>
  <si>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</si>
  <si>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</si>
  <si>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</si>
  <si>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</si>
  <si>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</si>
  <si>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</si>
  <si>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</si>
  <si>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</si>
  <si>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</si>
  <si>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</si>
  <si>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</si>
  <si>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</si>
  <si>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</si>
  <si>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</si>
  <si>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</si>
  <si>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</si>
  <si>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</si>
  <si>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</si>
  <si>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</si>
  <si>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</si>
  <si>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</si>
  <si>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</si>
  <si>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</si>
  <si>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</si>
  <si>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</si>
  <si>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</si>
  <si>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</si>
  <si>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</si>
  <si>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</si>
  <si>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</si>
  <si>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</si>
  <si>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</si>
  <si>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</si>
  <si>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</si>
  <si>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</si>
  <si>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</si>
  <si>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</si>
  <si>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</si>
  <si>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</si>
  <si>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</si>
  <si>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</si>
  <si>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</si>
  <si>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</si>
  <si>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</si>
  <si>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</si>
  <si>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</si>
  <si>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</si>
  <si>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</si>
  <si>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</si>
  <si>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</si>
  <si>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</si>
  <si>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</si>
  <si>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</si>
  <si>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</si>
  <si>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</si>
  <si>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</si>
  <si>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</si>
  <si>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</si>
  <si>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</si>
  <si>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</si>
  <si>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</si>
  <si>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</si>
  <si>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</si>
  <si>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</si>
  <si>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</si>
  <si>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</si>
  <si>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</si>
  <si>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</si>
  <si>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</si>
  <si>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</si>
  <si>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</si>
  <si>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</si>
  <si>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</si>
  <si>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</si>
  <si>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</si>
  <si>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</si>
  <si>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</si>
  <si>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</si>
  <si>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</si>
  <si>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</si>
  <si>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</si>
  <si>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</si>
  <si>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</si>
  <si>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</si>
  <si>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</si>
  <si>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</si>
  <si>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</si>
  <si>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</si>
  <si>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</si>
  <si>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</si>
  <si>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</si>
  <si>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</si>
  <si>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</si>
  <si>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</si>
  <si>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</si>
  <si>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</si>
  <si>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</si>
  <si>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</si>
  <si>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</si>
  <si>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</si>
  <si>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</si>
  <si>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</si>
  <si>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</si>
  <si>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</si>
  <si>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</si>
  <si>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</si>
  <si>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</si>
  <si>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</si>
  <si>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</si>
  <si>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</si>
  <si>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</si>
  <si>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</si>
  <si>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</si>
  <si>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</si>
  <si>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</si>
  <si>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</si>
  <si>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</si>
  <si>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</si>
  <si>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</si>
  <si>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</si>
  <si>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</si>
  <si>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</si>
  <si>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</si>
  <si>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</si>
  <si>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</si>
  <si>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</si>
  <si>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</si>
  <si>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</si>
  <si>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</si>
  <si>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</si>
  <si>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</si>
  <si>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</si>
  <si>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</si>
  <si>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</si>
  <si>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</si>
  <si>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</si>
  <si>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</si>
  <si>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</si>
  <si>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</si>
  <si>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</si>
  <si>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</si>
  <si>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</si>
  <si>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</si>
  <si>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</si>
  <si>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</si>
  <si>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</si>
  <si>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</si>
  <si>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</si>
  <si>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</si>
  <si>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</si>
  <si>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</si>
  <si>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</si>
  <si>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</si>
  <si>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</si>
  <si>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</si>
  <si>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</si>
  <si>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</si>
  <si>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</si>
  <si>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</si>
  <si>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</si>
  <si>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</si>
  <si>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</si>
  <si>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</si>
  <si>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</si>
  <si>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</si>
  <si>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</si>
  <si>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</si>
  <si>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</si>
  <si>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</si>
  <si>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</si>
  <si>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</si>
  <si>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</si>
  <si>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</si>
  <si>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</si>
  <si>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</si>
  <si>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</si>
  <si>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</si>
  <si>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</si>
  <si>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</si>
  <si>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</si>
  <si>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</si>
  <si>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</si>
  <si>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</si>
  <si>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</si>
  <si>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</si>
  <si>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</si>
  <si>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</si>
  <si>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</si>
  <si>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</si>
  <si>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</si>
  <si>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</si>
  <si>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</si>
  <si>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</si>
  <si>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</si>
  <si>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</si>
  <si>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</si>
  <si>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</si>
  <si>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</si>
  <si>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</si>
  <si>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</si>
  <si>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</si>
  <si>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</si>
  <si>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</si>
  <si>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</si>
  <si>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</si>
  <si>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</si>
  <si>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</si>
  <si>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</si>
  <si>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</si>
  <si>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</si>
  <si>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</si>
  <si>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</si>
  <si>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</si>
  <si>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</si>
  <si>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</si>
  <si>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</si>
  <si>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</si>
  <si>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</si>
  <si>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</si>
  <si>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</si>
  <si>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</si>
  <si>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</si>
  <si>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</si>
  <si>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</si>
  <si>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</si>
  <si>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</si>
  <si>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</si>
  <si>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</si>
  <si>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</si>
  <si>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</si>
  <si>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</si>
  <si>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</si>
  <si>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</si>
  <si>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</si>
  <si>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</si>
  <si>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</si>
  <si>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</si>
  <si>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</si>
  <si>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</si>
  <si>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</si>
  <si>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</si>
  <si>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</si>
  <si>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</si>
  <si>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</si>
  <si>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</si>
  <si>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</si>
  <si>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</si>
  <si>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</si>
  <si>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</si>
  <si>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</si>
  <si>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</si>
  <si>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</si>
  <si>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</si>
  <si>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</si>
  <si>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</si>
  <si>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</si>
  <si>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</si>
  <si>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</si>
  <si>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</si>
  <si>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</si>
  <si>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</si>
  <si>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</si>
  <si>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</si>
  <si>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</si>
  <si>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</si>
  <si>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</si>
  <si>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</si>
  <si>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</si>
  <si>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</si>
  <si>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</si>
  <si>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</si>
  <si>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</si>
  <si>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</si>
  <si>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</si>
  <si>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</si>
  <si>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</si>
  <si>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</si>
  <si>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</si>
  <si>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</si>
  <si>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</si>
  <si>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</si>
  <si>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</si>
  <si>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</si>
  <si>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</si>
  <si>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</si>
  <si>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</si>
  <si>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</si>
  <si>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</si>
  <si>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</si>
  <si>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</si>
  <si>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</si>
  <si>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</si>
  <si>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</si>
  <si>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</si>
  <si>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</si>
  <si>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</si>
  <si>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</si>
  <si>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</si>
  <si>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</si>
  <si>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</si>
  <si>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</si>
  <si>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</si>
  <si>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</si>
  <si>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</si>
  <si>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</si>
  <si>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</si>
  <si>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</si>
  <si>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</si>
  <si>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</si>
  <si>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</si>
  <si>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</si>
  <si>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</si>
  <si>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</si>
  <si>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</si>
  <si>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</si>
  <si>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</si>
  <si>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</si>
  <si>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</si>
  <si>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</si>
  <si>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</si>
  <si>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</si>
  <si>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</si>
  <si>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</si>
  <si>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</si>
  <si>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</si>
  <si>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</si>
  <si>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</si>
  <si>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</si>
  <si>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</si>
  <si>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</si>
  <si>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</si>
  <si>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</si>
  <si>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</si>
  <si>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</si>
  <si>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</si>
  <si>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</si>
  <si>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</si>
  <si>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</si>
  <si>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</si>
  <si>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</si>
  <si>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</si>
  <si>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</si>
  <si>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</si>
  <si>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</si>
  <si>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</si>
  <si>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</si>
  <si>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</si>
  <si>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</si>
  <si>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</si>
  <si>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</si>
  <si>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</si>
  <si>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</si>
  <si>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</si>
  <si>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</si>
  <si>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</si>
  <si>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</si>
  <si>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</si>
  <si>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</si>
  <si>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</si>
  <si>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</si>
  <si>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</si>
  <si>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</si>
  <si>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</si>
  <si>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</si>
  <si>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</si>
  <si>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</si>
  <si>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</si>
  <si>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</si>
  <si>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</si>
  <si>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</si>
  <si>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</si>
  <si>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</si>
  <si>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</si>
  <si>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</si>
  <si>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</si>
  <si>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</si>
  <si>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</si>
  <si>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</si>
  <si>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</si>
  <si>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</si>
  <si>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</si>
  <si>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</si>
  <si>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</si>
  <si>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</si>
  <si>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</si>
  <si>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</si>
  <si>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</si>
  <si>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</si>
  <si>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</si>
  <si>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</si>
  <si>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</si>
  <si>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</si>
  <si>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</si>
  <si>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</si>
  <si>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</si>
  <si>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</si>
  <si>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</si>
  <si>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</si>
  <si>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</si>
  <si>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</si>
  <si>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</si>
  <si>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</si>
  <si>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</si>
  <si>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</si>
  <si>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</si>
  <si>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</si>
  <si>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</si>
  <si>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</si>
  <si>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</si>
  <si>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</si>
  <si>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</si>
  <si>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</si>
  <si>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</si>
  <si>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</si>
  <si>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</si>
  <si>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</si>
  <si>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</si>
  <si>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</si>
  <si>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</si>
  <si>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</si>
  <si>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</si>
  <si>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</si>
  <si>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</si>
  <si>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</si>
  <si>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</si>
  <si>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</si>
  <si>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</si>
  <si>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</si>
  <si>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</si>
  <si>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</si>
  <si>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</si>
  <si>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</si>
  <si>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</si>
  <si>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</si>
  <si>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</si>
  <si>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</si>
  <si>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</si>
  <si>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</si>
  <si>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</si>
  <si>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</si>
  <si>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</si>
  <si>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</si>
  <si>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</si>
  <si>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</si>
  <si>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</si>
  <si>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</si>
  <si>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</si>
  <si>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</si>
  <si>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</si>
  <si>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</si>
  <si>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</si>
  <si>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</si>
  <si>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</si>
  <si>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</si>
  <si>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</si>
  <si>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</si>
  <si>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</si>
  <si>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</si>
  <si>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</si>
  <si>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</si>
  <si>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</si>
  <si>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</si>
  <si>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</si>
  <si>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</si>
  <si>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</si>
  <si>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</si>
  <si>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</si>
  <si>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</si>
  <si>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</si>
  <si>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</si>
  <si>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</si>
  <si>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</si>
  <si>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</si>
  <si>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</si>
  <si>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</si>
  <si>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</si>
  <si>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</si>
  <si>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</si>
  <si>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</si>
  <si>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</si>
  <si>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</si>
  <si>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</si>
  <si>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</si>
  <si>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</si>
  <si>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</si>
  <si>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</si>
  <si>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</si>
  <si>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</si>
  <si>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</si>
  <si>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</si>
  <si>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</si>
  <si>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</si>
  <si>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</si>
  <si>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</si>
  <si>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</si>
  <si>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</si>
  <si>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</si>
  <si>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</si>
  <si>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</si>
  <si>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</si>
  <si>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</si>
  <si>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</si>
  <si>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</si>
  <si>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</si>
  <si>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</si>
  <si>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</si>
  <si>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</si>
  <si>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</si>
  <si>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</si>
  <si>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</si>
  <si>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</si>
  <si>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</si>
  <si>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</si>
  <si>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</si>
  <si>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</si>
  <si>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</si>
  <si>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</si>
  <si>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</si>
  <si>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</si>
  <si>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</si>
  <si>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</si>
  <si>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</si>
  <si>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</si>
  <si>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</si>
  <si>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</si>
  <si>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</si>
  <si>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</si>
  <si>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</si>
  <si>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</si>
  <si>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</si>
  <si>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</si>
  <si>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</si>
  <si>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</si>
  <si>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</si>
  <si>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</si>
  <si>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</si>
  <si>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</si>
  <si>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</si>
  <si>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</si>
  <si>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</si>
  <si>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</si>
  <si>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</si>
  <si>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</si>
  <si>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</si>
  <si>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</si>
  <si>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</si>
  <si>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</si>
  <si>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</si>
  <si>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</si>
  <si>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</si>
  <si>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</si>
  <si>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</si>
  <si>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</si>
  <si>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</si>
  <si>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</si>
  <si>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</si>
  <si>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</si>
  <si>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</si>
  <si>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</si>
  <si>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</si>
  <si>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</si>
  <si>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</si>
  <si>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</si>
  <si>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</si>
  <si>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</si>
  <si>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</si>
  <si>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</si>
  <si>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</si>
  <si>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</si>
  <si>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</si>
  <si>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</si>
  <si>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</si>
  <si>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</si>
  <si>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</si>
  <si>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</si>
  <si>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</si>
  <si>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</si>
  <si>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</si>
  <si>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</si>
  <si>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</si>
  <si>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</si>
  <si>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</si>
  <si>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</si>
  <si>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</si>
  <si>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</si>
  <si>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</si>
  <si>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</si>
  <si>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</si>
  <si>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</si>
  <si>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</si>
  <si>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</si>
  <si>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</si>
  <si>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</si>
  <si>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</si>
  <si>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</si>
  <si>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</si>
  <si>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</si>
  <si>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</si>
  <si>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</si>
  <si>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</si>
  <si>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</si>
  <si>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</si>
  <si>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</si>
  <si>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</si>
  <si>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</si>
  <si>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</si>
  <si>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</si>
  <si>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</si>
  <si>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</si>
  <si>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</si>
  <si>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</si>
  <si>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</si>
  <si>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</si>
  <si>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</si>
  <si>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</si>
  <si>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</si>
  <si>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</si>
  <si>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</si>
  <si>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</si>
  <si>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</si>
  <si>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</si>
  <si>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</si>
  <si>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</si>
  <si>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</si>
  <si>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</si>
  <si>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</si>
  <si>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</si>
  <si>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</si>
  <si>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</si>
  <si>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</si>
  <si>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</si>
  <si>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</si>
  <si>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</si>
  <si>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</si>
  <si>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</si>
  <si>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</si>
  <si>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</si>
  <si>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</si>
  <si>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</si>
  <si>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</si>
  <si>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</si>
  <si>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</si>
  <si>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</si>
  <si>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</si>
  <si>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</si>
  <si>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</si>
  <si>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</si>
  <si>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</si>
  <si>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</si>
  <si>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</si>
  <si>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</si>
  <si>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</si>
  <si>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</si>
  <si>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</si>
  <si>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</si>
  <si>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</si>
  <si>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</si>
  <si>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</si>
  <si>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</si>
  <si>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</si>
  <si>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</si>
  <si>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</si>
  <si>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</si>
  <si>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</si>
  <si>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</si>
  <si>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</si>
  <si>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</si>
  <si>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</si>
  <si>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</si>
  <si>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</si>
  <si>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</si>
  <si>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</si>
  <si>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</si>
  <si>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</si>
  <si>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</si>
  <si>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</si>
  <si>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</si>
  <si>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</si>
  <si>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</si>
  <si>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</si>
  <si>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</si>
  <si>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</si>
  <si>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</si>
  <si>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</si>
  <si>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</si>
  <si>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</si>
  <si>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</si>
  <si>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</si>
  <si>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</si>
  <si>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</si>
  <si>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</si>
  <si>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</si>
  <si>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</si>
  <si>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</si>
  <si>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</si>
  <si>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</si>
  <si>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</si>
  <si>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</si>
  <si>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</si>
  <si>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</si>
  <si>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</si>
  <si>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</si>
  <si>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</si>
  <si>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</si>
  <si>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</si>
  <si>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</si>
  <si>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</si>
  <si>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</si>
  <si>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</si>
  <si>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</si>
  <si>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</si>
  <si>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</si>
  <si>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</si>
  <si>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</si>
  <si>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</si>
  <si>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</si>
  <si>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</si>
  <si>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</si>
  <si>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</si>
  <si>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</si>
  <si>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</si>
  <si>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</si>
  <si>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</si>
  <si>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</si>
  <si>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</si>
  <si>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</si>
  <si>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</si>
  <si>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</si>
  <si>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</si>
  <si>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</si>
  <si>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</si>
  <si>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</si>
  <si>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</si>
  <si>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</si>
  <si>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</si>
  <si>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</si>
  <si>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</si>
  <si>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</si>
  <si>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</si>
  <si>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</si>
  <si>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</si>
  <si>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</si>
  <si>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</si>
  <si>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</si>
  <si>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</si>
  <si>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</si>
  <si>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</si>
  <si>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</si>
  <si>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</si>
  <si>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</si>
  <si>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</si>
  <si>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</si>
  <si>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</si>
  <si>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</si>
  <si>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</si>
  <si>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</si>
  <si>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</si>
  <si>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</si>
  <si>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</si>
  <si>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</si>
  <si>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</si>
  <si>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</si>
  <si>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</si>
  <si>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</si>
  <si>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</si>
  <si>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</si>
  <si>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</si>
  <si>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</si>
  <si>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</si>
  <si>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</si>
  <si>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</si>
  <si>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</si>
  <si>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</si>
  <si>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</si>
  <si>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</si>
  <si>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</si>
  <si>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</si>
  <si>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</si>
  <si>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</si>
  <si>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</si>
  <si>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</si>
  <si>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</si>
  <si>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</si>
  <si>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</si>
  <si>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</si>
  <si>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</si>
  <si>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</si>
  <si>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</si>
  <si>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</si>
  <si>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</si>
  <si>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</si>
  <si>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</si>
  <si>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</si>
  <si>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</si>
  <si>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</si>
  <si>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</si>
  <si>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</si>
  <si>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</si>
  <si>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</si>
  <si>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</si>
  <si>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</si>
  <si>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</si>
  <si>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</si>
  <si>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</si>
  <si>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</si>
  <si>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</si>
  <si>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</si>
  <si>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</si>
  <si>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</si>
  <si>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</si>
  <si>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</si>
  <si>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</si>
  <si>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</si>
  <si>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</si>
  <si>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</si>
  <si>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</si>
  <si>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</si>
  <si>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</si>
  <si>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</si>
  <si>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</si>
  <si>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</si>
  <si>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</si>
  <si>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</si>
  <si>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</si>
  <si>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</si>
  <si>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</si>
  <si>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</si>
  <si>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</si>
  <si>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</si>
  <si>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</si>
  <si>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</si>
  <si>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</si>
  <si>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</si>
  <si>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</si>
  <si>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</si>
  <si>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(All)</t>
  </si>
  <si>
    <t>Row Labels</t>
  </si>
  <si>
    <t>Grand Total</t>
  </si>
  <si>
    <t>Column Labels</t>
  </si>
  <si>
    <t>Count of outcome</t>
  </si>
  <si>
    <t>Parent Category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</si>
  <si>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</si>
  <si>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</si>
  <si>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</si>
  <si>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</si>
  <si>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</si>
  <si>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</si>
  <si>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</si>
  <si>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</si>
  <si>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</si>
  <si>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</si>
  <si>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</si>
  <si>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</si>
  <si>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</si>
  <si>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</si>
  <si>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</si>
  <si>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</si>
  <si>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</si>
  <si>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</si>
  <si>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</si>
  <si>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</si>
  <si>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 Successful</t>
  </si>
  <si>
    <t xml:space="preserve">Percent Failed </t>
  </si>
  <si>
    <t xml:space="preserve">Percent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</si>
  <si>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</si>
  <si>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</si>
  <si>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</si>
  <si>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</si>
  <si>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</si>
  <si>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</si>
  <si>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</si>
  <si>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</si>
  <si>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</si>
  <si>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</si>
  <si>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</si>
  <si>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</si>
  <si>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</si>
  <si>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</si>
  <si>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</si>
  <si>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</si>
  <si>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</si>
  <si>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</t>
  </si>
  <si>
    <t xml:space="preserve">Sucessful 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</si>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</sst>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left" vertical="center" wrapText="1"/>
    </xf>
    <xf numFmtId="9" fontId="0" fillId="0" borderId="0" xfId="0" applyNumberFormat="1"/>
    <xf numFmtId="9" fontId="0" fillId="0" borderId="0" xfId="42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00B050"/>
        </patternFill>
      </fill>
    </dxf>
    <dxf>
      <font>
        <b/>
        <i val="0"/>
      </font>
      <fill>
        <patternFill>
          <bgColor rgb="FFFF0505"/>
        </patternFill>
      </fill>
    </dxf>
    <dxf>
      <fill>
        <patternFill>
          <bgColor rgb="FF00B0F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505"/>
        </patternFill>
      </fill>
    </dxf>
    <dxf>
      <fill>
        <patternFill>
          <bgColor rgb="FF00B0F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505"/>
        </patternFill>
      </fill>
    </dxf>
    <dxf>
      <fill>
        <patternFill>
          <bgColor rgb="FF00B0F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505"/>
        </patternFill>
      </fill>
    </dxf>
    <dxf>
      <fill>
        <patternFill>
          <bgColor rgb="FF00B0F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505"/>
        </patternFill>
      </fill>
    </dxf>
    <dxf>
      <fill>
        <patternFill>
          <bgColor rgb="FF00B0F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505"/>
      <color rgb="FF7A0000"/>
      <color rgb="FF2E01BF"/>
      <color rgb="FF03AD07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[CrowdfundingBookDueHW.xlsx]Sheet1!PivotTable1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C-4478-9FDB-D39661BABBE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C-4478-9FDB-D39661BABBE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C-4478-9FDB-D39661BABBE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C-4478-9FDB-D39661BA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951151"/>
        <c:axId val="1017083632"/>
        <c:axId val="0"/>
      </c:bar3DChart>
      <c:catAx>
        <c:axId val="4909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3632"/>
        <c:crosses val="autoZero"/>
        <c:auto val="1"/>
        <c:lblAlgn val="ctr"/>
        <c:lblOffset val="100"/>
        <c:noMultiLvlLbl val="0"/>
      </c:catAx>
      <c:valAx>
        <c:axId val="10170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[CrowdfundingBookDueHW.xlsx]Sheet2!PivotTable3</c:name>
    <c:fmtId val="1"/>
  </c:pivotSource>
  <c:chart>
    <c:autoTitleDeleted val="1"/>
    <c:pivotFmts>
      <c:pivotFmt>
        <c:idx val="0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559445129599766E-2"/>
          <c:y val="0.12530125184166105"/>
          <c:w val="0.81863486943650121"/>
          <c:h val="0.6193255861604659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0-4E8B-8A75-7FCC9A09138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0-4E8B-8A75-7FCC9A09138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0-4E8B-8A75-7FCC9A09138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0-4E8B-8A75-7FCC9A09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9967855"/>
        <c:axId val="1025631456"/>
        <c:axId val="0"/>
      </c:bar3DChart>
      <c:catAx>
        <c:axId val="9999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31456"/>
        <c:crosses val="autoZero"/>
        <c:auto val="1"/>
        <c:lblAlgn val="ctr"/>
        <c:lblOffset val="100"/>
        <c:noMultiLvlLbl val="0"/>
      </c:catAx>
      <c:valAx>
        <c:axId val="1025631456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[CrowdfundingBookDueHW.xlsx]Sheet3!PivotTable1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30-94DD-43B35BC7A6D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30-94DD-43B35BC7A6D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30-94DD-43B35BC7A6D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30-94DD-43B35BC7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0640"/>
        <c:axId val="1618434080"/>
      </c:lineChart>
      <c:catAx>
        <c:axId val="1001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34080"/>
        <c:crosses val="autoZero"/>
        <c:auto val="1"/>
        <c:lblAlgn val="ctr"/>
        <c:lblOffset val="100"/>
        <c:noMultiLvlLbl val="0"/>
      </c:catAx>
      <c:valAx>
        <c:axId val="16184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F-4CC0-834F-F42AA22E9493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 Failed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F-4CC0-834F-F42AA22E9493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 Canceled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F-4CC0-834F-F42AA22E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46416"/>
        <c:axId val="2041796624"/>
      </c:lineChart>
      <c:catAx>
        <c:axId val="2302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96624"/>
        <c:crosses val="autoZero"/>
        <c:auto val="1"/>
        <c:lblAlgn val="ctr"/>
        <c:lblOffset val="100"/>
        <c:noMultiLvlLbl val="0"/>
      </c:catAx>
      <c:valAx>
        <c:axId val="20417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464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163830</xdr:rowOff>
    </xdr:from>
    <xdr:to>
      <xdr:col>15</xdr:col>
      <xdr:colOff>60960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A7AAF-8226-E55C-B011-123BFE529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803910</xdr:colOff>
      <xdr:row>1</xdr:row>
      <xdr:rowOff>190500</xdr:rowOff>
    </xdr:from>
    <xdr:to>
      <xdr:col>17</xdr:col>
      <xdr:colOff>236220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838A0-6568-8B5A-AD42-9C707EC5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38100</xdr:rowOff>
    </xdr:from>
    <xdr:to>
      <xdr:col>13</xdr:col>
      <xdr:colOff>87630</xdr:colOff>
      <xdr:row>18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88455-41E7-4340-D2C8-5B18DB56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13</xdr:row>
      <xdr:rowOff>30480</xdr:rowOff>
    </xdr:from>
    <xdr:to>
      <xdr:col>6</xdr:col>
      <xdr:colOff>624840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AA076-1188-4A4E-DAAA-D70D10163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on king" refreshedDate="45270.949588078707" createdVersion="8" refreshedVersion="8" minRefreshableVersion="3" recordCount="1001" xr:uid="{AACD22BB-6EDE-469A-A346-EDF0944106E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t Funded" numFmtId="0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on king" refreshedDate="45275.826658564816" createdVersion="8" refreshedVersion="8" minRefreshableVersion="3" recordCount="1001" xr:uid="{74A4E02E-82AF-4C92-853D-4035D080B16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t Funded" numFmtId="0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x v="0"/>
    <n v="0"/>
    <n v="0"/>
    <x v="0"/>
    <x v="0"/>
    <x v="0"/>
    <n v="1448690400"/>
    <n v="1450159200"/>
    <b v="0"/>
    <b v="0"/>
    <s v="food/food trucks"/>
    <x v="0"/>
    <x v="0"/>
  </r>
  <r>
    <n v="1"/>
    <x v="1"/>
    <x v="1"/>
    <n v="1400"/>
    <n v="14560"/>
    <x v="1"/>
    <n v="1040"/>
    <n v="158"/>
    <x v="1"/>
    <x v="1"/>
    <x v="1"/>
    <n v="1408424400"/>
    <n v="1408597200"/>
    <b v="0"/>
    <b v="1"/>
    <s v="music/rock"/>
    <x v="1"/>
    <x v="1"/>
  </r>
  <r>
    <n v="2"/>
    <x v="2"/>
    <x v="2"/>
    <n v="108400"/>
    <n v="142523"/>
    <x v="1"/>
    <n v="131.4787822878229"/>
    <n v="1425"/>
    <x v="2"/>
    <x v="2"/>
    <x v="2"/>
    <n v="1384668000"/>
    <n v="1384840800"/>
    <b v="0"/>
    <b v="0"/>
    <s v="technology/web"/>
    <x v="2"/>
    <x v="2"/>
  </r>
  <r>
    <n v="3"/>
    <x v="3"/>
    <x v="3"/>
    <n v="4200"/>
    <n v="2477"/>
    <x v="0"/>
    <n v="58.976190476190467"/>
    <n v="24"/>
    <x v="3"/>
    <x v="1"/>
    <x v="1"/>
    <n v="1565499600"/>
    <n v="1568955600"/>
    <b v="0"/>
    <b v="0"/>
    <s v="music/rock"/>
    <x v="1"/>
    <x v="1"/>
  </r>
  <r>
    <n v="4"/>
    <x v="4"/>
    <x v="4"/>
    <n v="7600"/>
    <n v="5265"/>
    <x v="0"/>
    <n v="69.276315789473685"/>
    <n v="53"/>
    <x v="4"/>
    <x v="1"/>
    <x v="1"/>
    <n v="1547964000"/>
    <n v="1548309600"/>
    <b v="0"/>
    <b v="0"/>
    <s v="theater/plays"/>
    <x v="3"/>
    <x v="3"/>
  </r>
  <r>
    <n v="5"/>
    <x v="5"/>
    <x v="5"/>
    <n v="7600"/>
    <n v="13195"/>
    <x v="1"/>
    <n v="173.61842105263159"/>
    <n v="174"/>
    <x v="5"/>
    <x v="3"/>
    <x v="3"/>
    <n v="1346130000"/>
    <n v="1347080400"/>
    <b v="0"/>
    <b v="0"/>
    <s v="theater/plays"/>
    <x v="3"/>
    <x v="3"/>
  </r>
  <r>
    <n v="6"/>
    <x v="6"/>
    <x v="6"/>
    <n v="5200"/>
    <n v="1090"/>
    <x v="0"/>
    <n v="20.961538461538463"/>
    <n v="18"/>
    <x v="6"/>
    <x v="4"/>
    <x v="4"/>
    <n v="1505278800"/>
    <n v="1505365200"/>
    <b v="0"/>
    <b v="0"/>
    <s v="film &amp; video/documentary"/>
    <x v="4"/>
    <x v="4"/>
  </r>
  <r>
    <n v="7"/>
    <x v="7"/>
    <x v="7"/>
    <n v="4500"/>
    <n v="14741"/>
    <x v="1"/>
    <n v="327.57777777777778"/>
    <n v="227"/>
    <x v="7"/>
    <x v="3"/>
    <x v="3"/>
    <n v="1439442000"/>
    <n v="1439614800"/>
    <b v="0"/>
    <b v="0"/>
    <s v="theater/plays"/>
    <x v="3"/>
    <x v="3"/>
  </r>
  <r>
    <n v="8"/>
    <x v="8"/>
    <x v="8"/>
    <n v="110100"/>
    <n v="21946"/>
    <x v="2"/>
    <n v="19.932788374205266"/>
    <n v="708"/>
    <x v="8"/>
    <x v="3"/>
    <x v="3"/>
    <n v="1281330000"/>
    <n v="1281502800"/>
    <b v="0"/>
    <b v="0"/>
    <s v="theater/plays"/>
    <x v="3"/>
    <x v="3"/>
  </r>
  <r>
    <n v="9"/>
    <x v="9"/>
    <x v="9"/>
    <n v="6200"/>
    <n v="3208"/>
    <x v="0"/>
    <n v="51.741935483870968"/>
    <n v="44"/>
    <x v="9"/>
    <x v="1"/>
    <x v="1"/>
    <n v="1379566800"/>
    <n v="1383804000"/>
    <b v="0"/>
    <b v="0"/>
    <s v="music/electric music"/>
    <x v="1"/>
    <x v="5"/>
  </r>
  <r>
    <n v="10"/>
    <x v="10"/>
    <x v="10"/>
    <n v="5200"/>
    <n v="13838"/>
    <x v="1"/>
    <n v="266.11538461538464"/>
    <n v="220"/>
    <x v="10"/>
    <x v="1"/>
    <x v="1"/>
    <n v="1281762000"/>
    <n v="1285909200"/>
    <b v="0"/>
    <b v="0"/>
    <s v="film &amp; video/drama"/>
    <x v="4"/>
    <x v="6"/>
  </r>
  <r>
    <n v="11"/>
    <x v="11"/>
    <x v="11"/>
    <n v="6300"/>
    <n v="3030"/>
    <x v="0"/>
    <n v="48.095238095238095"/>
    <n v="27"/>
    <x v="11"/>
    <x v="1"/>
    <x v="1"/>
    <n v="1285045200"/>
    <n v="1285563600"/>
    <b v="0"/>
    <b v="1"/>
    <s v="theater/plays"/>
    <x v="3"/>
    <x v="3"/>
  </r>
  <r>
    <n v="12"/>
    <x v="12"/>
    <x v="12"/>
    <n v="6300"/>
    <n v="5629"/>
    <x v="0"/>
    <n v="89.349206349206341"/>
    <n v="55"/>
    <x v="12"/>
    <x v="1"/>
    <x v="1"/>
    <n v="1571720400"/>
    <n v="1572411600"/>
    <b v="0"/>
    <b v="0"/>
    <s v="film &amp; video/drama"/>
    <x v="4"/>
    <x v="6"/>
  </r>
  <r>
    <n v="13"/>
    <x v="13"/>
    <x v="13"/>
    <n v="4200"/>
    <n v="10295"/>
    <x v="1"/>
    <n v="245.11904761904765"/>
    <n v="98"/>
    <x v="13"/>
    <x v="1"/>
    <x v="1"/>
    <n v="1465621200"/>
    <n v="1466658000"/>
    <b v="0"/>
    <b v="0"/>
    <s v="music/indie rock"/>
    <x v="1"/>
    <x v="7"/>
  </r>
  <r>
    <n v="14"/>
    <x v="14"/>
    <x v="14"/>
    <n v="28200"/>
    <n v="18829"/>
    <x v="0"/>
    <n v="66.769503546099301"/>
    <n v="200"/>
    <x v="14"/>
    <x v="1"/>
    <x v="1"/>
    <n v="1331013600"/>
    <n v="1333342800"/>
    <b v="0"/>
    <b v="0"/>
    <s v="music/indie rock"/>
    <x v="1"/>
    <x v="7"/>
  </r>
  <r>
    <n v="15"/>
    <x v="15"/>
    <x v="15"/>
    <n v="81200"/>
    <n v="38414"/>
    <x v="0"/>
    <n v="47.307881773399011"/>
    <n v="452"/>
    <x v="15"/>
    <x v="1"/>
    <x v="1"/>
    <n v="1575957600"/>
    <n v="1576303200"/>
    <b v="0"/>
    <b v="0"/>
    <s v="technology/wearables"/>
    <x v="2"/>
    <x v="8"/>
  </r>
  <r>
    <n v="16"/>
    <x v="16"/>
    <x v="16"/>
    <n v="1700"/>
    <n v="11041"/>
    <x v="1"/>
    <n v="649.47058823529414"/>
    <n v="100"/>
    <x v="16"/>
    <x v="1"/>
    <x v="1"/>
    <n v="1390370400"/>
    <n v="1392271200"/>
    <b v="0"/>
    <b v="0"/>
    <s v="publishing/nonfiction"/>
    <x v="5"/>
    <x v="9"/>
  </r>
  <r>
    <n v="17"/>
    <x v="17"/>
    <x v="17"/>
    <n v="84600"/>
    <n v="134845"/>
    <x v="1"/>
    <n v="159.39125295508273"/>
    <n v="1249"/>
    <x v="17"/>
    <x v="1"/>
    <x v="1"/>
    <n v="1294812000"/>
    <n v="1294898400"/>
    <b v="0"/>
    <b v="0"/>
    <s v="film &amp; video/animation"/>
    <x v="4"/>
    <x v="10"/>
  </r>
  <r>
    <n v="18"/>
    <x v="18"/>
    <x v="18"/>
    <n v="9100"/>
    <n v="6089"/>
    <x v="3"/>
    <n v="66.912087912087912"/>
    <n v="135"/>
    <x v="18"/>
    <x v="1"/>
    <x v="1"/>
    <n v="1536382800"/>
    <n v="1537074000"/>
    <b v="0"/>
    <b v="0"/>
    <s v="theater/plays"/>
    <x v="3"/>
    <x v="3"/>
  </r>
  <r>
    <n v="19"/>
    <x v="19"/>
    <x v="19"/>
    <n v="62500"/>
    <n v="30331"/>
    <x v="0"/>
    <n v="48.529600000000002"/>
    <n v="674"/>
    <x v="19"/>
    <x v="1"/>
    <x v="1"/>
    <n v="1551679200"/>
    <n v="1553490000"/>
    <b v="0"/>
    <b v="1"/>
    <s v="theater/plays"/>
    <x v="3"/>
    <x v="3"/>
  </r>
  <r>
    <n v="20"/>
    <x v="20"/>
    <x v="20"/>
    <n v="131800"/>
    <n v="147936"/>
    <x v="1"/>
    <n v="112.24279210925646"/>
    <n v="1396"/>
    <x v="20"/>
    <x v="1"/>
    <x v="1"/>
    <n v="1406523600"/>
    <n v="1406523600"/>
    <b v="0"/>
    <b v="0"/>
    <s v="film &amp; video/drama"/>
    <x v="4"/>
    <x v="6"/>
  </r>
  <r>
    <n v="21"/>
    <x v="21"/>
    <x v="21"/>
    <n v="94000"/>
    <n v="38533"/>
    <x v="0"/>
    <n v="40.992553191489364"/>
    <n v="558"/>
    <x v="21"/>
    <x v="1"/>
    <x v="1"/>
    <n v="1313384400"/>
    <n v="1316322000"/>
    <b v="0"/>
    <b v="0"/>
    <s v="theater/plays"/>
    <x v="3"/>
    <x v="3"/>
  </r>
  <r>
    <n v="22"/>
    <x v="22"/>
    <x v="22"/>
    <n v="59100"/>
    <n v="75690"/>
    <x v="1"/>
    <n v="128.07106598984771"/>
    <n v="890"/>
    <x v="22"/>
    <x v="1"/>
    <x v="1"/>
    <n v="1522731600"/>
    <n v="1524027600"/>
    <b v="0"/>
    <b v="0"/>
    <s v="theater/plays"/>
    <x v="3"/>
    <x v="3"/>
  </r>
  <r>
    <n v="23"/>
    <x v="23"/>
    <x v="23"/>
    <n v="4500"/>
    <n v="14942"/>
    <x v="1"/>
    <n v="332.04444444444448"/>
    <n v="142"/>
    <x v="23"/>
    <x v="4"/>
    <x v="4"/>
    <n v="1550124000"/>
    <n v="1554699600"/>
    <b v="0"/>
    <b v="0"/>
    <s v="film &amp; video/documentary"/>
    <x v="4"/>
    <x v="4"/>
  </r>
  <r>
    <n v="24"/>
    <x v="24"/>
    <x v="24"/>
    <n v="92400"/>
    <n v="104257"/>
    <x v="1"/>
    <n v="112.83225108225108"/>
    <n v="2673"/>
    <x v="24"/>
    <x v="1"/>
    <x v="1"/>
    <n v="1403326800"/>
    <n v="1403499600"/>
    <b v="0"/>
    <b v="0"/>
    <s v="technology/wearables"/>
    <x v="2"/>
    <x v="8"/>
  </r>
  <r>
    <n v="25"/>
    <x v="25"/>
    <x v="25"/>
    <n v="5500"/>
    <n v="11904"/>
    <x v="1"/>
    <n v="216.43636363636364"/>
    <n v="163"/>
    <x v="25"/>
    <x v="1"/>
    <x v="1"/>
    <n v="1305694800"/>
    <n v="1307422800"/>
    <b v="0"/>
    <b v="1"/>
    <s v="games/video games"/>
    <x v="6"/>
    <x v="11"/>
  </r>
  <r>
    <n v="26"/>
    <x v="26"/>
    <x v="26"/>
    <n v="107500"/>
    <n v="51814"/>
    <x v="3"/>
    <n v="48.199069767441863"/>
    <n v="1480"/>
    <x v="26"/>
    <x v="1"/>
    <x v="1"/>
    <n v="1533013200"/>
    <n v="1535346000"/>
    <b v="0"/>
    <b v="0"/>
    <s v="theater/plays"/>
    <x v="3"/>
    <x v="3"/>
  </r>
  <r>
    <n v="27"/>
    <x v="27"/>
    <x v="27"/>
    <n v="2000"/>
    <n v="1599"/>
    <x v="0"/>
    <n v="79.95"/>
    <n v="15"/>
    <x v="27"/>
    <x v="1"/>
    <x v="1"/>
    <n v="1443848400"/>
    <n v="1444539600"/>
    <b v="0"/>
    <b v="0"/>
    <s v="music/rock"/>
    <x v="1"/>
    <x v="1"/>
  </r>
  <r>
    <n v="28"/>
    <x v="28"/>
    <x v="28"/>
    <n v="130800"/>
    <n v="137635"/>
    <x v="1"/>
    <n v="105.22553516819573"/>
    <n v="2220"/>
    <x v="28"/>
    <x v="1"/>
    <x v="1"/>
    <n v="1265695200"/>
    <n v="1267682400"/>
    <b v="0"/>
    <b v="1"/>
    <s v="theater/plays"/>
    <x v="3"/>
    <x v="3"/>
  </r>
  <r>
    <n v="29"/>
    <x v="29"/>
    <x v="29"/>
    <n v="45900"/>
    <n v="150965"/>
    <x v="1"/>
    <n v="328.89978213507629"/>
    <n v="1606"/>
    <x v="29"/>
    <x v="5"/>
    <x v="5"/>
    <n v="1532062800"/>
    <n v="1535518800"/>
    <b v="0"/>
    <b v="0"/>
    <s v="film &amp; video/shorts"/>
    <x v="4"/>
    <x v="12"/>
  </r>
  <r>
    <n v="30"/>
    <x v="30"/>
    <x v="30"/>
    <n v="9000"/>
    <n v="14455"/>
    <x v="1"/>
    <n v="160.61111111111111"/>
    <n v="129"/>
    <x v="30"/>
    <x v="1"/>
    <x v="1"/>
    <n v="1558674000"/>
    <n v="1559106000"/>
    <b v="0"/>
    <b v="0"/>
    <s v="film &amp; video/animation"/>
    <x v="4"/>
    <x v="10"/>
  </r>
  <r>
    <n v="31"/>
    <x v="31"/>
    <x v="31"/>
    <n v="3500"/>
    <n v="10850"/>
    <x v="1"/>
    <n v="310"/>
    <n v="226"/>
    <x v="31"/>
    <x v="4"/>
    <x v="4"/>
    <n v="1451973600"/>
    <n v="1454392800"/>
    <b v="0"/>
    <b v="0"/>
    <s v="games/video games"/>
    <x v="6"/>
    <x v="11"/>
  </r>
  <r>
    <n v="32"/>
    <x v="32"/>
    <x v="32"/>
    <n v="101000"/>
    <n v="87676"/>
    <x v="0"/>
    <n v="86.807920792079202"/>
    <n v="2307"/>
    <x v="32"/>
    <x v="6"/>
    <x v="6"/>
    <n v="1515564000"/>
    <n v="1517896800"/>
    <b v="0"/>
    <b v="0"/>
    <s v="film &amp; video/documentary"/>
    <x v="4"/>
    <x v="4"/>
  </r>
  <r>
    <n v="33"/>
    <x v="33"/>
    <x v="33"/>
    <n v="50200"/>
    <n v="189666"/>
    <x v="1"/>
    <n v="377.82071713147411"/>
    <n v="5419"/>
    <x v="33"/>
    <x v="1"/>
    <x v="1"/>
    <n v="1412485200"/>
    <n v="1415685600"/>
    <b v="0"/>
    <b v="0"/>
    <s v="theater/plays"/>
    <x v="3"/>
    <x v="3"/>
  </r>
  <r>
    <n v="34"/>
    <x v="34"/>
    <x v="34"/>
    <n v="9300"/>
    <n v="14025"/>
    <x v="1"/>
    <n v="150.80645161290323"/>
    <n v="165"/>
    <x v="34"/>
    <x v="1"/>
    <x v="1"/>
    <n v="1490245200"/>
    <n v="1490677200"/>
    <b v="0"/>
    <b v="0"/>
    <s v="film &amp; video/documentary"/>
    <x v="4"/>
    <x v="4"/>
  </r>
  <r>
    <n v="35"/>
    <x v="35"/>
    <x v="35"/>
    <n v="125500"/>
    <n v="188628"/>
    <x v="1"/>
    <n v="150.30119521912351"/>
    <n v="1965"/>
    <x v="35"/>
    <x v="3"/>
    <x v="3"/>
    <n v="1547877600"/>
    <n v="1551506400"/>
    <b v="0"/>
    <b v="1"/>
    <s v="film &amp; video/drama"/>
    <x v="4"/>
    <x v="6"/>
  </r>
  <r>
    <n v="36"/>
    <x v="36"/>
    <x v="36"/>
    <n v="700"/>
    <n v="1101"/>
    <x v="1"/>
    <n v="157.28571428571431"/>
    <n v="16"/>
    <x v="36"/>
    <x v="1"/>
    <x v="1"/>
    <n v="1298700000"/>
    <n v="1300856400"/>
    <b v="0"/>
    <b v="0"/>
    <s v="theater/plays"/>
    <x v="3"/>
    <x v="3"/>
  </r>
  <r>
    <n v="37"/>
    <x v="37"/>
    <x v="37"/>
    <n v="8100"/>
    <n v="11339"/>
    <x v="1"/>
    <n v="139.98765432098764"/>
    <n v="107"/>
    <x v="37"/>
    <x v="1"/>
    <x v="1"/>
    <n v="1570338000"/>
    <n v="1573192800"/>
    <b v="0"/>
    <b v="1"/>
    <s v="publishing/fiction"/>
    <x v="5"/>
    <x v="13"/>
  </r>
  <r>
    <n v="38"/>
    <x v="38"/>
    <x v="38"/>
    <n v="3100"/>
    <n v="10085"/>
    <x v="1"/>
    <n v="325.32258064516128"/>
    <n v="134"/>
    <x v="38"/>
    <x v="1"/>
    <x v="1"/>
    <n v="1287378000"/>
    <n v="1287810000"/>
    <b v="0"/>
    <b v="0"/>
    <s v="photography/photography books"/>
    <x v="7"/>
    <x v="14"/>
  </r>
  <r>
    <n v="39"/>
    <x v="39"/>
    <x v="39"/>
    <n v="9900"/>
    <n v="5027"/>
    <x v="0"/>
    <n v="50.777777777777779"/>
    <n v="88"/>
    <x v="39"/>
    <x v="3"/>
    <x v="3"/>
    <n v="1361772000"/>
    <n v="1362978000"/>
    <b v="0"/>
    <b v="0"/>
    <s v="theater/plays"/>
    <x v="3"/>
    <x v="3"/>
  </r>
  <r>
    <n v="40"/>
    <x v="40"/>
    <x v="40"/>
    <n v="8800"/>
    <n v="14878"/>
    <x v="1"/>
    <n v="169.06818181818181"/>
    <n v="198"/>
    <x v="40"/>
    <x v="1"/>
    <x v="1"/>
    <n v="1275714000"/>
    <n v="1277355600"/>
    <b v="0"/>
    <b v="1"/>
    <s v="technology/wearables"/>
    <x v="2"/>
    <x v="8"/>
  </r>
  <r>
    <n v="41"/>
    <x v="41"/>
    <x v="41"/>
    <n v="5600"/>
    <n v="11924"/>
    <x v="1"/>
    <n v="212.92857142857144"/>
    <n v="111"/>
    <x v="41"/>
    <x v="6"/>
    <x v="6"/>
    <n v="1346734800"/>
    <n v="1348981200"/>
    <b v="0"/>
    <b v="1"/>
    <s v="music/rock"/>
    <x v="1"/>
    <x v="1"/>
  </r>
  <r>
    <n v="42"/>
    <x v="42"/>
    <x v="42"/>
    <n v="1800"/>
    <n v="7991"/>
    <x v="1"/>
    <n v="443.94444444444446"/>
    <n v="222"/>
    <x v="42"/>
    <x v="1"/>
    <x v="1"/>
    <n v="1309755600"/>
    <n v="1310533200"/>
    <b v="0"/>
    <b v="0"/>
    <s v="food/food trucks"/>
    <x v="0"/>
    <x v="0"/>
  </r>
  <r>
    <n v="43"/>
    <x v="43"/>
    <x v="43"/>
    <n v="90200"/>
    <n v="167717"/>
    <x v="1"/>
    <n v="185.9390243902439"/>
    <n v="6212"/>
    <x v="43"/>
    <x v="1"/>
    <x v="1"/>
    <n v="1406178000"/>
    <n v="1407560400"/>
    <b v="0"/>
    <b v="0"/>
    <s v="publishing/radio &amp; podcasts"/>
    <x v="5"/>
    <x v="15"/>
  </r>
  <r>
    <n v="44"/>
    <x v="44"/>
    <x v="44"/>
    <n v="1600"/>
    <n v="10541"/>
    <x v="1"/>
    <n v="658.8125"/>
    <n v="98"/>
    <x v="44"/>
    <x v="3"/>
    <x v="3"/>
    <n v="1552798800"/>
    <n v="1552885200"/>
    <b v="0"/>
    <b v="0"/>
    <s v="publishing/fiction"/>
    <x v="5"/>
    <x v="13"/>
  </r>
  <r>
    <n v="45"/>
    <x v="45"/>
    <x v="45"/>
    <n v="9500"/>
    <n v="4530"/>
    <x v="0"/>
    <n v="47.684210526315788"/>
    <n v="48"/>
    <x v="45"/>
    <x v="1"/>
    <x v="1"/>
    <n v="1478062800"/>
    <n v="1479362400"/>
    <b v="0"/>
    <b v="1"/>
    <s v="theater/plays"/>
    <x v="3"/>
    <x v="3"/>
  </r>
  <r>
    <n v="46"/>
    <x v="46"/>
    <x v="46"/>
    <n v="3700"/>
    <n v="4247"/>
    <x v="1"/>
    <n v="114.78378378378378"/>
    <n v="92"/>
    <x v="46"/>
    <x v="1"/>
    <x v="1"/>
    <n v="1278565200"/>
    <n v="1280552400"/>
    <b v="0"/>
    <b v="0"/>
    <s v="music/rock"/>
    <x v="1"/>
    <x v="1"/>
  </r>
  <r>
    <n v="47"/>
    <x v="47"/>
    <x v="47"/>
    <n v="1500"/>
    <n v="7129"/>
    <x v="1"/>
    <n v="475.26666666666665"/>
    <n v="149"/>
    <x v="47"/>
    <x v="1"/>
    <x v="1"/>
    <n v="1396069200"/>
    <n v="1398661200"/>
    <b v="0"/>
    <b v="0"/>
    <s v="theater/plays"/>
    <x v="3"/>
    <x v="3"/>
  </r>
  <r>
    <n v="48"/>
    <x v="48"/>
    <x v="48"/>
    <n v="33300"/>
    <n v="128862"/>
    <x v="1"/>
    <n v="386.97297297297297"/>
    <n v="2431"/>
    <x v="48"/>
    <x v="1"/>
    <x v="1"/>
    <n v="1435208400"/>
    <n v="1436245200"/>
    <b v="0"/>
    <b v="0"/>
    <s v="theater/plays"/>
    <x v="3"/>
    <x v="3"/>
  </r>
  <r>
    <n v="49"/>
    <x v="49"/>
    <x v="49"/>
    <n v="7200"/>
    <n v="13653"/>
    <x v="1"/>
    <n v="189.625"/>
    <n v="303"/>
    <x v="49"/>
    <x v="1"/>
    <x v="1"/>
    <n v="1571547600"/>
    <n v="1575439200"/>
    <b v="0"/>
    <b v="0"/>
    <s v="music/rock"/>
    <x v="1"/>
    <x v="1"/>
  </r>
  <r>
    <n v="50"/>
    <x v="50"/>
    <x v="50"/>
    <n v="100"/>
    <n v="2"/>
    <x v="0"/>
    <n v="2"/>
    <n v="1"/>
    <x v="50"/>
    <x v="6"/>
    <x v="6"/>
    <n v="1375333200"/>
    <n v="1377752400"/>
    <b v="0"/>
    <b v="0"/>
    <s v="music/metal"/>
    <x v="1"/>
    <x v="16"/>
  </r>
  <r>
    <n v="51"/>
    <x v="51"/>
    <x v="51"/>
    <n v="158100"/>
    <n v="145243"/>
    <x v="0"/>
    <n v="91.867805186590772"/>
    <n v="1467"/>
    <x v="51"/>
    <x v="4"/>
    <x v="4"/>
    <n v="1332824400"/>
    <n v="1334206800"/>
    <b v="0"/>
    <b v="1"/>
    <s v="technology/wearables"/>
    <x v="2"/>
    <x v="8"/>
  </r>
  <r>
    <n v="52"/>
    <x v="52"/>
    <x v="52"/>
    <n v="7200"/>
    <n v="2459"/>
    <x v="0"/>
    <n v="34.152777777777779"/>
    <n v="75"/>
    <x v="52"/>
    <x v="1"/>
    <x v="1"/>
    <n v="1284526800"/>
    <n v="1284872400"/>
    <b v="0"/>
    <b v="0"/>
    <s v="theater/plays"/>
    <x v="3"/>
    <x v="3"/>
  </r>
  <r>
    <n v="53"/>
    <x v="53"/>
    <x v="53"/>
    <n v="8800"/>
    <n v="12356"/>
    <x v="1"/>
    <n v="140.40909090909091"/>
    <n v="209"/>
    <x v="53"/>
    <x v="1"/>
    <x v="1"/>
    <n v="1400562000"/>
    <n v="1403931600"/>
    <b v="0"/>
    <b v="0"/>
    <s v="film &amp; video/drama"/>
    <x v="4"/>
    <x v="6"/>
  </r>
  <r>
    <n v="54"/>
    <x v="54"/>
    <x v="54"/>
    <n v="6000"/>
    <n v="5392"/>
    <x v="0"/>
    <n v="89.86666666666666"/>
    <n v="120"/>
    <x v="54"/>
    <x v="1"/>
    <x v="1"/>
    <n v="1520748000"/>
    <n v="1521262800"/>
    <b v="0"/>
    <b v="0"/>
    <s v="technology/wearables"/>
    <x v="2"/>
    <x v="8"/>
  </r>
  <r>
    <n v="55"/>
    <x v="55"/>
    <x v="55"/>
    <n v="6600"/>
    <n v="11746"/>
    <x v="1"/>
    <n v="177.96969696969697"/>
    <n v="131"/>
    <x v="55"/>
    <x v="1"/>
    <x v="1"/>
    <n v="1532926800"/>
    <n v="1533358800"/>
    <b v="0"/>
    <b v="0"/>
    <s v="music/jazz"/>
    <x v="1"/>
    <x v="17"/>
  </r>
  <r>
    <n v="56"/>
    <x v="56"/>
    <x v="56"/>
    <n v="8000"/>
    <n v="11493"/>
    <x v="1"/>
    <n v="143.66249999999999"/>
    <n v="164"/>
    <x v="56"/>
    <x v="1"/>
    <x v="1"/>
    <n v="1420869600"/>
    <n v="1421474400"/>
    <b v="0"/>
    <b v="0"/>
    <s v="technology/wearables"/>
    <x v="2"/>
    <x v="8"/>
  </r>
  <r>
    <n v="57"/>
    <x v="57"/>
    <x v="57"/>
    <n v="2900"/>
    <n v="6243"/>
    <x v="1"/>
    <n v="215.27586206896552"/>
    <n v="201"/>
    <x v="57"/>
    <x v="1"/>
    <x v="1"/>
    <n v="1504242000"/>
    <n v="1505278800"/>
    <b v="0"/>
    <b v="0"/>
    <s v="games/video games"/>
    <x v="6"/>
    <x v="11"/>
  </r>
  <r>
    <n v="58"/>
    <x v="58"/>
    <x v="58"/>
    <n v="2700"/>
    <n v="6132"/>
    <x v="1"/>
    <n v="227.11111111111114"/>
    <n v="211"/>
    <x v="58"/>
    <x v="1"/>
    <x v="1"/>
    <n v="1442811600"/>
    <n v="1443934800"/>
    <b v="0"/>
    <b v="0"/>
    <s v="theater/plays"/>
    <x v="3"/>
    <x v="3"/>
  </r>
  <r>
    <n v="59"/>
    <x v="59"/>
    <x v="59"/>
    <n v="1400"/>
    <n v="3851"/>
    <x v="1"/>
    <n v="275.07142857142861"/>
    <n v="128"/>
    <x v="59"/>
    <x v="1"/>
    <x v="1"/>
    <n v="1497243600"/>
    <n v="1498539600"/>
    <b v="0"/>
    <b v="1"/>
    <s v="theater/plays"/>
    <x v="3"/>
    <x v="3"/>
  </r>
  <r>
    <n v="60"/>
    <x v="60"/>
    <x v="60"/>
    <n v="94200"/>
    <n v="135997"/>
    <x v="1"/>
    <n v="144.37048832271762"/>
    <n v="1600"/>
    <x v="60"/>
    <x v="0"/>
    <x v="0"/>
    <n v="1342501200"/>
    <n v="1342760400"/>
    <b v="0"/>
    <b v="0"/>
    <s v="theater/plays"/>
    <x v="3"/>
    <x v="3"/>
  </r>
  <r>
    <n v="61"/>
    <x v="61"/>
    <x v="61"/>
    <n v="199200"/>
    <n v="184750"/>
    <x v="0"/>
    <n v="92.74598393574297"/>
    <n v="2253"/>
    <x v="61"/>
    <x v="0"/>
    <x v="0"/>
    <n v="1298268000"/>
    <n v="1301720400"/>
    <b v="0"/>
    <b v="0"/>
    <s v="theater/plays"/>
    <x v="3"/>
    <x v="3"/>
  </r>
  <r>
    <n v="62"/>
    <x v="62"/>
    <x v="62"/>
    <n v="2000"/>
    <n v="14452"/>
    <x v="1"/>
    <n v="722.6"/>
    <n v="249"/>
    <x v="62"/>
    <x v="1"/>
    <x v="1"/>
    <n v="1433480400"/>
    <n v="1433566800"/>
    <b v="0"/>
    <b v="0"/>
    <s v="technology/web"/>
    <x v="2"/>
    <x v="2"/>
  </r>
  <r>
    <n v="63"/>
    <x v="63"/>
    <x v="63"/>
    <n v="4700"/>
    <n v="557"/>
    <x v="0"/>
    <n v="11.851063829787234"/>
    <n v="5"/>
    <x v="63"/>
    <x v="1"/>
    <x v="1"/>
    <n v="1493355600"/>
    <n v="1493874000"/>
    <b v="0"/>
    <b v="0"/>
    <s v="theater/plays"/>
    <x v="3"/>
    <x v="3"/>
  </r>
  <r>
    <n v="64"/>
    <x v="64"/>
    <x v="64"/>
    <n v="2800"/>
    <n v="2734"/>
    <x v="0"/>
    <n v="97.642857142857139"/>
    <n v="38"/>
    <x v="64"/>
    <x v="1"/>
    <x v="1"/>
    <n v="1530507600"/>
    <n v="1531803600"/>
    <b v="0"/>
    <b v="1"/>
    <s v="technology/web"/>
    <x v="2"/>
    <x v="2"/>
  </r>
  <r>
    <n v="65"/>
    <x v="65"/>
    <x v="65"/>
    <n v="6100"/>
    <n v="14405"/>
    <x v="1"/>
    <n v="236.14754098360655"/>
    <n v="236"/>
    <x v="65"/>
    <x v="1"/>
    <x v="1"/>
    <n v="1296108000"/>
    <n v="1296712800"/>
    <b v="0"/>
    <b v="0"/>
    <s v="theater/plays"/>
    <x v="3"/>
    <x v="3"/>
  </r>
  <r>
    <n v="66"/>
    <x v="66"/>
    <x v="66"/>
    <n v="2900"/>
    <n v="1307"/>
    <x v="0"/>
    <n v="45.068965517241381"/>
    <n v="12"/>
    <x v="66"/>
    <x v="1"/>
    <x v="1"/>
    <n v="1428469200"/>
    <n v="1428901200"/>
    <b v="0"/>
    <b v="1"/>
    <s v="theater/plays"/>
    <x v="3"/>
    <x v="3"/>
  </r>
  <r>
    <n v="67"/>
    <x v="67"/>
    <x v="67"/>
    <n v="72600"/>
    <n v="117892"/>
    <x v="1"/>
    <n v="162.38567493112947"/>
    <n v="4065"/>
    <x v="67"/>
    <x v="4"/>
    <x v="4"/>
    <n v="1264399200"/>
    <n v="1264831200"/>
    <b v="0"/>
    <b v="1"/>
    <s v="technology/wearables"/>
    <x v="2"/>
    <x v="8"/>
  </r>
  <r>
    <n v="68"/>
    <x v="68"/>
    <x v="68"/>
    <n v="5700"/>
    <n v="14508"/>
    <x v="1"/>
    <n v="254.52631578947367"/>
    <n v="246"/>
    <x v="68"/>
    <x v="6"/>
    <x v="6"/>
    <n v="1501131600"/>
    <n v="1505192400"/>
    <b v="0"/>
    <b v="1"/>
    <s v="theater/plays"/>
    <x v="3"/>
    <x v="3"/>
  </r>
  <r>
    <n v="69"/>
    <x v="69"/>
    <x v="69"/>
    <n v="7900"/>
    <n v="1901"/>
    <x v="3"/>
    <n v="24.063291139240505"/>
    <n v="17"/>
    <x v="69"/>
    <x v="1"/>
    <x v="1"/>
    <n v="1292738400"/>
    <n v="1295676000"/>
    <b v="0"/>
    <b v="0"/>
    <s v="theater/plays"/>
    <x v="3"/>
    <x v="3"/>
  </r>
  <r>
    <n v="70"/>
    <x v="70"/>
    <x v="70"/>
    <n v="128000"/>
    <n v="158389"/>
    <x v="1"/>
    <n v="123.74140625000001"/>
    <n v="2475"/>
    <x v="70"/>
    <x v="6"/>
    <x v="6"/>
    <n v="1288674000"/>
    <n v="1292911200"/>
    <b v="0"/>
    <b v="1"/>
    <s v="theater/plays"/>
    <x v="3"/>
    <x v="3"/>
  </r>
  <r>
    <n v="71"/>
    <x v="71"/>
    <x v="71"/>
    <n v="6000"/>
    <n v="6484"/>
    <x v="1"/>
    <n v="108.06666666666666"/>
    <n v="76"/>
    <x v="71"/>
    <x v="1"/>
    <x v="1"/>
    <n v="1575093600"/>
    <n v="1575439200"/>
    <b v="0"/>
    <b v="0"/>
    <s v="theater/plays"/>
    <x v="3"/>
    <x v="3"/>
  </r>
  <r>
    <n v="72"/>
    <x v="72"/>
    <x v="72"/>
    <n v="600"/>
    <n v="4022"/>
    <x v="1"/>
    <n v="670.33333333333326"/>
    <n v="54"/>
    <x v="72"/>
    <x v="1"/>
    <x v="1"/>
    <n v="1435726800"/>
    <n v="1438837200"/>
    <b v="0"/>
    <b v="0"/>
    <s v="film &amp; video/animation"/>
    <x v="4"/>
    <x v="10"/>
  </r>
  <r>
    <n v="73"/>
    <x v="73"/>
    <x v="73"/>
    <n v="1400"/>
    <n v="9253"/>
    <x v="1"/>
    <n v="660.92857142857144"/>
    <n v="88"/>
    <x v="73"/>
    <x v="1"/>
    <x v="1"/>
    <n v="1480226400"/>
    <n v="1480485600"/>
    <b v="0"/>
    <b v="0"/>
    <s v="music/jazz"/>
    <x v="1"/>
    <x v="17"/>
  </r>
  <r>
    <n v="74"/>
    <x v="74"/>
    <x v="74"/>
    <n v="3900"/>
    <n v="4776"/>
    <x v="1"/>
    <n v="122.46153846153847"/>
    <n v="85"/>
    <x v="74"/>
    <x v="4"/>
    <x v="4"/>
    <n v="1459054800"/>
    <n v="1459141200"/>
    <b v="0"/>
    <b v="0"/>
    <s v="music/metal"/>
    <x v="1"/>
    <x v="16"/>
  </r>
  <r>
    <n v="75"/>
    <x v="75"/>
    <x v="75"/>
    <n v="9700"/>
    <n v="14606"/>
    <x v="1"/>
    <n v="150.57731958762886"/>
    <n v="170"/>
    <x v="75"/>
    <x v="1"/>
    <x v="1"/>
    <n v="1531630800"/>
    <n v="1532322000"/>
    <b v="0"/>
    <b v="0"/>
    <s v="photography/photography books"/>
    <x v="7"/>
    <x v="14"/>
  </r>
  <r>
    <n v="76"/>
    <x v="76"/>
    <x v="76"/>
    <n v="122900"/>
    <n v="95993"/>
    <x v="0"/>
    <n v="78.106590724165997"/>
    <n v="1684"/>
    <x v="76"/>
    <x v="1"/>
    <x v="1"/>
    <n v="1421992800"/>
    <n v="1426222800"/>
    <b v="1"/>
    <b v="1"/>
    <s v="theater/plays"/>
    <x v="3"/>
    <x v="3"/>
  </r>
  <r>
    <n v="77"/>
    <x v="77"/>
    <x v="77"/>
    <n v="9500"/>
    <n v="4460"/>
    <x v="0"/>
    <n v="46.94736842105263"/>
    <n v="56"/>
    <x v="77"/>
    <x v="1"/>
    <x v="1"/>
    <n v="1285563600"/>
    <n v="1286773200"/>
    <b v="0"/>
    <b v="1"/>
    <s v="film &amp; video/animation"/>
    <x v="4"/>
    <x v="10"/>
  </r>
  <r>
    <n v="78"/>
    <x v="78"/>
    <x v="78"/>
    <n v="4500"/>
    <n v="13536"/>
    <x v="1"/>
    <n v="300.8"/>
    <n v="330"/>
    <x v="78"/>
    <x v="1"/>
    <x v="1"/>
    <n v="1523854800"/>
    <n v="1523941200"/>
    <b v="0"/>
    <b v="0"/>
    <s v="publishing/translations"/>
    <x v="5"/>
    <x v="18"/>
  </r>
  <r>
    <n v="79"/>
    <x v="79"/>
    <x v="79"/>
    <n v="57800"/>
    <n v="40228"/>
    <x v="0"/>
    <n v="69.598615916955026"/>
    <n v="838"/>
    <x v="79"/>
    <x v="1"/>
    <x v="1"/>
    <n v="1529125200"/>
    <n v="1529557200"/>
    <b v="0"/>
    <b v="0"/>
    <s v="theater/plays"/>
    <x v="3"/>
    <x v="3"/>
  </r>
  <r>
    <n v="80"/>
    <x v="80"/>
    <x v="80"/>
    <n v="1100"/>
    <n v="7012"/>
    <x v="1"/>
    <n v="637.4545454545455"/>
    <n v="127"/>
    <x v="80"/>
    <x v="1"/>
    <x v="1"/>
    <n v="1503982800"/>
    <n v="1506574800"/>
    <b v="0"/>
    <b v="0"/>
    <s v="games/video games"/>
    <x v="6"/>
    <x v="11"/>
  </r>
  <r>
    <n v="81"/>
    <x v="81"/>
    <x v="81"/>
    <n v="16800"/>
    <n v="37857"/>
    <x v="1"/>
    <n v="225.33928571428569"/>
    <n v="411"/>
    <x v="81"/>
    <x v="1"/>
    <x v="1"/>
    <n v="1511416800"/>
    <n v="1513576800"/>
    <b v="0"/>
    <b v="0"/>
    <s v="music/rock"/>
    <x v="1"/>
    <x v="1"/>
  </r>
  <r>
    <n v="82"/>
    <x v="82"/>
    <x v="82"/>
    <n v="1000"/>
    <n v="14973"/>
    <x v="1"/>
    <n v="1497.3000000000002"/>
    <n v="180"/>
    <x v="82"/>
    <x v="4"/>
    <x v="4"/>
    <n v="1547704800"/>
    <n v="1548309600"/>
    <b v="0"/>
    <b v="1"/>
    <s v="games/video games"/>
    <x v="6"/>
    <x v="11"/>
  </r>
  <r>
    <n v="83"/>
    <x v="83"/>
    <x v="83"/>
    <n v="106400"/>
    <n v="39996"/>
    <x v="0"/>
    <n v="37.590225563909776"/>
    <n v="1000"/>
    <x v="83"/>
    <x v="1"/>
    <x v="1"/>
    <n v="1469682000"/>
    <n v="1471582800"/>
    <b v="0"/>
    <b v="0"/>
    <s v="music/electric music"/>
    <x v="1"/>
    <x v="5"/>
  </r>
  <r>
    <n v="84"/>
    <x v="84"/>
    <x v="84"/>
    <n v="31400"/>
    <n v="41564"/>
    <x v="1"/>
    <n v="132.36942675159236"/>
    <n v="374"/>
    <x v="84"/>
    <x v="1"/>
    <x v="1"/>
    <n v="1343451600"/>
    <n v="1344315600"/>
    <b v="0"/>
    <b v="0"/>
    <s v="technology/wearables"/>
    <x v="2"/>
    <x v="8"/>
  </r>
  <r>
    <n v="85"/>
    <x v="85"/>
    <x v="85"/>
    <n v="4900"/>
    <n v="6430"/>
    <x v="1"/>
    <n v="131.22448979591837"/>
    <n v="71"/>
    <x v="85"/>
    <x v="2"/>
    <x v="2"/>
    <n v="1315717200"/>
    <n v="1316408400"/>
    <b v="0"/>
    <b v="0"/>
    <s v="music/indie rock"/>
    <x v="1"/>
    <x v="7"/>
  </r>
  <r>
    <n v="86"/>
    <x v="86"/>
    <x v="86"/>
    <n v="7400"/>
    <n v="12405"/>
    <x v="1"/>
    <n v="167.63513513513513"/>
    <n v="203"/>
    <x v="86"/>
    <x v="1"/>
    <x v="1"/>
    <n v="1430715600"/>
    <n v="1431838800"/>
    <b v="1"/>
    <b v="0"/>
    <s v="theater/plays"/>
    <x v="3"/>
    <x v="3"/>
  </r>
  <r>
    <n v="87"/>
    <x v="87"/>
    <x v="87"/>
    <n v="198500"/>
    <n v="123040"/>
    <x v="0"/>
    <n v="61.984886649874063"/>
    <n v="1482"/>
    <x v="87"/>
    <x v="2"/>
    <x v="2"/>
    <n v="1299564000"/>
    <n v="1300510800"/>
    <b v="0"/>
    <b v="1"/>
    <s v="music/rock"/>
    <x v="1"/>
    <x v="1"/>
  </r>
  <r>
    <n v="88"/>
    <x v="88"/>
    <x v="88"/>
    <n v="4800"/>
    <n v="12516"/>
    <x v="1"/>
    <n v="260.75"/>
    <n v="113"/>
    <x v="88"/>
    <x v="1"/>
    <x v="1"/>
    <n v="1429160400"/>
    <n v="1431061200"/>
    <b v="0"/>
    <b v="0"/>
    <s v="publishing/translations"/>
    <x v="5"/>
    <x v="18"/>
  </r>
  <r>
    <n v="89"/>
    <x v="89"/>
    <x v="89"/>
    <n v="3400"/>
    <n v="8588"/>
    <x v="1"/>
    <n v="252.58823529411765"/>
    <n v="96"/>
    <x v="89"/>
    <x v="1"/>
    <x v="1"/>
    <n v="1271307600"/>
    <n v="1271480400"/>
    <b v="0"/>
    <b v="0"/>
    <s v="theater/plays"/>
    <x v="3"/>
    <x v="3"/>
  </r>
  <r>
    <n v="90"/>
    <x v="90"/>
    <x v="90"/>
    <n v="7800"/>
    <n v="6132"/>
    <x v="0"/>
    <n v="78.615384615384613"/>
    <n v="106"/>
    <x v="90"/>
    <x v="1"/>
    <x v="1"/>
    <n v="1456380000"/>
    <n v="1456380000"/>
    <b v="0"/>
    <b v="1"/>
    <s v="theater/plays"/>
    <x v="3"/>
    <x v="3"/>
  </r>
  <r>
    <n v="91"/>
    <x v="91"/>
    <x v="91"/>
    <n v="154300"/>
    <n v="74688"/>
    <x v="0"/>
    <n v="48.404406999351913"/>
    <n v="679"/>
    <x v="91"/>
    <x v="6"/>
    <x v="6"/>
    <n v="1470459600"/>
    <n v="1472878800"/>
    <b v="0"/>
    <b v="0"/>
    <s v="publishing/translations"/>
    <x v="5"/>
    <x v="18"/>
  </r>
  <r>
    <n v="92"/>
    <x v="92"/>
    <x v="92"/>
    <n v="20000"/>
    <n v="51775"/>
    <x v="1"/>
    <n v="258.875"/>
    <n v="498"/>
    <x v="92"/>
    <x v="5"/>
    <x v="5"/>
    <n v="1277269200"/>
    <n v="1277355600"/>
    <b v="0"/>
    <b v="1"/>
    <s v="games/video games"/>
    <x v="6"/>
    <x v="11"/>
  </r>
  <r>
    <n v="93"/>
    <x v="93"/>
    <x v="93"/>
    <n v="108800"/>
    <n v="65877"/>
    <x v="3"/>
    <n v="60.548713235294116"/>
    <n v="610"/>
    <x v="93"/>
    <x v="1"/>
    <x v="1"/>
    <n v="1350709200"/>
    <n v="1351054800"/>
    <b v="0"/>
    <b v="1"/>
    <s v="theater/plays"/>
    <x v="3"/>
    <x v="3"/>
  </r>
  <r>
    <n v="94"/>
    <x v="94"/>
    <x v="94"/>
    <n v="2900"/>
    <n v="8807"/>
    <x v="1"/>
    <n v="303.68965517241378"/>
    <n v="180"/>
    <x v="94"/>
    <x v="4"/>
    <x v="4"/>
    <n v="1554613200"/>
    <n v="1555563600"/>
    <b v="0"/>
    <b v="0"/>
    <s v="technology/web"/>
    <x v="2"/>
    <x v="2"/>
  </r>
  <r>
    <n v="95"/>
    <x v="95"/>
    <x v="95"/>
    <n v="900"/>
    <n v="1017"/>
    <x v="1"/>
    <n v="112.99999999999999"/>
    <n v="27"/>
    <x v="95"/>
    <x v="1"/>
    <x v="1"/>
    <n v="1571029200"/>
    <n v="1571634000"/>
    <b v="0"/>
    <b v="0"/>
    <s v="film &amp; video/documentary"/>
    <x v="4"/>
    <x v="4"/>
  </r>
  <r>
    <n v="96"/>
    <x v="96"/>
    <x v="96"/>
    <n v="69700"/>
    <n v="151513"/>
    <x v="1"/>
    <n v="217.37876614060258"/>
    <n v="2331"/>
    <x v="96"/>
    <x v="1"/>
    <x v="1"/>
    <n v="1299736800"/>
    <n v="1300856400"/>
    <b v="0"/>
    <b v="0"/>
    <s v="theater/plays"/>
    <x v="3"/>
    <x v="3"/>
  </r>
  <r>
    <n v="97"/>
    <x v="97"/>
    <x v="97"/>
    <n v="1300"/>
    <n v="12047"/>
    <x v="1"/>
    <n v="926.69230769230762"/>
    <n v="113"/>
    <x v="97"/>
    <x v="1"/>
    <x v="1"/>
    <n v="1435208400"/>
    <n v="1439874000"/>
    <b v="0"/>
    <b v="0"/>
    <s v="food/food trucks"/>
    <x v="0"/>
    <x v="0"/>
  </r>
  <r>
    <n v="98"/>
    <x v="98"/>
    <x v="98"/>
    <n v="97800"/>
    <n v="32951"/>
    <x v="0"/>
    <n v="33.692229038854805"/>
    <n v="1220"/>
    <x v="98"/>
    <x v="2"/>
    <x v="2"/>
    <n v="1437973200"/>
    <n v="1438318800"/>
    <b v="0"/>
    <b v="0"/>
    <s v="games/video games"/>
    <x v="6"/>
    <x v="11"/>
  </r>
  <r>
    <n v="99"/>
    <x v="99"/>
    <x v="99"/>
    <n v="7600"/>
    <n v="14951"/>
    <x v="1"/>
    <n v="196.7236842105263"/>
    <n v="164"/>
    <x v="99"/>
    <x v="1"/>
    <x v="1"/>
    <n v="1416895200"/>
    <n v="1419400800"/>
    <b v="0"/>
    <b v="0"/>
    <s v="theater/plays"/>
    <x v="3"/>
    <x v="3"/>
  </r>
  <r>
    <n v="100"/>
    <x v="100"/>
    <x v="100"/>
    <n v="100"/>
    <n v="1"/>
    <x v="0"/>
    <n v="1"/>
    <n v="1"/>
    <x v="100"/>
    <x v="1"/>
    <x v="1"/>
    <n v="1319000400"/>
    <n v="1320555600"/>
    <b v="0"/>
    <b v="0"/>
    <s v="theater/plays"/>
    <x v="3"/>
    <x v="3"/>
  </r>
  <r>
    <n v="101"/>
    <x v="101"/>
    <x v="101"/>
    <n v="900"/>
    <n v="9193"/>
    <x v="1"/>
    <n v="1021.4444444444445"/>
    <n v="164"/>
    <x v="101"/>
    <x v="1"/>
    <x v="1"/>
    <n v="1424498400"/>
    <n v="1425103200"/>
    <b v="0"/>
    <b v="1"/>
    <s v="music/electric music"/>
    <x v="1"/>
    <x v="5"/>
  </r>
  <r>
    <n v="102"/>
    <x v="102"/>
    <x v="102"/>
    <n v="3700"/>
    <n v="10422"/>
    <x v="1"/>
    <n v="281.67567567567568"/>
    <n v="336"/>
    <x v="102"/>
    <x v="1"/>
    <x v="1"/>
    <n v="1526274000"/>
    <n v="1526878800"/>
    <b v="0"/>
    <b v="1"/>
    <s v="technology/wearables"/>
    <x v="2"/>
    <x v="8"/>
  </r>
  <r>
    <n v="103"/>
    <x v="103"/>
    <x v="103"/>
    <n v="10000"/>
    <n v="2461"/>
    <x v="0"/>
    <n v="24.610000000000003"/>
    <n v="37"/>
    <x v="103"/>
    <x v="6"/>
    <x v="6"/>
    <n v="1287896400"/>
    <n v="1288674000"/>
    <b v="0"/>
    <b v="0"/>
    <s v="music/electric music"/>
    <x v="1"/>
    <x v="5"/>
  </r>
  <r>
    <n v="104"/>
    <x v="104"/>
    <x v="104"/>
    <n v="119200"/>
    <n v="170623"/>
    <x v="1"/>
    <n v="143.14010067114094"/>
    <n v="1917"/>
    <x v="104"/>
    <x v="1"/>
    <x v="1"/>
    <n v="1495515600"/>
    <n v="1495602000"/>
    <b v="0"/>
    <b v="0"/>
    <s v="music/indie rock"/>
    <x v="1"/>
    <x v="7"/>
  </r>
  <r>
    <n v="105"/>
    <x v="105"/>
    <x v="105"/>
    <n v="6800"/>
    <n v="9829"/>
    <x v="1"/>
    <n v="144.54411764705884"/>
    <n v="95"/>
    <x v="105"/>
    <x v="1"/>
    <x v="1"/>
    <n v="1364878800"/>
    <n v="1366434000"/>
    <b v="0"/>
    <b v="0"/>
    <s v="technology/web"/>
    <x v="2"/>
    <x v="2"/>
  </r>
  <r>
    <n v="106"/>
    <x v="106"/>
    <x v="106"/>
    <n v="3900"/>
    <n v="14006"/>
    <x v="1"/>
    <n v="359.12820512820514"/>
    <n v="147"/>
    <x v="106"/>
    <x v="1"/>
    <x v="1"/>
    <n v="1567918800"/>
    <n v="1568350800"/>
    <b v="0"/>
    <b v="0"/>
    <s v="theater/plays"/>
    <x v="3"/>
    <x v="3"/>
  </r>
  <r>
    <n v="107"/>
    <x v="107"/>
    <x v="107"/>
    <n v="3500"/>
    <n v="6527"/>
    <x v="1"/>
    <n v="186.48571428571427"/>
    <n v="86"/>
    <x v="107"/>
    <x v="1"/>
    <x v="1"/>
    <n v="1524459600"/>
    <n v="1525928400"/>
    <b v="0"/>
    <b v="1"/>
    <s v="theater/plays"/>
    <x v="3"/>
    <x v="3"/>
  </r>
  <r>
    <n v="108"/>
    <x v="108"/>
    <x v="108"/>
    <n v="1500"/>
    <n v="8929"/>
    <x v="1"/>
    <n v="595.26666666666665"/>
    <n v="83"/>
    <x v="108"/>
    <x v="1"/>
    <x v="1"/>
    <n v="1333688400"/>
    <n v="1336885200"/>
    <b v="0"/>
    <b v="0"/>
    <s v="film &amp; video/documentary"/>
    <x v="4"/>
    <x v="4"/>
  </r>
  <r>
    <n v="109"/>
    <x v="109"/>
    <x v="109"/>
    <n v="5200"/>
    <n v="3079"/>
    <x v="0"/>
    <n v="59.21153846153846"/>
    <n v="60"/>
    <x v="109"/>
    <x v="1"/>
    <x v="1"/>
    <n v="1389506400"/>
    <n v="1389679200"/>
    <b v="0"/>
    <b v="0"/>
    <s v="film &amp; video/television"/>
    <x v="4"/>
    <x v="19"/>
  </r>
  <r>
    <n v="110"/>
    <x v="110"/>
    <x v="110"/>
    <n v="142400"/>
    <n v="21307"/>
    <x v="0"/>
    <n v="14.962780898876405"/>
    <n v="296"/>
    <x v="110"/>
    <x v="1"/>
    <x v="1"/>
    <n v="1536642000"/>
    <n v="1538283600"/>
    <b v="0"/>
    <b v="0"/>
    <s v="food/food trucks"/>
    <x v="0"/>
    <x v="0"/>
  </r>
  <r>
    <n v="111"/>
    <x v="111"/>
    <x v="111"/>
    <n v="61400"/>
    <n v="73653"/>
    <x v="1"/>
    <n v="119.95602605863192"/>
    <n v="676"/>
    <x v="111"/>
    <x v="1"/>
    <x v="1"/>
    <n v="1348290000"/>
    <n v="1348808400"/>
    <b v="0"/>
    <b v="0"/>
    <s v="publishing/radio &amp; podcasts"/>
    <x v="5"/>
    <x v="15"/>
  </r>
  <r>
    <n v="112"/>
    <x v="112"/>
    <x v="112"/>
    <n v="4700"/>
    <n v="12635"/>
    <x v="1"/>
    <n v="268.82978723404256"/>
    <n v="361"/>
    <x v="112"/>
    <x v="2"/>
    <x v="2"/>
    <n v="1408856400"/>
    <n v="1410152400"/>
    <b v="0"/>
    <b v="0"/>
    <s v="technology/web"/>
    <x v="2"/>
    <x v="2"/>
  </r>
  <r>
    <n v="113"/>
    <x v="113"/>
    <x v="113"/>
    <n v="3300"/>
    <n v="12437"/>
    <x v="1"/>
    <n v="376.87878787878788"/>
    <n v="131"/>
    <x v="113"/>
    <x v="1"/>
    <x v="1"/>
    <n v="1505192400"/>
    <n v="1505797200"/>
    <b v="0"/>
    <b v="0"/>
    <s v="food/food trucks"/>
    <x v="0"/>
    <x v="0"/>
  </r>
  <r>
    <n v="114"/>
    <x v="114"/>
    <x v="114"/>
    <n v="1900"/>
    <n v="13816"/>
    <x v="1"/>
    <n v="727.15789473684208"/>
    <n v="126"/>
    <x v="114"/>
    <x v="1"/>
    <x v="1"/>
    <n v="1554786000"/>
    <n v="1554872400"/>
    <b v="0"/>
    <b v="1"/>
    <s v="technology/wearables"/>
    <x v="2"/>
    <x v="8"/>
  </r>
  <r>
    <n v="115"/>
    <x v="115"/>
    <x v="115"/>
    <n v="166700"/>
    <n v="145382"/>
    <x v="0"/>
    <n v="87.211757648470297"/>
    <n v="3304"/>
    <x v="115"/>
    <x v="6"/>
    <x v="6"/>
    <n v="1510898400"/>
    <n v="1513922400"/>
    <b v="0"/>
    <b v="0"/>
    <s v="publishing/fiction"/>
    <x v="5"/>
    <x v="13"/>
  </r>
  <r>
    <n v="116"/>
    <x v="116"/>
    <x v="116"/>
    <n v="7200"/>
    <n v="6336"/>
    <x v="0"/>
    <n v="88"/>
    <n v="73"/>
    <x v="116"/>
    <x v="1"/>
    <x v="1"/>
    <n v="1442552400"/>
    <n v="1442638800"/>
    <b v="0"/>
    <b v="0"/>
    <s v="theater/plays"/>
    <x v="3"/>
    <x v="3"/>
  </r>
  <r>
    <n v="117"/>
    <x v="117"/>
    <x v="117"/>
    <n v="4900"/>
    <n v="8523"/>
    <x v="1"/>
    <n v="173.9387755102041"/>
    <n v="275"/>
    <x v="117"/>
    <x v="1"/>
    <x v="1"/>
    <n v="1316667600"/>
    <n v="1317186000"/>
    <b v="0"/>
    <b v="0"/>
    <s v="film &amp; video/television"/>
    <x v="4"/>
    <x v="19"/>
  </r>
  <r>
    <n v="118"/>
    <x v="118"/>
    <x v="118"/>
    <n v="5400"/>
    <n v="6351"/>
    <x v="1"/>
    <n v="117.61111111111111"/>
    <n v="67"/>
    <x v="118"/>
    <x v="1"/>
    <x v="1"/>
    <n v="1390716000"/>
    <n v="1391234400"/>
    <b v="0"/>
    <b v="0"/>
    <s v="photography/photography books"/>
    <x v="7"/>
    <x v="14"/>
  </r>
  <r>
    <n v="119"/>
    <x v="119"/>
    <x v="119"/>
    <n v="5000"/>
    <n v="10748"/>
    <x v="1"/>
    <n v="214.96"/>
    <n v="154"/>
    <x v="119"/>
    <x v="1"/>
    <x v="1"/>
    <n v="1402894800"/>
    <n v="1404363600"/>
    <b v="0"/>
    <b v="1"/>
    <s v="film &amp; video/documentary"/>
    <x v="4"/>
    <x v="4"/>
  </r>
  <r>
    <n v="120"/>
    <x v="120"/>
    <x v="120"/>
    <n v="75100"/>
    <n v="112272"/>
    <x v="1"/>
    <n v="149.49667110519306"/>
    <n v="1782"/>
    <x v="120"/>
    <x v="1"/>
    <x v="1"/>
    <n v="1429246800"/>
    <n v="1429592400"/>
    <b v="0"/>
    <b v="1"/>
    <s v="games/mobile games"/>
    <x v="6"/>
    <x v="20"/>
  </r>
  <r>
    <n v="121"/>
    <x v="121"/>
    <x v="121"/>
    <n v="45300"/>
    <n v="99361"/>
    <x v="1"/>
    <n v="219.33995584988963"/>
    <n v="903"/>
    <x v="121"/>
    <x v="1"/>
    <x v="1"/>
    <n v="1412485200"/>
    <n v="1413608400"/>
    <b v="0"/>
    <b v="0"/>
    <s v="games/video games"/>
    <x v="6"/>
    <x v="11"/>
  </r>
  <r>
    <n v="122"/>
    <x v="122"/>
    <x v="122"/>
    <n v="136800"/>
    <n v="88055"/>
    <x v="0"/>
    <n v="64.367690058479525"/>
    <n v="3387"/>
    <x v="122"/>
    <x v="1"/>
    <x v="1"/>
    <n v="1417068000"/>
    <n v="1419400800"/>
    <b v="0"/>
    <b v="0"/>
    <s v="publishing/fiction"/>
    <x v="5"/>
    <x v="13"/>
  </r>
  <r>
    <n v="123"/>
    <x v="123"/>
    <x v="123"/>
    <n v="177700"/>
    <n v="33092"/>
    <x v="0"/>
    <n v="18.622397298818232"/>
    <n v="662"/>
    <x v="123"/>
    <x v="0"/>
    <x v="0"/>
    <n v="1448344800"/>
    <n v="1448604000"/>
    <b v="1"/>
    <b v="0"/>
    <s v="theater/plays"/>
    <x v="3"/>
    <x v="3"/>
  </r>
  <r>
    <n v="124"/>
    <x v="124"/>
    <x v="124"/>
    <n v="2600"/>
    <n v="9562"/>
    <x v="1"/>
    <n v="367.76923076923077"/>
    <n v="94"/>
    <x v="124"/>
    <x v="6"/>
    <x v="6"/>
    <n v="1557723600"/>
    <n v="1562302800"/>
    <b v="0"/>
    <b v="0"/>
    <s v="photography/photography books"/>
    <x v="7"/>
    <x v="14"/>
  </r>
  <r>
    <n v="125"/>
    <x v="125"/>
    <x v="125"/>
    <n v="5300"/>
    <n v="8475"/>
    <x v="1"/>
    <n v="159.90566037735849"/>
    <n v="180"/>
    <x v="125"/>
    <x v="1"/>
    <x v="1"/>
    <n v="1537333200"/>
    <n v="1537678800"/>
    <b v="0"/>
    <b v="0"/>
    <s v="theater/plays"/>
    <x v="3"/>
    <x v="3"/>
  </r>
  <r>
    <n v="126"/>
    <x v="126"/>
    <x v="126"/>
    <n v="180200"/>
    <n v="69617"/>
    <x v="0"/>
    <n v="38.633185349611544"/>
    <n v="774"/>
    <x v="126"/>
    <x v="1"/>
    <x v="1"/>
    <n v="1471150800"/>
    <n v="1473570000"/>
    <b v="0"/>
    <b v="1"/>
    <s v="theater/plays"/>
    <x v="3"/>
    <x v="3"/>
  </r>
  <r>
    <n v="127"/>
    <x v="127"/>
    <x v="127"/>
    <n v="103200"/>
    <n v="53067"/>
    <x v="0"/>
    <n v="51.42151162790698"/>
    <n v="672"/>
    <x v="127"/>
    <x v="0"/>
    <x v="0"/>
    <n v="1273640400"/>
    <n v="1273899600"/>
    <b v="0"/>
    <b v="0"/>
    <s v="theater/plays"/>
    <x v="3"/>
    <x v="3"/>
  </r>
  <r>
    <n v="128"/>
    <x v="128"/>
    <x v="128"/>
    <n v="70600"/>
    <n v="42596"/>
    <x v="3"/>
    <n v="60.334277620396605"/>
    <n v="532"/>
    <x v="128"/>
    <x v="1"/>
    <x v="1"/>
    <n v="1282885200"/>
    <n v="1284008400"/>
    <b v="0"/>
    <b v="0"/>
    <s v="music/rock"/>
    <x v="1"/>
    <x v="1"/>
  </r>
  <r>
    <n v="129"/>
    <x v="129"/>
    <x v="129"/>
    <n v="148500"/>
    <n v="4756"/>
    <x v="3"/>
    <n v="3.202693602693603"/>
    <n v="55"/>
    <x v="129"/>
    <x v="2"/>
    <x v="2"/>
    <n v="1422943200"/>
    <n v="1425103200"/>
    <b v="0"/>
    <b v="0"/>
    <s v="food/food trucks"/>
    <x v="0"/>
    <x v="0"/>
  </r>
  <r>
    <n v="130"/>
    <x v="130"/>
    <x v="130"/>
    <n v="9600"/>
    <n v="14925"/>
    <x v="1"/>
    <n v="155.46875"/>
    <n v="533"/>
    <x v="130"/>
    <x v="3"/>
    <x v="3"/>
    <n v="1319605200"/>
    <n v="1320991200"/>
    <b v="0"/>
    <b v="0"/>
    <s v="film &amp; video/drama"/>
    <x v="4"/>
    <x v="6"/>
  </r>
  <r>
    <n v="131"/>
    <x v="131"/>
    <x v="131"/>
    <n v="164700"/>
    <n v="166116"/>
    <x v="1"/>
    <n v="100.85974499089254"/>
    <n v="2443"/>
    <x v="131"/>
    <x v="4"/>
    <x v="4"/>
    <n v="1385704800"/>
    <n v="1386828000"/>
    <b v="0"/>
    <b v="0"/>
    <s v="technology/web"/>
    <x v="2"/>
    <x v="2"/>
  </r>
  <r>
    <n v="132"/>
    <x v="132"/>
    <x v="132"/>
    <n v="3300"/>
    <n v="3834"/>
    <x v="1"/>
    <n v="116.18181818181819"/>
    <n v="89"/>
    <x v="132"/>
    <x v="1"/>
    <x v="1"/>
    <n v="1515736800"/>
    <n v="1517119200"/>
    <b v="0"/>
    <b v="1"/>
    <s v="theater/plays"/>
    <x v="3"/>
    <x v="3"/>
  </r>
  <r>
    <n v="133"/>
    <x v="133"/>
    <x v="133"/>
    <n v="4500"/>
    <n v="13985"/>
    <x v="1"/>
    <n v="310.77777777777777"/>
    <n v="159"/>
    <x v="133"/>
    <x v="1"/>
    <x v="1"/>
    <n v="1313125200"/>
    <n v="1315026000"/>
    <b v="0"/>
    <b v="0"/>
    <s v="music/world music"/>
    <x v="1"/>
    <x v="21"/>
  </r>
  <r>
    <n v="134"/>
    <x v="134"/>
    <x v="134"/>
    <n v="99500"/>
    <n v="89288"/>
    <x v="0"/>
    <n v="89.73668341708543"/>
    <n v="940"/>
    <x v="134"/>
    <x v="5"/>
    <x v="5"/>
    <n v="1308459600"/>
    <n v="1312693200"/>
    <b v="0"/>
    <b v="1"/>
    <s v="film &amp; video/documentary"/>
    <x v="4"/>
    <x v="4"/>
  </r>
  <r>
    <n v="135"/>
    <x v="135"/>
    <x v="135"/>
    <n v="7700"/>
    <n v="5488"/>
    <x v="0"/>
    <n v="71.27272727272728"/>
    <n v="117"/>
    <x v="135"/>
    <x v="1"/>
    <x v="1"/>
    <n v="1362636000"/>
    <n v="1363064400"/>
    <b v="0"/>
    <b v="1"/>
    <s v="theater/plays"/>
    <x v="3"/>
    <x v="3"/>
  </r>
  <r>
    <n v="136"/>
    <x v="136"/>
    <x v="136"/>
    <n v="82800"/>
    <n v="2721"/>
    <x v="3"/>
    <n v="3.2862318840579712"/>
    <n v="58"/>
    <x v="136"/>
    <x v="1"/>
    <x v="1"/>
    <n v="1402117200"/>
    <n v="1403154000"/>
    <b v="0"/>
    <b v="1"/>
    <s v="film &amp; video/drama"/>
    <x v="4"/>
    <x v="6"/>
  </r>
  <r>
    <n v="137"/>
    <x v="137"/>
    <x v="137"/>
    <n v="1800"/>
    <n v="4712"/>
    <x v="1"/>
    <n v="261.77777777777777"/>
    <n v="50"/>
    <x v="137"/>
    <x v="1"/>
    <x v="1"/>
    <n v="1286341200"/>
    <n v="1286859600"/>
    <b v="0"/>
    <b v="0"/>
    <s v="publishing/nonfiction"/>
    <x v="5"/>
    <x v="9"/>
  </r>
  <r>
    <n v="138"/>
    <x v="138"/>
    <x v="138"/>
    <n v="9600"/>
    <n v="9216"/>
    <x v="0"/>
    <n v="96"/>
    <n v="115"/>
    <x v="138"/>
    <x v="1"/>
    <x v="1"/>
    <n v="1348808400"/>
    <n v="1349326800"/>
    <b v="0"/>
    <b v="0"/>
    <s v="games/mobile games"/>
    <x v="6"/>
    <x v="20"/>
  </r>
  <r>
    <n v="139"/>
    <x v="139"/>
    <x v="139"/>
    <n v="92100"/>
    <n v="19246"/>
    <x v="0"/>
    <n v="20.896851248642779"/>
    <n v="326"/>
    <x v="139"/>
    <x v="1"/>
    <x v="1"/>
    <n v="1429592400"/>
    <n v="1430974800"/>
    <b v="0"/>
    <b v="1"/>
    <s v="technology/wearables"/>
    <x v="2"/>
    <x v="8"/>
  </r>
  <r>
    <n v="140"/>
    <x v="140"/>
    <x v="140"/>
    <n v="5500"/>
    <n v="12274"/>
    <x v="1"/>
    <n v="223.16363636363636"/>
    <n v="186"/>
    <x v="140"/>
    <x v="1"/>
    <x v="1"/>
    <n v="1519538400"/>
    <n v="1519970400"/>
    <b v="0"/>
    <b v="0"/>
    <s v="film &amp; video/documentary"/>
    <x v="4"/>
    <x v="4"/>
  </r>
  <r>
    <n v="141"/>
    <x v="141"/>
    <x v="141"/>
    <n v="64300"/>
    <n v="65323"/>
    <x v="1"/>
    <n v="101.59097978227061"/>
    <n v="1071"/>
    <x v="141"/>
    <x v="1"/>
    <x v="1"/>
    <n v="1434085200"/>
    <n v="1434603600"/>
    <b v="0"/>
    <b v="0"/>
    <s v="technology/web"/>
    <x v="2"/>
    <x v="2"/>
  </r>
  <r>
    <n v="142"/>
    <x v="142"/>
    <x v="142"/>
    <n v="5000"/>
    <n v="11502"/>
    <x v="1"/>
    <n v="230.03999999999996"/>
    <n v="117"/>
    <x v="142"/>
    <x v="1"/>
    <x v="1"/>
    <n v="1333688400"/>
    <n v="1337230800"/>
    <b v="0"/>
    <b v="0"/>
    <s v="technology/web"/>
    <x v="2"/>
    <x v="2"/>
  </r>
  <r>
    <n v="143"/>
    <x v="143"/>
    <x v="143"/>
    <n v="5400"/>
    <n v="7322"/>
    <x v="1"/>
    <n v="135.59259259259261"/>
    <n v="70"/>
    <x v="143"/>
    <x v="1"/>
    <x v="1"/>
    <n v="1277701200"/>
    <n v="1279429200"/>
    <b v="0"/>
    <b v="0"/>
    <s v="music/indie rock"/>
    <x v="1"/>
    <x v="7"/>
  </r>
  <r>
    <n v="144"/>
    <x v="144"/>
    <x v="144"/>
    <n v="9000"/>
    <n v="11619"/>
    <x v="1"/>
    <n v="129.1"/>
    <n v="135"/>
    <x v="144"/>
    <x v="1"/>
    <x v="1"/>
    <n v="1560747600"/>
    <n v="1561438800"/>
    <b v="0"/>
    <b v="0"/>
    <s v="theater/plays"/>
    <x v="3"/>
    <x v="3"/>
  </r>
  <r>
    <n v="145"/>
    <x v="145"/>
    <x v="145"/>
    <n v="25000"/>
    <n v="59128"/>
    <x v="1"/>
    <n v="236.512"/>
    <n v="768"/>
    <x v="145"/>
    <x v="5"/>
    <x v="5"/>
    <n v="1410066000"/>
    <n v="1410498000"/>
    <b v="0"/>
    <b v="0"/>
    <s v="technology/wearables"/>
    <x v="2"/>
    <x v="8"/>
  </r>
  <r>
    <n v="146"/>
    <x v="146"/>
    <x v="146"/>
    <n v="8800"/>
    <n v="1518"/>
    <x v="3"/>
    <n v="17.25"/>
    <n v="51"/>
    <x v="146"/>
    <x v="1"/>
    <x v="1"/>
    <n v="1320732000"/>
    <n v="1322460000"/>
    <b v="0"/>
    <b v="0"/>
    <s v="theater/plays"/>
    <x v="3"/>
    <x v="3"/>
  </r>
  <r>
    <n v="147"/>
    <x v="147"/>
    <x v="147"/>
    <n v="8300"/>
    <n v="9337"/>
    <x v="1"/>
    <n v="112.49397590361446"/>
    <n v="199"/>
    <x v="147"/>
    <x v="1"/>
    <x v="1"/>
    <n v="1465794000"/>
    <n v="1466312400"/>
    <b v="0"/>
    <b v="1"/>
    <s v="theater/plays"/>
    <x v="3"/>
    <x v="3"/>
  </r>
  <r>
    <n v="148"/>
    <x v="148"/>
    <x v="148"/>
    <n v="9300"/>
    <n v="11255"/>
    <x v="1"/>
    <n v="121.02150537634408"/>
    <n v="107"/>
    <x v="148"/>
    <x v="1"/>
    <x v="1"/>
    <n v="1500958800"/>
    <n v="1501736400"/>
    <b v="0"/>
    <b v="0"/>
    <s v="technology/wearables"/>
    <x v="2"/>
    <x v="8"/>
  </r>
  <r>
    <n v="149"/>
    <x v="149"/>
    <x v="149"/>
    <n v="6200"/>
    <n v="13632"/>
    <x v="1"/>
    <n v="219.87096774193549"/>
    <n v="195"/>
    <x v="149"/>
    <x v="1"/>
    <x v="1"/>
    <n v="1357020000"/>
    <n v="1361512800"/>
    <b v="0"/>
    <b v="0"/>
    <s v="music/indie rock"/>
    <x v="1"/>
    <x v="7"/>
  </r>
  <r>
    <n v="150"/>
    <x v="150"/>
    <x v="150"/>
    <n v="100"/>
    <n v="1"/>
    <x v="0"/>
    <n v="1"/>
    <n v="1"/>
    <x v="100"/>
    <x v="1"/>
    <x v="1"/>
    <n v="1544940000"/>
    <n v="1545026400"/>
    <b v="0"/>
    <b v="0"/>
    <s v="music/rock"/>
    <x v="1"/>
    <x v="1"/>
  </r>
  <r>
    <n v="151"/>
    <x v="151"/>
    <x v="151"/>
    <n v="137200"/>
    <n v="88037"/>
    <x v="0"/>
    <n v="64.166909620991248"/>
    <n v="1467"/>
    <x v="150"/>
    <x v="1"/>
    <x v="1"/>
    <n v="1402290000"/>
    <n v="1406696400"/>
    <b v="0"/>
    <b v="0"/>
    <s v="music/electric music"/>
    <x v="1"/>
    <x v="5"/>
  </r>
  <r>
    <n v="152"/>
    <x v="152"/>
    <x v="152"/>
    <n v="41500"/>
    <n v="175573"/>
    <x v="1"/>
    <n v="423.06746987951806"/>
    <n v="3376"/>
    <x v="151"/>
    <x v="1"/>
    <x v="1"/>
    <n v="1487311200"/>
    <n v="1487916000"/>
    <b v="0"/>
    <b v="0"/>
    <s v="music/indie rock"/>
    <x v="1"/>
    <x v="7"/>
  </r>
  <r>
    <n v="153"/>
    <x v="153"/>
    <x v="153"/>
    <n v="189400"/>
    <n v="176112"/>
    <x v="0"/>
    <n v="92.984160506863773"/>
    <n v="5681"/>
    <x v="152"/>
    <x v="1"/>
    <x v="1"/>
    <n v="1350622800"/>
    <n v="1351141200"/>
    <b v="0"/>
    <b v="0"/>
    <s v="theater/plays"/>
    <x v="3"/>
    <x v="3"/>
  </r>
  <r>
    <n v="154"/>
    <x v="154"/>
    <x v="154"/>
    <n v="171300"/>
    <n v="100650"/>
    <x v="0"/>
    <n v="58.756567425569173"/>
    <n v="1059"/>
    <x v="153"/>
    <x v="1"/>
    <x v="1"/>
    <n v="1463029200"/>
    <n v="1465016400"/>
    <b v="0"/>
    <b v="1"/>
    <s v="music/indie rock"/>
    <x v="1"/>
    <x v="7"/>
  </r>
  <r>
    <n v="155"/>
    <x v="155"/>
    <x v="155"/>
    <n v="139500"/>
    <n v="90706"/>
    <x v="0"/>
    <n v="65.022222222222226"/>
    <n v="1194"/>
    <x v="154"/>
    <x v="1"/>
    <x v="1"/>
    <n v="1269493200"/>
    <n v="1270789200"/>
    <b v="0"/>
    <b v="0"/>
    <s v="theater/plays"/>
    <x v="3"/>
    <x v="3"/>
  </r>
  <r>
    <n v="156"/>
    <x v="156"/>
    <x v="156"/>
    <n v="36400"/>
    <n v="26914"/>
    <x v="3"/>
    <n v="73.939560439560438"/>
    <n v="379"/>
    <x v="155"/>
    <x v="2"/>
    <x v="2"/>
    <n v="1570251600"/>
    <n v="1572325200"/>
    <b v="0"/>
    <b v="0"/>
    <s v="music/rock"/>
    <x v="1"/>
    <x v="1"/>
  </r>
  <r>
    <n v="157"/>
    <x v="157"/>
    <x v="157"/>
    <n v="4200"/>
    <n v="2212"/>
    <x v="0"/>
    <n v="52.666666666666664"/>
    <n v="30"/>
    <x v="156"/>
    <x v="2"/>
    <x v="2"/>
    <n v="1388383200"/>
    <n v="1389420000"/>
    <b v="0"/>
    <b v="0"/>
    <s v="photography/photography books"/>
    <x v="7"/>
    <x v="14"/>
  </r>
  <r>
    <n v="158"/>
    <x v="158"/>
    <x v="158"/>
    <n v="2100"/>
    <n v="4640"/>
    <x v="1"/>
    <n v="220.95238095238096"/>
    <n v="41"/>
    <x v="157"/>
    <x v="1"/>
    <x v="1"/>
    <n v="1449554400"/>
    <n v="1449640800"/>
    <b v="0"/>
    <b v="0"/>
    <s v="music/rock"/>
    <x v="1"/>
    <x v="1"/>
  </r>
  <r>
    <n v="159"/>
    <x v="159"/>
    <x v="159"/>
    <n v="191200"/>
    <n v="191222"/>
    <x v="1"/>
    <n v="100.01150627615063"/>
    <n v="1821"/>
    <x v="158"/>
    <x v="1"/>
    <x v="1"/>
    <n v="1553662800"/>
    <n v="1555218000"/>
    <b v="0"/>
    <b v="1"/>
    <s v="theater/plays"/>
    <x v="3"/>
    <x v="3"/>
  </r>
  <r>
    <n v="160"/>
    <x v="160"/>
    <x v="160"/>
    <n v="8000"/>
    <n v="12985"/>
    <x v="1"/>
    <n v="162.3125"/>
    <n v="164"/>
    <x v="159"/>
    <x v="1"/>
    <x v="1"/>
    <n v="1556341200"/>
    <n v="1557723600"/>
    <b v="0"/>
    <b v="0"/>
    <s v="technology/wearables"/>
    <x v="2"/>
    <x v="8"/>
  </r>
  <r>
    <n v="161"/>
    <x v="161"/>
    <x v="161"/>
    <n v="5500"/>
    <n v="4300"/>
    <x v="0"/>
    <n v="78.181818181818187"/>
    <n v="75"/>
    <x v="160"/>
    <x v="1"/>
    <x v="1"/>
    <n v="1442984400"/>
    <n v="1443502800"/>
    <b v="0"/>
    <b v="1"/>
    <s v="technology/web"/>
    <x v="2"/>
    <x v="2"/>
  </r>
  <r>
    <n v="162"/>
    <x v="162"/>
    <x v="162"/>
    <n v="6100"/>
    <n v="9134"/>
    <x v="1"/>
    <n v="149.73770491803279"/>
    <n v="157"/>
    <x v="161"/>
    <x v="5"/>
    <x v="5"/>
    <n v="1544248800"/>
    <n v="1546840800"/>
    <b v="0"/>
    <b v="0"/>
    <s v="music/rock"/>
    <x v="1"/>
    <x v="1"/>
  </r>
  <r>
    <n v="163"/>
    <x v="163"/>
    <x v="163"/>
    <n v="3500"/>
    <n v="8864"/>
    <x v="1"/>
    <n v="253.25714285714284"/>
    <n v="246"/>
    <x v="162"/>
    <x v="1"/>
    <x v="1"/>
    <n v="1508475600"/>
    <n v="1512712800"/>
    <b v="0"/>
    <b v="1"/>
    <s v="photography/photography books"/>
    <x v="7"/>
    <x v="14"/>
  </r>
  <r>
    <n v="164"/>
    <x v="164"/>
    <x v="164"/>
    <n v="150500"/>
    <n v="150755"/>
    <x v="1"/>
    <n v="100.16943521594683"/>
    <n v="1396"/>
    <x v="163"/>
    <x v="1"/>
    <x v="1"/>
    <n v="1507438800"/>
    <n v="1507525200"/>
    <b v="0"/>
    <b v="0"/>
    <s v="theater/plays"/>
    <x v="3"/>
    <x v="3"/>
  </r>
  <r>
    <n v="165"/>
    <x v="165"/>
    <x v="165"/>
    <n v="90400"/>
    <n v="110279"/>
    <x v="1"/>
    <n v="121.99004424778761"/>
    <n v="2506"/>
    <x v="164"/>
    <x v="1"/>
    <x v="1"/>
    <n v="1501563600"/>
    <n v="1504328400"/>
    <b v="0"/>
    <b v="0"/>
    <s v="technology/web"/>
    <x v="2"/>
    <x v="2"/>
  </r>
  <r>
    <n v="166"/>
    <x v="166"/>
    <x v="166"/>
    <n v="9800"/>
    <n v="13439"/>
    <x v="1"/>
    <n v="137.13265306122449"/>
    <n v="244"/>
    <x v="165"/>
    <x v="1"/>
    <x v="1"/>
    <n v="1292997600"/>
    <n v="1293343200"/>
    <b v="0"/>
    <b v="0"/>
    <s v="photography/photography books"/>
    <x v="7"/>
    <x v="14"/>
  </r>
  <r>
    <n v="167"/>
    <x v="167"/>
    <x v="167"/>
    <n v="2600"/>
    <n v="10804"/>
    <x v="1"/>
    <n v="415.53846153846149"/>
    <n v="146"/>
    <x v="166"/>
    <x v="2"/>
    <x v="2"/>
    <n v="1370840400"/>
    <n v="1371704400"/>
    <b v="0"/>
    <b v="0"/>
    <s v="theater/plays"/>
    <x v="3"/>
    <x v="3"/>
  </r>
  <r>
    <n v="168"/>
    <x v="168"/>
    <x v="168"/>
    <n v="128100"/>
    <n v="40107"/>
    <x v="0"/>
    <n v="31.30913348946136"/>
    <n v="955"/>
    <x v="167"/>
    <x v="3"/>
    <x v="3"/>
    <n v="1550815200"/>
    <n v="1552798800"/>
    <b v="0"/>
    <b v="1"/>
    <s v="music/indie rock"/>
    <x v="1"/>
    <x v="7"/>
  </r>
  <r>
    <n v="169"/>
    <x v="169"/>
    <x v="169"/>
    <n v="23300"/>
    <n v="98811"/>
    <x v="1"/>
    <n v="424.08154506437768"/>
    <n v="1267"/>
    <x v="168"/>
    <x v="1"/>
    <x v="1"/>
    <n v="1339909200"/>
    <n v="1342328400"/>
    <b v="0"/>
    <b v="1"/>
    <s v="film &amp; video/shorts"/>
    <x v="4"/>
    <x v="12"/>
  </r>
  <r>
    <n v="170"/>
    <x v="170"/>
    <x v="170"/>
    <n v="188100"/>
    <n v="5528"/>
    <x v="0"/>
    <n v="2.93886230728336"/>
    <n v="67"/>
    <x v="169"/>
    <x v="1"/>
    <x v="1"/>
    <n v="1501736400"/>
    <n v="1502341200"/>
    <b v="0"/>
    <b v="0"/>
    <s v="music/indie rock"/>
    <x v="1"/>
    <x v="7"/>
  </r>
  <r>
    <n v="171"/>
    <x v="171"/>
    <x v="171"/>
    <n v="4900"/>
    <n v="521"/>
    <x v="0"/>
    <n v="10.63265306122449"/>
    <n v="5"/>
    <x v="170"/>
    <x v="1"/>
    <x v="1"/>
    <n v="1395291600"/>
    <n v="1397192400"/>
    <b v="0"/>
    <b v="0"/>
    <s v="publishing/translations"/>
    <x v="5"/>
    <x v="18"/>
  </r>
  <r>
    <n v="172"/>
    <x v="172"/>
    <x v="172"/>
    <n v="800"/>
    <n v="663"/>
    <x v="0"/>
    <n v="82.875"/>
    <n v="26"/>
    <x v="171"/>
    <x v="1"/>
    <x v="1"/>
    <n v="1405746000"/>
    <n v="1407042000"/>
    <b v="0"/>
    <b v="1"/>
    <s v="film &amp; video/documentary"/>
    <x v="4"/>
    <x v="4"/>
  </r>
  <r>
    <n v="173"/>
    <x v="173"/>
    <x v="173"/>
    <n v="96700"/>
    <n v="157635"/>
    <x v="1"/>
    <n v="163.01447776628748"/>
    <n v="1561"/>
    <x v="172"/>
    <x v="1"/>
    <x v="1"/>
    <n v="1368853200"/>
    <n v="1369371600"/>
    <b v="0"/>
    <b v="0"/>
    <s v="theater/plays"/>
    <x v="3"/>
    <x v="3"/>
  </r>
  <r>
    <n v="174"/>
    <x v="174"/>
    <x v="174"/>
    <n v="600"/>
    <n v="5368"/>
    <x v="1"/>
    <n v="894.66666666666674"/>
    <n v="48"/>
    <x v="173"/>
    <x v="1"/>
    <x v="1"/>
    <n v="1444021200"/>
    <n v="1444107600"/>
    <b v="0"/>
    <b v="1"/>
    <s v="technology/wearables"/>
    <x v="2"/>
    <x v="8"/>
  </r>
  <r>
    <n v="175"/>
    <x v="175"/>
    <x v="175"/>
    <n v="181200"/>
    <n v="47459"/>
    <x v="0"/>
    <n v="26.191501103752756"/>
    <n v="1130"/>
    <x v="174"/>
    <x v="1"/>
    <x v="1"/>
    <n v="1472619600"/>
    <n v="1474261200"/>
    <b v="0"/>
    <b v="0"/>
    <s v="theater/plays"/>
    <x v="3"/>
    <x v="3"/>
  </r>
  <r>
    <n v="176"/>
    <x v="176"/>
    <x v="176"/>
    <n v="115000"/>
    <n v="86060"/>
    <x v="0"/>
    <n v="74.834782608695647"/>
    <n v="782"/>
    <x v="175"/>
    <x v="1"/>
    <x v="1"/>
    <n v="1472878800"/>
    <n v="1473656400"/>
    <b v="0"/>
    <b v="0"/>
    <s v="theater/plays"/>
    <x v="3"/>
    <x v="3"/>
  </r>
  <r>
    <n v="177"/>
    <x v="177"/>
    <x v="177"/>
    <n v="38800"/>
    <n v="161593"/>
    <x v="1"/>
    <n v="416.47680412371136"/>
    <n v="2739"/>
    <x v="176"/>
    <x v="1"/>
    <x v="1"/>
    <n v="1289800800"/>
    <n v="1291960800"/>
    <b v="0"/>
    <b v="0"/>
    <s v="theater/plays"/>
    <x v="3"/>
    <x v="3"/>
  </r>
  <r>
    <n v="178"/>
    <x v="178"/>
    <x v="178"/>
    <n v="7200"/>
    <n v="6927"/>
    <x v="0"/>
    <n v="96.208333333333329"/>
    <n v="210"/>
    <x v="177"/>
    <x v="1"/>
    <x v="1"/>
    <n v="1505970000"/>
    <n v="1506747600"/>
    <b v="0"/>
    <b v="0"/>
    <s v="food/food trucks"/>
    <x v="0"/>
    <x v="0"/>
  </r>
  <r>
    <n v="179"/>
    <x v="179"/>
    <x v="179"/>
    <n v="44500"/>
    <n v="159185"/>
    <x v="1"/>
    <n v="357.71910112359546"/>
    <n v="3537"/>
    <x v="178"/>
    <x v="0"/>
    <x v="0"/>
    <n v="1363496400"/>
    <n v="1363582800"/>
    <b v="0"/>
    <b v="1"/>
    <s v="theater/plays"/>
    <x v="3"/>
    <x v="3"/>
  </r>
  <r>
    <n v="180"/>
    <x v="180"/>
    <x v="180"/>
    <n v="56000"/>
    <n v="172736"/>
    <x v="1"/>
    <n v="308.45714285714286"/>
    <n v="2107"/>
    <x v="179"/>
    <x v="2"/>
    <x v="2"/>
    <n v="1269234000"/>
    <n v="1269666000"/>
    <b v="0"/>
    <b v="0"/>
    <s v="technology/wearables"/>
    <x v="2"/>
    <x v="8"/>
  </r>
  <r>
    <n v="181"/>
    <x v="181"/>
    <x v="181"/>
    <n v="8600"/>
    <n v="5315"/>
    <x v="0"/>
    <n v="61.802325581395344"/>
    <n v="136"/>
    <x v="180"/>
    <x v="1"/>
    <x v="1"/>
    <n v="1507093200"/>
    <n v="1508648400"/>
    <b v="0"/>
    <b v="0"/>
    <s v="technology/web"/>
    <x v="2"/>
    <x v="2"/>
  </r>
  <r>
    <n v="182"/>
    <x v="182"/>
    <x v="182"/>
    <n v="27100"/>
    <n v="195750"/>
    <x v="1"/>
    <n v="722.32472324723244"/>
    <n v="3318"/>
    <x v="181"/>
    <x v="3"/>
    <x v="3"/>
    <n v="1560574800"/>
    <n v="1561957200"/>
    <b v="0"/>
    <b v="0"/>
    <s v="theater/plays"/>
    <x v="3"/>
    <x v="3"/>
  </r>
  <r>
    <n v="183"/>
    <x v="183"/>
    <x v="183"/>
    <n v="5100"/>
    <n v="3525"/>
    <x v="0"/>
    <n v="69.117647058823522"/>
    <n v="86"/>
    <x v="182"/>
    <x v="0"/>
    <x v="0"/>
    <n v="1284008400"/>
    <n v="1285131600"/>
    <b v="0"/>
    <b v="0"/>
    <s v="music/rock"/>
    <x v="1"/>
    <x v="1"/>
  </r>
  <r>
    <n v="184"/>
    <x v="184"/>
    <x v="184"/>
    <n v="3600"/>
    <n v="10550"/>
    <x v="1"/>
    <n v="293.05555555555554"/>
    <n v="340"/>
    <x v="183"/>
    <x v="1"/>
    <x v="1"/>
    <n v="1556859600"/>
    <n v="1556946000"/>
    <b v="0"/>
    <b v="0"/>
    <s v="theater/plays"/>
    <x v="3"/>
    <x v="3"/>
  </r>
  <r>
    <n v="185"/>
    <x v="185"/>
    <x v="185"/>
    <n v="1000"/>
    <n v="718"/>
    <x v="0"/>
    <n v="71.8"/>
    <n v="19"/>
    <x v="184"/>
    <x v="1"/>
    <x v="1"/>
    <n v="1526187600"/>
    <n v="1527138000"/>
    <b v="0"/>
    <b v="0"/>
    <s v="film &amp; video/television"/>
    <x v="4"/>
    <x v="19"/>
  </r>
  <r>
    <n v="186"/>
    <x v="186"/>
    <x v="186"/>
    <n v="88800"/>
    <n v="28358"/>
    <x v="0"/>
    <n v="31.934684684684683"/>
    <n v="886"/>
    <x v="185"/>
    <x v="1"/>
    <x v="1"/>
    <n v="1400821200"/>
    <n v="1402117200"/>
    <b v="0"/>
    <b v="0"/>
    <s v="theater/plays"/>
    <x v="3"/>
    <x v="3"/>
  </r>
  <r>
    <n v="187"/>
    <x v="187"/>
    <x v="187"/>
    <n v="60200"/>
    <n v="138384"/>
    <x v="1"/>
    <n v="229.87375415282392"/>
    <n v="1442"/>
    <x v="186"/>
    <x v="0"/>
    <x v="0"/>
    <n v="1361599200"/>
    <n v="1364014800"/>
    <b v="0"/>
    <b v="1"/>
    <s v="film &amp; video/shorts"/>
    <x v="4"/>
    <x v="12"/>
  </r>
  <r>
    <n v="188"/>
    <x v="188"/>
    <x v="188"/>
    <n v="8200"/>
    <n v="2625"/>
    <x v="0"/>
    <n v="32.012195121951223"/>
    <n v="35"/>
    <x v="187"/>
    <x v="6"/>
    <x v="6"/>
    <n v="1417500000"/>
    <n v="1417586400"/>
    <b v="0"/>
    <b v="0"/>
    <s v="theater/plays"/>
    <x v="3"/>
    <x v="3"/>
  </r>
  <r>
    <n v="189"/>
    <x v="189"/>
    <x v="189"/>
    <n v="191300"/>
    <n v="45004"/>
    <x v="3"/>
    <n v="23.525352848928385"/>
    <n v="441"/>
    <x v="188"/>
    <x v="1"/>
    <x v="1"/>
    <n v="1457071200"/>
    <n v="1457071200"/>
    <b v="0"/>
    <b v="0"/>
    <s v="theater/plays"/>
    <x v="3"/>
    <x v="3"/>
  </r>
  <r>
    <n v="190"/>
    <x v="190"/>
    <x v="190"/>
    <n v="3700"/>
    <n v="2538"/>
    <x v="0"/>
    <n v="68.594594594594597"/>
    <n v="24"/>
    <x v="189"/>
    <x v="1"/>
    <x v="1"/>
    <n v="1370322000"/>
    <n v="1370408400"/>
    <b v="0"/>
    <b v="1"/>
    <s v="theater/plays"/>
    <x v="3"/>
    <x v="3"/>
  </r>
  <r>
    <n v="191"/>
    <x v="191"/>
    <x v="191"/>
    <n v="8400"/>
    <n v="3188"/>
    <x v="0"/>
    <n v="37.952380952380956"/>
    <n v="86"/>
    <x v="190"/>
    <x v="6"/>
    <x v="6"/>
    <n v="1552366800"/>
    <n v="1552626000"/>
    <b v="0"/>
    <b v="0"/>
    <s v="theater/plays"/>
    <x v="3"/>
    <x v="3"/>
  </r>
  <r>
    <n v="192"/>
    <x v="192"/>
    <x v="192"/>
    <n v="42600"/>
    <n v="8517"/>
    <x v="0"/>
    <n v="19.992957746478872"/>
    <n v="243"/>
    <x v="191"/>
    <x v="1"/>
    <x v="1"/>
    <n v="1403845200"/>
    <n v="1404190800"/>
    <b v="0"/>
    <b v="0"/>
    <s v="music/rock"/>
    <x v="1"/>
    <x v="1"/>
  </r>
  <r>
    <n v="193"/>
    <x v="193"/>
    <x v="193"/>
    <n v="6600"/>
    <n v="3012"/>
    <x v="0"/>
    <n v="45.636363636363633"/>
    <n v="65"/>
    <x v="192"/>
    <x v="1"/>
    <x v="1"/>
    <n v="1523163600"/>
    <n v="1523509200"/>
    <b v="1"/>
    <b v="0"/>
    <s v="music/indie rock"/>
    <x v="1"/>
    <x v="7"/>
  </r>
  <r>
    <n v="194"/>
    <x v="194"/>
    <x v="194"/>
    <n v="7100"/>
    <n v="8716"/>
    <x v="1"/>
    <n v="122.7605633802817"/>
    <n v="126"/>
    <x v="193"/>
    <x v="1"/>
    <x v="1"/>
    <n v="1442206800"/>
    <n v="1443589200"/>
    <b v="0"/>
    <b v="0"/>
    <s v="music/metal"/>
    <x v="1"/>
    <x v="16"/>
  </r>
  <r>
    <n v="195"/>
    <x v="195"/>
    <x v="195"/>
    <n v="15800"/>
    <n v="57157"/>
    <x v="1"/>
    <n v="361.75316455696202"/>
    <n v="524"/>
    <x v="194"/>
    <x v="1"/>
    <x v="1"/>
    <n v="1532840400"/>
    <n v="1533445200"/>
    <b v="0"/>
    <b v="0"/>
    <s v="music/electric music"/>
    <x v="1"/>
    <x v="5"/>
  </r>
  <r>
    <n v="196"/>
    <x v="196"/>
    <x v="196"/>
    <n v="8200"/>
    <n v="5178"/>
    <x v="0"/>
    <n v="63.146341463414636"/>
    <n v="100"/>
    <x v="195"/>
    <x v="3"/>
    <x v="3"/>
    <n v="1472878800"/>
    <n v="1474520400"/>
    <b v="0"/>
    <b v="0"/>
    <s v="technology/wearables"/>
    <x v="2"/>
    <x v="8"/>
  </r>
  <r>
    <n v="197"/>
    <x v="197"/>
    <x v="197"/>
    <n v="54700"/>
    <n v="163118"/>
    <x v="1"/>
    <n v="298.20475319926874"/>
    <n v="1989"/>
    <x v="196"/>
    <x v="1"/>
    <x v="1"/>
    <n v="1498194000"/>
    <n v="1499403600"/>
    <b v="0"/>
    <b v="0"/>
    <s v="film &amp; video/drama"/>
    <x v="4"/>
    <x v="6"/>
  </r>
  <r>
    <n v="198"/>
    <x v="198"/>
    <x v="198"/>
    <n v="63200"/>
    <n v="6041"/>
    <x v="0"/>
    <n v="9.5585443037974684"/>
    <n v="168"/>
    <x v="197"/>
    <x v="1"/>
    <x v="1"/>
    <n v="1281070800"/>
    <n v="1283576400"/>
    <b v="0"/>
    <b v="0"/>
    <s v="music/electric music"/>
    <x v="1"/>
    <x v="5"/>
  </r>
  <r>
    <n v="199"/>
    <x v="199"/>
    <x v="199"/>
    <n v="1800"/>
    <n v="968"/>
    <x v="0"/>
    <n v="53.777777777777779"/>
    <n v="13"/>
    <x v="198"/>
    <x v="1"/>
    <x v="1"/>
    <n v="1436245200"/>
    <n v="1436590800"/>
    <b v="0"/>
    <b v="0"/>
    <s v="music/rock"/>
    <x v="1"/>
    <x v="1"/>
  </r>
  <r>
    <n v="200"/>
    <x v="200"/>
    <x v="200"/>
    <n v="100"/>
    <n v="2"/>
    <x v="0"/>
    <n v="2"/>
    <n v="1"/>
    <x v="50"/>
    <x v="0"/>
    <x v="0"/>
    <n v="1269493200"/>
    <n v="1270443600"/>
    <b v="0"/>
    <b v="0"/>
    <s v="theater/plays"/>
    <x v="3"/>
    <x v="3"/>
  </r>
  <r>
    <n v="201"/>
    <x v="201"/>
    <x v="201"/>
    <n v="2100"/>
    <n v="14305"/>
    <x v="1"/>
    <n v="681.19047619047615"/>
    <n v="157"/>
    <x v="199"/>
    <x v="1"/>
    <x v="1"/>
    <n v="1406264400"/>
    <n v="1407819600"/>
    <b v="0"/>
    <b v="0"/>
    <s v="technology/web"/>
    <x v="2"/>
    <x v="2"/>
  </r>
  <r>
    <n v="202"/>
    <x v="202"/>
    <x v="202"/>
    <n v="8300"/>
    <n v="6543"/>
    <x v="3"/>
    <n v="78.831325301204828"/>
    <n v="82"/>
    <x v="200"/>
    <x v="1"/>
    <x v="1"/>
    <n v="1317531600"/>
    <n v="1317877200"/>
    <b v="0"/>
    <b v="0"/>
    <s v="food/food trucks"/>
    <x v="0"/>
    <x v="0"/>
  </r>
  <r>
    <n v="203"/>
    <x v="203"/>
    <x v="203"/>
    <n v="143900"/>
    <n v="193413"/>
    <x v="1"/>
    <n v="134.40792216817235"/>
    <n v="4498"/>
    <x v="201"/>
    <x v="2"/>
    <x v="2"/>
    <n v="1484632800"/>
    <n v="1484805600"/>
    <b v="0"/>
    <b v="0"/>
    <s v="theater/plays"/>
    <x v="3"/>
    <x v="3"/>
  </r>
  <r>
    <n v="204"/>
    <x v="204"/>
    <x v="204"/>
    <n v="75000"/>
    <n v="2529"/>
    <x v="0"/>
    <n v="3.3719999999999999"/>
    <n v="40"/>
    <x v="202"/>
    <x v="1"/>
    <x v="1"/>
    <n v="1301806800"/>
    <n v="1302670800"/>
    <b v="0"/>
    <b v="0"/>
    <s v="music/jazz"/>
    <x v="1"/>
    <x v="17"/>
  </r>
  <r>
    <n v="205"/>
    <x v="205"/>
    <x v="205"/>
    <n v="1300"/>
    <n v="5614"/>
    <x v="1"/>
    <n v="431.84615384615387"/>
    <n v="80"/>
    <x v="203"/>
    <x v="1"/>
    <x v="1"/>
    <n v="1539752400"/>
    <n v="1540789200"/>
    <b v="1"/>
    <b v="0"/>
    <s v="theater/plays"/>
    <x v="3"/>
    <x v="3"/>
  </r>
  <r>
    <n v="206"/>
    <x v="206"/>
    <x v="206"/>
    <n v="9000"/>
    <n v="3496"/>
    <x v="3"/>
    <n v="38.844444444444441"/>
    <n v="57"/>
    <x v="204"/>
    <x v="1"/>
    <x v="1"/>
    <n v="1267250400"/>
    <n v="1268028000"/>
    <b v="0"/>
    <b v="0"/>
    <s v="publishing/fiction"/>
    <x v="5"/>
    <x v="13"/>
  </r>
  <r>
    <n v="207"/>
    <x v="207"/>
    <x v="207"/>
    <n v="1000"/>
    <n v="4257"/>
    <x v="1"/>
    <n v="425.7"/>
    <n v="43"/>
    <x v="205"/>
    <x v="1"/>
    <x v="1"/>
    <n v="1535432400"/>
    <n v="1537160400"/>
    <b v="0"/>
    <b v="1"/>
    <s v="music/rock"/>
    <x v="1"/>
    <x v="1"/>
  </r>
  <r>
    <n v="208"/>
    <x v="208"/>
    <x v="208"/>
    <n v="196900"/>
    <n v="199110"/>
    <x v="1"/>
    <n v="101.12239715591672"/>
    <n v="2053"/>
    <x v="206"/>
    <x v="1"/>
    <x v="1"/>
    <n v="1510207200"/>
    <n v="1512280800"/>
    <b v="0"/>
    <b v="0"/>
    <s v="film &amp; video/documentary"/>
    <x v="4"/>
    <x v="4"/>
  </r>
  <r>
    <n v="209"/>
    <x v="209"/>
    <x v="209"/>
    <n v="194500"/>
    <n v="41212"/>
    <x v="2"/>
    <n v="21.188688946015425"/>
    <n v="808"/>
    <x v="207"/>
    <x v="2"/>
    <x v="2"/>
    <n v="1462510800"/>
    <n v="1463115600"/>
    <b v="0"/>
    <b v="0"/>
    <s v="film &amp; video/documentary"/>
    <x v="4"/>
    <x v="4"/>
  </r>
  <r>
    <n v="210"/>
    <x v="210"/>
    <x v="210"/>
    <n v="9400"/>
    <n v="6338"/>
    <x v="0"/>
    <n v="67.425531914893625"/>
    <n v="226"/>
    <x v="208"/>
    <x v="3"/>
    <x v="3"/>
    <n v="1488520800"/>
    <n v="1490850000"/>
    <b v="0"/>
    <b v="0"/>
    <s v="film &amp; video/science fiction"/>
    <x v="4"/>
    <x v="22"/>
  </r>
  <r>
    <n v="211"/>
    <x v="211"/>
    <x v="211"/>
    <n v="104400"/>
    <n v="99100"/>
    <x v="0"/>
    <n v="94.923371647509583"/>
    <n v="1625"/>
    <x v="209"/>
    <x v="1"/>
    <x v="1"/>
    <n v="1377579600"/>
    <n v="1379653200"/>
    <b v="0"/>
    <b v="0"/>
    <s v="theater/plays"/>
    <x v="3"/>
    <x v="3"/>
  </r>
  <r>
    <n v="212"/>
    <x v="212"/>
    <x v="212"/>
    <n v="8100"/>
    <n v="12300"/>
    <x v="1"/>
    <n v="151.85185185185185"/>
    <n v="168"/>
    <x v="210"/>
    <x v="1"/>
    <x v="1"/>
    <n v="1576389600"/>
    <n v="1580364000"/>
    <b v="0"/>
    <b v="0"/>
    <s v="theater/plays"/>
    <x v="3"/>
    <x v="3"/>
  </r>
  <r>
    <n v="213"/>
    <x v="213"/>
    <x v="213"/>
    <n v="87900"/>
    <n v="171549"/>
    <x v="1"/>
    <n v="195.16382252559728"/>
    <n v="4289"/>
    <x v="211"/>
    <x v="1"/>
    <x v="1"/>
    <n v="1289019600"/>
    <n v="1289714400"/>
    <b v="0"/>
    <b v="1"/>
    <s v="music/indie rock"/>
    <x v="1"/>
    <x v="7"/>
  </r>
  <r>
    <n v="214"/>
    <x v="214"/>
    <x v="214"/>
    <n v="1400"/>
    <n v="14324"/>
    <x v="1"/>
    <n v="1023.1428571428571"/>
    <n v="165"/>
    <x v="212"/>
    <x v="1"/>
    <x v="1"/>
    <n v="1282194000"/>
    <n v="1282712400"/>
    <b v="0"/>
    <b v="0"/>
    <s v="music/rock"/>
    <x v="1"/>
    <x v="1"/>
  </r>
  <r>
    <n v="215"/>
    <x v="215"/>
    <x v="215"/>
    <n v="156800"/>
    <n v="6024"/>
    <x v="0"/>
    <n v="3.841836734693878"/>
    <n v="143"/>
    <x v="213"/>
    <x v="1"/>
    <x v="1"/>
    <n v="1550037600"/>
    <n v="1550210400"/>
    <b v="0"/>
    <b v="0"/>
    <s v="theater/plays"/>
    <x v="3"/>
    <x v="3"/>
  </r>
  <r>
    <n v="216"/>
    <x v="216"/>
    <x v="216"/>
    <n v="121700"/>
    <n v="188721"/>
    <x v="1"/>
    <n v="155.07066557107643"/>
    <n v="1815"/>
    <x v="214"/>
    <x v="1"/>
    <x v="1"/>
    <n v="1321941600"/>
    <n v="1322114400"/>
    <b v="0"/>
    <b v="0"/>
    <s v="theater/plays"/>
    <x v="3"/>
    <x v="3"/>
  </r>
  <r>
    <n v="217"/>
    <x v="217"/>
    <x v="217"/>
    <n v="129400"/>
    <n v="57911"/>
    <x v="0"/>
    <n v="44.753477588871718"/>
    <n v="934"/>
    <x v="215"/>
    <x v="1"/>
    <x v="1"/>
    <n v="1556427600"/>
    <n v="1557205200"/>
    <b v="0"/>
    <b v="0"/>
    <s v="film &amp; video/science fiction"/>
    <x v="4"/>
    <x v="22"/>
  </r>
  <r>
    <n v="218"/>
    <x v="218"/>
    <x v="218"/>
    <n v="5700"/>
    <n v="12309"/>
    <x v="1"/>
    <n v="215.94736842105263"/>
    <n v="397"/>
    <x v="216"/>
    <x v="4"/>
    <x v="4"/>
    <n v="1320991200"/>
    <n v="1323928800"/>
    <b v="0"/>
    <b v="1"/>
    <s v="film &amp; video/shorts"/>
    <x v="4"/>
    <x v="12"/>
  </r>
  <r>
    <n v="219"/>
    <x v="219"/>
    <x v="219"/>
    <n v="41700"/>
    <n v="138497"/>
    <x v="1"/>
    <n v="332.12709832134288"/>
    <n v="1539"/>
    <x v="217"/>
    <x v="1"/>
    <x v="1"/>
    <n v="1345093200"/>
    <n v="1346130000"/>
    <b v="0"/>
    <b v="0"/>
    <s v="film &amp; video/animation"/>
    <x v="4"/>
    <x v="10"/>
  </r>
  <r>
    <n v="220"/>
    <x v="220"/>
    <x v="220"/>
    <n v="7900"/>
    <n v="667"/>
    <x v="0"/>
    <n v="8.4430379746835449"/>
    <n v="17"/>
    <x v="218"/>
    <x v="1"/>
    <x v="1"/>
    <n v="1309496400"/>
    <n v="1311051600"/>
    <b v="1"/>
    <b v="0"/>
    <s v="theater/plays"/>
    <x v="3"/>
    <x v="3"/>
  </r>
  <r>
    <n v="221"/>
    <x v="221"/>
    <x v="221"/>
    <n v="121500"/>
    <n v="119830"/>
    <x v="0"/>
    <n v="98.625514403292186"/>
    <n v="2179"/>
    <x v="219"/>
    <x v="1"/>
    <x v="1"/>
    <n v="1340254800"/>
    <n v="1340427600"/>
    <b v="1"/>
    <b v="0"/>
    <s v="food/food trucks"/>
    <x v="0"/>
    <x v="0"/>
  </r>
  <r>
    <n v="222"/>
    <x v="222"/>
    <x v="222"/>
    <n v="4800"/>
    <n v="6623"/>
    <x v="1"/>
    <n v="137.97916666666669"/>
    <n v="138"/>
    <x v="220"/>
    <x v="1"/>
    <x v="1"/>
    <n v="1412226000"/>
    <n v="1412312400"/>
    <b v="0"/>
    <b v="0"/>
    <s v="photography/photography books"/>
    <x v="7"/>
    <x v="14"/>
  </r>
  <r>
    <n v="223"/>
    <x v="223"/>
    <x v="223"/>
    <n v="87300"/>
    <n v="81897"/>
    <x v="0"/>
    <n v="93.81099656357388"/>
    <n v="931"/>
    <x v="221"/>
    <x v="1"/>
    <x v="1"/>
    <n v="1458104400"/>
    <n v="1459314000"/>
    <b v="0"/>
    <b v="0"/>
    <s v="theater/plays"/>
    <x v="3"/>
    <x v="3"/>
  </r>
  <r>
    <n v="224"/>
    <x v="224"/>
    <x v="224"/>
    <n v="46300"/>
    <n v="186885"/>
    <x v="1"/>
    <n v="403.63930885529157"/>
    <n v="3594"/>
    <x v="222"/>
    <x v="1"/>
    <x v="1"/>
    <n v="1411534800"/>
    <n v="1415426400"/>
    <b v="0"/>
    <b v="0"/>
    <s v="film &amp; video/science fiction"/>
    <x v="4"/>
    <x v="22"/>
  </r>
  <r>
    <n v="225"/>
    <x v="225"/>
    <x v="225"/>
    <n v="67800"/>
    <n v="176398"/>
    <x v="1"/>
    <n v="260.1740412979351"/>
    <n v="5880"/>
    <x v="223"/>
    <x v="1"/>
    <x v="1"/>
    <n v="1399093200"/>
    <n v="1399093200"/>
    <b v="1"/>
    <b v="0"/>
    <s v="music/rock"/>
    <x v="1"/>
    <x v="1"/>
  </r>
  <r>
    <n v="226"/>
    <x v="102"/>
    <x v="226"/>
    <n v="3000"/>
    <n v="10999"/>
    <x v="1"/>
    <n v="366.63333333333333"/>
    <n v="112"/>
    <x v="224"/>
    <x v="1"/>
    <x v="1"/>
    <n v="1270702800"/>
    <n v="1273899600"/>
    <b v="0"/>
    <b v="0"/>
    <s v="photography/photography books"/>
    <x v="7"/>
    <x v="14"/>
  </r>
  <r>
    <n v="227"/>
    <x v="226"/>
    <x v="227"/>
    <n v="60900"/>
    <n v="102751"/>
    <x v="1"/>
    <n v="168.72085385878489"/>
    <n v="943"/>
    <x v="225"/>
    <x v="1"/>
    <x v="1"/>
    <n v="1431666000"/>
    <n v="1432184400"/>
    <b v="0"/>
    <b v="0"/>
    <s v="games/mobile games"/>
    <x v="6"/>
    <x v="20"/>
  </r>
  <r>
    <n v="228"/>
    <x v="227"/>
    <x v="228"/>
    <n v="137900"/>
    <n v="165352"/>
    <x v="1"/>
    <n v="119.90717911530093"/>
    <n v="2468"/>
    <x v="226"/>
    <x v="1"/>
    <x v="1"/>
    <n v="1472619600"/>
    <n v="1474779600"/>
    <b v="0"/>
    <b v="0"/>
    <s v="film &amp; video/animation"/>
    <x v="4"/>
    <x v="10"/>
  </r>
  <r>
    <n v="229"/>
    <x v="228"/>
    <x v="229"/>
    <n v="85600"/>
    <n v="165798"/>
    <x v="1"/>
    <n v="193.68925233644859"/>
    <n v="2551"/>
    <x v="227"/>
    <x v="1"/>
    <x v="1"/>
    <n v="1496293200"/>
    <n v="1500440400"/>
    <b v="0"/>
    <b v="1"/>
    <s v="games/mobile games"/>
    <x v="6"/>
    <x v="20"/>
  </r>
  <r>
    <n v="230"/>
    <x v="229"/>
    <x v="230"/>
    <n v="2400"/>
    <n v="10084"/>
    <x v="1"/>
    <n v="420.16666666666669"/>
    <n v="101"/>
    <x v="228"/>
    <x v="1"/>
    <x v="1"/>
    <n v="1575612000"/>
    <n v="1575612000"/>
    <b v="0"/>
    <b v="0"/>
    <s v="games/video games"/>
    <x v="6"/>
    <x v="11"/>
  </r>
  <r>
    <n v="231"/>
    <x v="230"/>
    <x v="231"/>
    <n v="7200"/>
    <n v="5523"/>
    <x v="3"/>
    <n v="76.708333333333329"/>
    <n v="67"/>
    <x v="229"/>
    <x v="1"/>
    <x v="1"/>
    <n v="1369112400"/>
    <n v="1374123600"/>
    <b v="0"/>
    <b v="0"/>
    <s v="theater/plays"/>
    <x v="3"/>
    <x v="3"/>
  </r>
  <r>
    <n v="232"/>
    <x v="231"/>
    <x v="232"/>
    <n v="3400"/>
    <n v="5823"/>
    <x v="1"/>
    <n v="171.26470588235293"/>
    <n v="92"/>
    <x v="230"/>
    <x v="1"/>
    <x v="1"/>
    <n v="1469422800"/>
    <n v="1469509200"/>
    <b v="0"/>
    <b v="0"/>
    <s v="theater/plays"/>
    <x v="3"/>
    <x v="3"/>
  </r>
  <r>
    <n v="233"/>
    <x v="232"/>
    <x v="233"/>
    <n v="3800"/>
    <n v="6000"/>
    <x v="1"/>
    <n v="157.89473684210526"/>
    <n v="62"/>
    <x v="231"/>
    <x v="1"/>
    <x v="1"/>
    <n v="1307854800"/>
    <n v="1309237200"/>
    <b v="0"/>
    <b v="0"/>
    <s v="film &amp; video/animation"/>
    <x v="4"/>
    <x v="10"/>
  </r>
  <r>
    <n v="234"/>
    <x v="233"/>
    <x v="234"/>
    <n v="7500"/>
    <n v="8181"/>
    <x v="1"/>
    <n v="109.08"/>
    <n v="149"/>
    <x v="232"/>
    <x v="6"/>
    <x v="6"/>
    <n v="1503378000"/>
    <n v="1503982800"/>
    <b v="0"/>
    <b v="1"/>
    <s v="games/video games"/>
    <x v="6"/>
    <x v="11"/>
  </r>
  <r>
    <n v="235"/>
    <x v="234"/>
    <x v="235"/>
    <n v="8600"/>
    <n v="3589"/>
    <x v="0"/>
    <n v="41.732558139534881"/>
    <n v="92"/>
    <x v="233"/>
    <x v="1"/>
    <x v="1"/>
    <n v="1486965600"/>
    <n v="1487397600"/>
    <b v="0"/>
    <b v="0"/>
    <s v="film &amp; video/animation"/>
    <x v="4"/>
    <x v="10"/>
  </r>
  <r>
    <n v="236"/>
    <x v="235"/>
    <x v="236"/>
    <n v="39500"/>
    <n v="4323"/>
    <x v="0"/>
    <n v="10.944303797468354"/>
    <n v="57"/>
    <x v="234"/>
    <x v="2"/>
    <x v="2"/>
    <n v="1561438800"/>
    <n v="1562043600"/>
    <b v="0"/>
    <b v="1"/>
    <s v="music/rock"/>
    <x v="1"/>
    <x v="1"/>
  </r>
  <r>
    <n v="237"/>
    <x v="236"/>
    <x v="237"/>
    <n v="9300"/>
    <n v="14822"/>
    <x v="1"/>
    <n v="159.3763440860215"/>
    <n v="329"/>
    <x v="235"/>
    <x v="1"/>
    <x v="1"/>
    <n v="1398402000"/>
    <n v="1398574800"/>
    <b v="0"/>
    <b v="0"/>
    <s v="film &amp; video/animation"/>
    <x v="4"/>
    <x v="10"/>
  </r>
  <r>
    <n v="238"/>
    <x v="237"/>
    <x v="238"/>
    <n v="2400"/>
    <n v="10138"/>
    <x v="1"/>
    <n v="422.41666666666669"/>
    <n v="97"/>
    <x v="236"/>
    <x v="3"/>
    <x v="3"/>
    <n v="1513231200"/>
    <n v="1515391200"/>
    <b v="0"/>
    <b v="1"/>
    <s v="theater/plays"/>
    <x v="3"/>
    <x v="3"/>
  </r>
  <r>
    <n v="239"/>
    <x v="238"/>
    <x v="239"/>
    <n v="3200"/>
    <n v="3127"/>
    <x v="0"/>
    <n v="97.71875"/>
    <n v="41"/>
    <x v="237"/>
    <x v="1"/>
    <x v="1"/>
    <n v="1440824400"/>
    <n v="1441170000"/>
    <b v="0"/>
    <b v="0"/>
    <s v="technology/wearables"/>
    <x v="2"/>
    <x v="8"/>
  </r>
  <r>
    <n v="240"/>
    <x v="239"/>
    <x v="240"/>
    <n v="29400"/>
    <n v="123124"/>
    <x v="1"/>
    <n v="418.78911564625849"/>
    <n v="1784"/>
    <x v="238"/>
    <x v="1"/>
    <x v="1"/>
    <n v="1281070800"/>
    <n v="1281157200"/>
    <b v="0"/>
    <b v="0"/>
    <s v="theater/plays"/>
    <x v="3"/>
    <x v="3"/>
  </r>
  <r>
    <n v="241"/>
    <x v="240"/>
    <x v="241"/>
    <n v="168500"/>
    <n v="171729"/>
    <x v="1"/>
    <n v="101.91632047477745"/>
    <n v="1684"/>
    <x v="239"/>
    <x v="2"/>
    <x v="2"/>
    <n v="1397365200"/>
    <n v="1398229200"/>
    <b v="0"/>
    <b v="1"/>
    <s v="publishing/nonfiction"/>
    <x v="5"/>
    <x v="9"/>
  </r>
  <r>
    <n v="242"/>
    <x v="241"/>
    <x v="242"/>
    <n v="8400"/>
    <n v="10729"/>
    <x v="1"/>
    <n v="127.72619047619047"/>
    <n v="250"/>
    <x v="240"/>
    <x v="1"/>
    <x v="1"/>
    <n v="1494392400"/>
    <n v="1495256400"/>
    <b v="0"/>
    <b v="1"/>
    <s v="music/rock"/>
    <x v="1"/>
    <x v="1"/>
  </r>
  <r>
    <n v="243"/>
    <x v="242"/>
    <x v="243"/>
    <n v="2300"/>
    <n v="10240"/>
    <x v="1"/>
    <n v="445.21739130434781"/>
    <n v="238"/>
    <x v="241"/>
    <x v="1"/>
    <x v="1"/>
    <n v="1520143200"/>
    <n v="1520402400"/>
    <b v="0"/>
    <b v="0"/>
    <s v="theater/plays"/>
    <x v="3"/>
    <x v="3"/>
  </r>
  <r>
    <n v="244"/>
    <x v="243"/>
    <x v="244"/>
    <n v="700"/>
    <n v="3988"/>
    <x v="1"/>
    <n v="569.71428571428578"/>
    <n v="53"/>
    <x v="242"/>
    <x v="1"/>
    <x v="1"/>
    <n v="1405314000"/>
    <n v="1409806800"/>
    <b v="0"/>
    <b v="0"/>
    <s v="theater/plays"/>
    <x v="3"/>
    <x v="3"/>
  </r>
  <r>
    <n v="245"/>
    <x v="244"/>
    <x v="245"/>
    <n v="2900"/>
    <n v="14771"/>
    <x v="1"/>
    <n v="509.34482758620686"/>
    <n v="214"/>
    <x v="243"/>
    <x v="1"/>
    <x v="1"/>
    <n v="1396846800"/>
    <n v="1396933200"/>
    <b v="0"/>
    <b v="0"/>
    <s v="theater/plays"/>
    <x v="3"/>
    <x v="3"/>
  </r>
  <r>
    <n v="246"/>
    <x v="245"/>
    <x v="246"/>
    <n v="4500"/>
    <n v="14649"/>
    <x v="1"/>
    <n v="325.5333333333333"/>
    <n v="222"/>
    <x v="244"/>
    <x v="1"/>
    <x v="1"/>
    <n v="1375678800"/>
    <n v="1376024400"/>
    <b v="0"/>
    <b v="0"/>
    <s v="technology/web"/>
    <x v="2"/>
    <x v="2"/>
  </r>
  <r>
    <n v="247"/>
    <x v="246"/>
    <x v="247"/>
    <n v="19800"/>
    <n v="184658"/>
    <x v="1"/>
    <n v="932.61616161616166"/>
    <n v="1884"/>
    <x v="245"/>
    <x v="1"/>
    <x v="1"/>
    <n v="1482386400"/>
    <n v="1483682400"/>
    <b v="0"/>
    <b v="1"/>
    <s v="publishing/fiction"/>
    <x v="5"/>
    <x v="13"/>
  </r>
  <r>
    <n v="248"/>
    <x v="247"/>
    <x v="248"/>
    <n v="6200"/>
    <n v="13103"/>
    <x v="1"/>
    <n v="211.33870967741933"/>
    <n v="218"/>
    <x v="246"/>
    <x v="2"/>
    <x v="2"/>
    <n v="1420005600"/>
    <n v="1420437600"/>
    <b v="0"/>
    <b v="0"/>
    <s v="games/mobile games"/>
    <x v="6"/>
    <x v="20"/>
  </r>
  <r>
    <n v="249"/>
    <x v="248"/>
    <x v="249"/>
    <n v="61500"/>
    <n v="168095"/>
    <x v="1"/>
    <n v="273.32520325203251"/>
    <n v="6465"/>
    <x v="247"/>
    <x v="1"/>
    <x v="1"/>
    <n v="1420178400"/>
    <n v="1420783200"/>
    <b v="0"/>
    <b v="0"/>
    <s v="publishing/translations"/>
    <x v="5"/>
    <x v="18"/>
  </r>
  <r>
    <n v="250"/>
    <x v="249"/>
    <x v="250"/>
    <n v="100"/>
    <n v="3"/>
    <x v="0"/>
    <n v="3"/>
    <n v="1"/>
    <x v="248"/>
    <x v="1"/>
    <x v="1"/>
    <n v="1264399200"/>
    <n v="1267423200"/>
    <b v="0"/>
    <b v="0"/>
    <s v="music/rock"/>
    <x v="1"/>
    <x v="1"/>
  </r>
  <r>
    <n v="251"/>
    <x v="250"/>
    <x v="251"/>
    <n v="7100"/>
    <n v="3840"/>
    <x v="0"/>
    <n v="54.084507042253513"/>
    <n v="101"/>
    <x v="249"/>
    <x v="1"/>
    <x v="1"/>
    <n v="1355032800"/>
    <n v="1355205600"/>
    <b v="0"/>
    <b v="0"/>
    <s v="theater/plays"/>
    <x v="3"/>
    <x v="3"/>
  </r>
  <r>
    <n v="252"/>
    <x v="251"/>
    <x v="252"/>
    <n v="1000"/>
    <n v="6263"/>
    <x v="1"/>
    <n v="626.29999999999995"/>
    <n v="59"/>
    <x v="250"/>
    <x v="1"/>
    <x v="1"/>
    <n v="1382677200"/>
    <n v="1383109200"/>
    <b v="0"/>
    <b v="0"/>
    <s v="theater/plays"/>
    <x v="3"/>
    <x v="3"/>
  </r>
  <r>
    <n v="253"/>
    <x v="252"/>
    <x v="253"/>
    <n v="121500"/>
    <n v="108161"/>
    <x v="0"/>
    <n v="89.021399176954731"/>
    <n v="1335"/>
    <x v="251"/>
    <x v="0"/>
    <x v="0"/>
    <n v="1302238800"/>
    <n v="1303275600"/>
    <b v="0"/>
    <b v="0"/>
    <s v="film &amp; video/drama"/>
    <x v="4"/>
    <x v="6"/>
  </r>
  <r>
    <n v="254"/>
    <x v="253"/>
    <x v="254"/>
    <n v="4600"/>
    <n v="8505"/>
    <x v="1"/>
    <n v="184.89130434782609"/>
    <n v="88"/>
    <x v="252"/>
    <x v="1"/>
    <x v="1"/>
    <n v="1487656800"/>
    <n v="1487829600"/>
    <b v="0"/>
    <b v="0"/>
    <s v="publishing/nonfiction"/>
    <x v="5"/>
    <x v="9"/>
  </r>
  <r>
    <n v="255"/>
    <x v="254"/>
    <x v="255"/>
    <n v="80500"/>
    <n v="96735"/>
    <x v="1"/>
    <n v="120.16770186335404"/>
    <n v="1697"/>
    <x v="253"/>
    <x v="1"/>
    <x v="1"/>
    <n v="1297836000"/>
    <n v="1298268000"/>
    <b v="0"/>
    <b v="1"/>
    <s v="music/rock"/>
    <x v="1"/>
    <x v="1"/>
  </r>
  <r>
    <n v="256"/>
    <x v="255"/>
    <x v="256"/>
    <n v="4100"/>
    <n v="959"/>
    <x v="0"/>
    <n v="23.390243902439025"/>
    <n v="15"/>
    <x v="254"/>
    <x v="4"/>
    <x v="4"/>
    <n v="1453615200"/>
    <n v="1456812000"/>
    <b v="0"/>
    <b v="0"/>
    <s v="music/rock"/>
    <x v="1"/>
    <x v="1"/>
  </r>
  <r>
    <n v="257"/>
    <x v="256"/>
    <x v="257"/>
    <n v="5700"/>
    <n v="8322"/>
    <x v="1"/>
    <n v="146"/>
    <n v="92"/>
    <x v="255"/>
    <x v="1"/>
    <x v="1"/>
    <n v="1362463200"/>
    <n v="1363669200"/>
    <b v="0"/>
    <b v="0"/>
    <s v="theater/plays"/>
    <x v="3"/>
    <x v="3"/>
  </r>
  <r>
    <n v="258"/>
    <x v="257"/>
    <x v="258"/>
    <n v="5000"/>
    <n v="13424"/>
    <x v="1"/>
    <n v="268.48"/>
    <n v="186"/>
    <x v="256"/>
    <x v="1"/>
    <x v="1"/>
    <n v="1481176800"/>
    <n v="1482904800"/>
    <b v="0"/>
    <b v="1"/>
    <s v="theater/plays"/>
    <x v="3"/>
    <x v="3"/>
  </r>
  <r>
    <n v="259"/>
    <x v="258"/>
    <x v="259"/>
    <n v="1800"/>
    <n v="10755"/>
    <x v="1"/>
    <n v="597.5"/>
    <n v="138"/>
    <x v="257"/>
    <x v="1"/>
    <x v="1"/>
    <n v="1354946400"/>
    <n v="1356588000"/>
    <b v="1"/>
    <b v="0"/>
    <s v="photography/photography books"/>
    <x v="7"/>
    <x v="14"/>
  </r>
  <r>
    <n v="260"/>
    <x v="259"/>
    <x v="260"/>
    <n v="6300"/>
    <n v="9935"/>
    <x v="1"/>
    <n v="157.69841269841268"/>
    <n v="261"/>
    <x v="258"/>
    <x v="1"/>
    <x v="1"/>
    <n v="1348808400"/>
    <n v="1349845200"/>
    <b v="0"/>
    <b v="0"/>
    <s v="music/rock"/>
    <x v="1"/>
    <x v="1"/>
  </r>
  <r>
    <n v="261"/>
    <x v="260"/>
    <x v="261"/>
    <n v="84300"/>
    <n v="26303"/>
    <x v="0"/>
    <n v="31.201660735468568"/>
    <n v="454"/>
    <x v="259"/>
    <x v="1"/>
    <x v="1"/>
    <n v="1282712400"/>
    <n v="1283058000"/>
    <b v="0"/>
    <b v="1"/>
    <s v="music/rock"/>
    <x v="1"/>
    <x v="1"/>
  </r>
  <r>
    <n v="262"/>
    <x v="261"/>
    <x v="262"/>
    <n v="1700"/>
    <n v="5328"/>
    <x v="1"/>
    <n v="313.41176470588238"/>
    <n v="107"/>
    <x v="260"/>
    <x v="1"/>
    <x v="1"/>
    <n v="1301979600"/>
    <n v="1304226000"/>
    <b v="0"/>
    <b v="1"/>
    <s v="music/indie rock"/>
    <x v="1"/>
    <x v="7"/>
  </r>
  <r>
    <n v="263"/>
    <x v="262"/>
    <x v="263"/>
    <n v="2900"/>
    <n v="10756"/>
    <x v="1"/>
    <n v="370.89655172413791"/>
    <n v="199"/>
    <x v="261"/>
    <x v="1"/>
    <x v="1"/>
    <n v="1263016800"/>
    <n v="1263016800"/>
    <b v="0"/>
    <b v="0"/>
    <s v="photography/photography books"/>
    <x v="7"/>
    <x v="14"/>
  </r>
  <r>
    <n v="264"/>
    <x v="263"/>
    <x v="264"/>
    <n v="45600"/>
    <n v="165375"/>
    <x v="1"/>
    <n v="362.66447368421052"/>
    <n v="5512"/>
    <x v="262"/>
    <x v="1"/>
    <x v="1"/>
    <n v="1360648800"/>
    <n v="1362031200"/>
    <b v="0"/>
    <b v="0"/>
    <s v="theater/plays"/>
    <x v="3"/>
    <x v="3"/>
  </r>
  <r>
    <n v="265"/>
    <x v="264"/>
    <x v="265"/>
    <n v="4900"/>
    <n v="6031"/>
    <x v="1"/>
    <n v="123.08163265306122"/>
    <n v="86"/>
    <x v="263"/>
    <x v="1"/>
    <x v="1"/>
    <n v="1451800800"/>
    <n v="1455602400"/>
    <b v="0"/>
    <b v="0"/>
    <s v="theater/plays"/>
    <x v="3"/>
    <x v="3"/>
  </r>
  <r>
    <n v="266"/>
    <x v="265"/>
    <x v="266"/>
    <n v="111900"/>
    <n v="85902"/>
    <x v="0"/>
    <n v="76.766756032171585"/>
    <n v="3182"/>
    <x v="264"/>
    <x v="6"/>
    <x v="6"/>
    <n v="1415340000"/>
    <n v="1418191200"/>
    <b v="0"/>
    <b v="1"/>
    <s v="music/jazz"/>
    <x v="1"/>
    <x v="17"/>
  </r>
  <r>
    <n v="267"/>
    <x v="266"/>
    <x v="267"/>
    <n v="61600"/>
    <n v="143910"/>
    <x v="1"/>
    <n v="233.62012987012989"/>
    <n v="2768"/>
    <x v="265"/>
    <x v="2"/>
    <x v="2"/>
    <n v="1351054800"/>
    <n v="1352440800"/>
    <b v="0"/>
    <b v="0"/>
    <s v="theater/plays"/>
    <x v="3"/>
    <x v="3"/>
  </r>
  <r>
    <n v="268"/>
    <x v="267"/>
    <x v="268"/>
    <n v="1500"/>
    <n v="2708"/>
    <x v="1"/>
    <n v="180.53333333333333"/>
    <n v="48"/>
    <x v="266"/>
    <x v="1"/>
    <x v="1"/>
    <n v="1349326800"/>
    <n v="1353304800"/>
    <b v="0"/>
    <b v="0"/>
    <s v="film &amp; video/documentary"/>
    <x v="4"/>
    <x v="4"/>
  </r>
  <r>
    <n v="269"/>
    <x v="268"/>
    <x v="269"/>
    <n v="3500"/>
    <n v="8842"/>
    <x v="1"/>
    <n v="252.62857142857143"/>
    <n v="87"/>
    <x v="267"/>
    <x v="1"/>
    <x v="1"/>
    <n v="1548914400"/>
    <n v="1550728800"/>
    <b v="0"/>
    <b v="0"/>
    <s v="film &amp; video/television"/>
    <x v="4"/>
    <x v="19"/>
  </r>
  <r>
    <n v="270"/>
    <x v="269"/>
    <x v="270"/>
    <n v="173900"/>
    <n v="47260"/>
    <x v="3"/>
    <n v="27.176538240368025"/>
    <n v="1890"/>
    <x v="268"/>
    <x v="1"/>
    <x v="1"/>
    <n v="1291269600"/>
    <n v="1291442400"/>
    <b v="0"/>
    <b v="0"/>
    <s v="games/video games"/>
    <x v="6"/>
    <x v="11"/>
  </r>
  <r>
    <n v="271"/>
    <x v="270"/>
    <x v="271"/>
    <n v="153700"/>
    <n v="1953"/>
    <x v="2"/>
    <n v="1.2706571242680547"/>
    <n v="61"/>
    <x v="269"/>
    <x v="1"/>
    <x v="1"/>
    <n v="1449468000"/>
    <n v="1452146400"/>
    <b v="0"/>
    <b v="0"/>
    <s v="photography/photography books"/>
    <x v="7"/>
    <x v="14"/>
  </r>
  <r>
    <n v="272"/>
    <x v="271"/>
    <x v="272"/>
    <n v="51100"/>
    <n v="155349"/>
    <x v="1"/>
    <n v="304.0097847358121"/>
    <n v="1894"/>
    <x v="270"/>
    <x v="1"/>
    <x v="1"/>
    <n v="1562734800"/>
    <n v="1564894800"/>
    <b v="0"/>
    <b v="1"/>
    <s v="theater/plays"/>
    <x v="3"/>
    <x v="3"/>
  </r>
  <r>
    <n v="273"/>
    <x v="272"/>
    <x v="273"/>
    <n v="7800"/>
    <n v="10704"/>
    <x v="1"/>
    <n v="137.23076923076923"/>
    <n v="282"/>
    <x v="271"/>
    <x v="0"/>
    <x v="0"/>
    <n v="1505624400"/>
    <n v="1505883600"/>
    <b v="0"/>
    <b v="0"/>
    <s v="theater/plays"/>
    <x v="3"/>
    <x v="3"/>
  </r>
  <r>
    <n v="274"/>
    <x v="273"/>
    <x v="274"/>
    <n v="2400"/>
    <n v="773"/>
    <x v="0"/>
    <n v="32.208333333333336"/>
    <n v="15"/>
    <x v="272"/>
    <x v="1"/>
    <x v="1"/>
    <n v="1509948000"/>
    <n v="1510380000"/>
    <b v="0"/>
    <b v="0"/>
    <s v="theater/plays"/>
    <x v="3"/>
    <x v="3"/>
  </r>
  <r>
    <n v="275"/>
    <x v="274"/>
    <x v="275"/>
    <n v="3900"/>
    <n v="9419"/>
    <x v="1"/>
    <n v="241.51282051282053"/>
    <n v="116"/>
    <x v="273"/>
    <x v="1"/>
    <x v="1"/>
    <n v="1554526800"/>
    <n v="1555218000"/>
    <b v="0"/>
    <b v="0"/>
    <s v="publishing/translations"/>
    <x v="5"/>
    <x v="18"/>
  </r>
  <r>
    <n v="276"/>
    <x v="275"/>
    <x v="276"/>
    <n v="5500"/>
    <n v="5324"/>
    <x v="0"/>
    <n v="96.8"/>
    <n v="133"/>
    <x v="274"/>
    <x v="1"/>
    <x v="1"/>
    <n v="1334811600"/>
    <n v="1335243600"/>
    <b v="0"/>
    <b v="1"/>
    <s v="games/video games"/>
    <x v="6"/>
    <x v="11"/>
  </r>
  <r>
    <n v="277"/>
    <x v="276"/>
    <x v="277"/>
    <n v="700"/>
    <n v="7465"/>
    <x v="1"/>
    <n v="1066.4285714285716"/>
    <n v="83"/>
    <x v="275"/>
    <x v="1"/>
    <x v="1"/>
    <n v="1279515600"/>
    <n v="1279688400"/>
    <b v="0"/>
    <b v="0"/>
    <s v="theater/plays"/>
    <x v="3"/>
    <x v="3"/>
  </r>
  <r>
    <n v="278"/>
    <x v="277"/>
    <x v="278"/>
    <n v="2700"/>
    <n v="8799"/>
    <x v="1"/>
    <n v="325.88888888888891"/>
    <n v="91"/>
    <x v="276"/>
    <x v="1"/>
    <x v="1"/>
    <n v="1353909600"/>
    <n v="1356069600"/>
    <b v="0"/>
    <b v="0"/>
    <s v="technology/web"/>
    <x v="2"/>
    <x v="2"/>
  </r>
  <r>
    <n v="279"/>
    <x v="278"/>
    <x v="279"/>
    <n v="8000"/>
    <n v="13656"/>
    <x v="1"/>
    <n v="170.70000000000002"/>
    <n v="546"/>
    <x v="277"/>
    <x v="1"/>
    <x v="1"/>
    <n v="1535950800"/>
    <n v="1536210000"/>
    <b v="0"/>
    <b v="0"/>
    <s v="theater/plays"/>
    <x v="3"/>
    <x v="3"/>
  </r>
  <r>
    <n v="280"/>
    <x v="279"/>
    <x v="280"/>
    <n v="2500"/>
    <n v="14536"/>
    <x v="1"/>
    <n v="581.44000000000005"/>
    <n v="393"/>
    <x v="278"/>
    <x v="1"/>
    <x v="1"/>
    <n v="1511244000"/>
    <n v="1511762400"/>
    <b v="0"/>
    <b v="0"/>
    <s v="film &amp; video/animation"/>
    <x v="4"/>
    <x v="10"/>
  </r>
  <r>
    <n v="281"/>
    <x v="280"/>
    <x v="281"/>
    <n v="164500"/>
    <n v="150552"/>
    <x v="0"/>
    <n v="91.520972644376897"/>
    <n v="2062"/>
    <x v="279"/>
    <x v="1"/>
    <x v="1"/>
    <n v="1331445600"/>
    <n v="1333256400"/>
    <b v="0"/>
    <b v="1"/>
    <s v="theater/plays"/>
    <x v="3"/>
    <x v="3"/>
  </r>
  <r>
    <n v="282"/>
    <x v="281"/>
    <x v="282"/>
    <n v="8400"/>
    <n v="9076"/>
    <x v="1"/>
    <n v="108.04761904761904"/>
    <n v="133"/>
    <x v="280"/>
    <x v="1"/>
    <x v="1"/>
    <n v="1480226400"/>
    <n v="1480744800"/>
    <b v="0"/>
    <b v="1"/>
    <s v="film &amp; video/television"/>
    <x v="4"/>
    <x v="19"/>
  </r>
  <r>
    <n v="283"/>
    <x v="282"/>
    <x v="283"/>
    <n v="8100"/>
    <n v="1517"/>
    <x v="0"/>
    <n v="18.728395061728396"/>
    <n v="29"/>
    <x v="281"/>
    <x v="3"/>
    <x v="3"/>
    <n v="1464584400"/>
    <n v="1465016400"/>
    <b v="0"/>
    <b v="0"/>
    <s v="music/rock"/>
    <x v="1"/>
    <x v="1"/>
  </r>
  <r>
    <n v="284"/>
    <x v="283"/>
    <x v="284"/>
    <n v="9800"/>
    <n v="8153"/>
    <x v="0"/>
    <n v="83.193877551020407"/>
    <n v="132"/>
    <x v="282"/>
    <x v="1"/>
    <x v="1"/>
    <n v="1335848400"/>
    <n v="1336280400"/>
    <b v="0"/>
    <b v="0"/>
    <s v="technology/web"/>
    <x v="2"/>
    <x v="2"/>
  </r>
  <r>
    <n v="285"/>
    <x v="284"/>
    <x v="285"/>
    <n v="900"/>
    <n v="6357"/>
    <x v="1"/>
    <n v="706.33333333333337"/>
    <n v="254"/>
    <x v="283"/>
    <x v="1"/>
    <x v="1"/>
    <n v="1473483600"/>
    <n v="1476766800"/>
    <b v="0"/>
    <b v="0"/>
    <s v="theater/plays"/>
    <x v="3"/>
    <x v="3"/>
  </r>
  <r>
    <n v="286"/>
    <x v="285"/>
    <x v="286"/>
    <n v="112100"/>
    <n v="19557"/>
    <x v="3"/>
    <n v="17.446030330062445"/>
    <n v="184"/>
    <x v="284"/>
    <x v="1"/>
    <x v="1"/>
    <n v="1479880800"/>
    <n v="1480485600"/>
    <b v="0"/>
    <b v="0"/>
    <s v="theater/plays"/>
    <x v="3"/>
    <x v="3"/>
  </r>
  <r>
    <n v="287"/>
    <x v="286"/>
    <x v="287"/>
    <n v="6300"/>
    <n v="13213"/>
    <x v="1"/>
    <n v="209.73015873015873"/>
    <n v="176"/>
    <x v="285"/>
    <x v="1"/>
    <x v="1"/>
    <n v="1430197200"/>
    <n v="1430197200"/>
    <b v="0"/>
    <b v="0"/>
    <s v="music/electric music"/>
    <x v="1"/>
    <x v="5"/>
  </r>
  <r>
    <n v="288"/>
    <x v="287"/>
    <x v="288"/>
    <n v="5600"/>
    <n v="5476"/>
    <x v="0"/>
    <n v="97.785714285714292"/>
    <n v="137"/>
    <x v="286"/>
    <x v="3"/>
    <x v="3"/>
    <n v="1331701200"/>
    <n v="1331787600"/>
    <b v="0"/>
    <b v="1"/>
    <s v="music/metal"/>
    <x v="1"/>
    <x v="16"/>
  </r>
  <r>
    <n v="289"/>
    <x v="288"/>
    <x v="289"/>
    <n v="800"/>
    <n v="13474"/>
    <x v="1"/>
    <n v="1684.25"/>
    <n v="337"/>
    <x v="287"/>
    <x v="0"/>
    <x v="0"/>
    <n v="1438578000"/>
    <n v="1438837200"/>
    <b v="0"/>
    <b v="0"/>
    <s v="theater/plays"/>
    <x v="3"/>
    <x v="3"/>
  </r>
  <r>
    <n v="290"/>
    <x v="289"/>
    <x v="290"/>
    <n v="168600"/>
    <n v="91722"/>
    <x v="0"/>
    <n v="54.402135231316727"/>
    <n v="908"/>
    <x v="288"/>
    <x v="1"/>
    <x v="1"/>
    <n v="1368162000"/>
    <n v="1370926800"/>
    <b v="0"/>
    <b v="1"/>
    <s v="film &amp; video/documentary"/>
    <x v="4"/>
    <x v="4"/>
  </r>
  <r>
    <n v="291"/>
    <x v="290"/>
    <x v="291"/>
    <n v="1800"/>
    <n v="8219"/>
    <x v="1"/>
    <n v="456.61111111111109"/>
    <n v="107"/>
    <x v="289"/>
    <x v="1"/>
    <x v="1"/>
    <n v="1318654800"/>
    <n v="1319000400"/>
    <b v="1"/>
    <b v="0"/>
    <s v="technology/web"/>
    <x v="2"/>
    <x v="2"/>
  </r>
  <r>
    <n v="292"/>
    <x v="291"/>
    <x v="292"/>
    <n v="7300"/>
    <n v="717"/>
    <x v="0"/>
    <n v="9.8219178082191778"/>
    <n v="10"/>
    <x v="290"/>
    <x v="1"/>
    <x v="1"/>
    <n v="1331874000"/>
    <n v="1333429200"/>
    <b v="0"/>
    <b v="0"/>
    <s v="food/food trucks"/>
    <x v="0"/>
    <x v="0"/>
  </r>
  <r>
    <n v="293"/>
    <x v="292"/>
    <x v="293"/>
    <n v="6500"/>
    <n v="1065"/>
    <x v="3"/>
    <n v="16.384615384615383"/>
    <n v="32"/>
    <x v="291"/>
    <x v="6"/>
    <x v="6"/>
    <n v="1286254800"/>
    <n v="1287032400"/>
    <b v="0"/>
    <b v="0"/>
    <s v="theater/plays"/>
    <x v="3"/>
    <x v="3"/>
  </r>
  <r>
    <n v="294"/>
    <x v="293"/>
    <x v="294"/>
    <n v="600"/>
    <n v="8038"/>
    <x v="1"/>
    <n v="1339.6666666666667"/>
    <n v="183"/>
    <x v="292"/>
    <x v="1"/>
    <x v="1"/>
    <n v="1540530000"/>
    <n v="1541570400"/>
    <b v="0"/>
    <b v="0"/>
    <s v="theater/plays"/>
    <x v="3"/>
    <x v="3"/>
  </r>
  <r>
    <n v="295"/>
    <x v="294"/>
    <x v="295"/>
    <n v="192900"/>
    <n v="68769"/>
    <x v="0"/>
    <n v="35.650077760497666"/>
    <n v="1910"/>
    <x v="293"/>
    <x v="5"/>
    <x v="5"/>
    <n v="1381813200"/>
    <n v="1383976800"/>
    <b v="0"/>
    <b v="0"/>
    <s v="theater/plays"/>
    <x v="3"/>
    <x v="3"/>
  </r>
  <r>
    <n v="296"/>
    <x v="295"/>
    <x v="296"/>
    <n v="6100"/>
    <n v="3352"/>
    <x v="0"/>
    <n v="54.950819672131146"/>
    <n v="38"/>
    <x v="294"/>
    <x v="2"/>
    <x v="2"/>
    <n v="1548655200"/>
    <n v="1550556000"/>
    <b v="0"/>
    <b v="0"/>
    <s v="theater/plays"/>
    <x v="3"/>
    <x v="3"/>
  </r>
  <r>
    <n v="297"/>
    <x v="296"/>
    <x v="297"/>
    <n v="7200"/>
    <n v="6785"/>
    <x v="0"/>
    <n v="94.236111111111114"/>
    <n v="104"/>
    <x v="295"/>
    <x v="2"/>
    <x v="2"/>
    <n v="1389679200"/>
    <n v="1390456800"/>
    <b v="0"/>
    <b v="1"/>
    <s v="theater/plays"/>
    <x v="3"/>
    <x v="3"/>
  </r>
  <r>
    <n v="298"/>
    <x v="297"/>
    <x v="298"/>
    <n v="3500"/>
    <n v="5037"/>
    <x v="1"/>
    <n v="143.91428571428571"/>
    <n v="72"/>
    <x v="296"/>
    <x v="1"/>
    <x v="1"/>
    <n v="1456466400"/>
    <n v="1458018000"/>
    <b v="0"/>
    <b v="1"/>
    <s v="music/rock"/>
    <x v="1"/>
    <x v="1"/>
  </r>
  <r>
    <n v="299"/>
    <x v="298"/>
    <x v="299"/>
    <n v="3800"/>
    <n v="1954"/>
    <x v="0"/>
    <n v="51.421052631578945"/>
    <n v="49"/>
    <x v="297"/>
    <x v="1"/>
    <x v="1"/>
    <n v="1456984800"/>
    <n v="1461819600"/>
    <b v="0"/>
    <b v="0"/>
    <s v="food/food trucks"/>
    <x v="0"/>
    <x v="0"/>
  </r>
  <r>
    <n v="300"/>
    <x v="299"/>
    <x v="300"/>
    <n v="100"/>
    <n v="5"/>
    <x v="0"/>
    <n v="5"/>
    <n v="1"/>
    <x v="298"/>
    <x v="3"/>
    <x v="3"/>
    <n v="1504069200"/>
    <n v="1504155600"/>
    <b v="0"/>
    <b v="1"/>
    <s v="publishing/nonfiction"/>
    <x v="5"/>
    <x v="9"/>
  </r>
  <r>
    <n v="301"/>
    <x v="300"/>
    <x v="301"/>
    <n v="900"/>
    <n v="12102"/>
    <x v="1"/>
    <n v="1344.6666666666667"/>
    <n v="295"/>
    <x v="299"/>
    <x v="1"/>
    <x v="1"/>
    <n v="1424930400"/>
    <n v="1426395600"/>
    <b v="0"/>
    <b v="0"/>
    <s v="film &amp; video/documentary"/>
    <x v="4"/>
    <x v="4"/>
  </r>
  <r>
    <n v="302"/>
    <x v="301"/>
    <x v="302"/>
    <n v="76100"/>
    <n v="24234"/>
    <x v="0"/>
    <n v="31.844940867279899"/>
    <n v="245"/>
    <x v="300"/>
    <x v="1"/>
    <x v="1"/>
    <n v="1535864400"/>
    <n v="1537074000"/>
    <b v="0"/>
    <b v="0"/>
    <s v="theater/plays"/>
    <x v="3"/>
    <x v="3"/>
  </r>
  <r>
    <n v="303"/>
    <x v="302"/>
    <x v="303"/>
    <n v="3400"/>
    <n v="2809"/>
    <x v="0"/>
    <n v="82.617647058823536"/>
    <n v="32"/>
    <x v="301"/>
    <x v="1"/>
    <x v="1"/>
    <n v="1452146400"/>
    <n v="1452578400"/>
    <b v="0"/>
    <b v="0"/>
    <s v="music/indie rock"/>
    <x v="1"/>
    <x v="7"/>
  </r>
  <r>
    <n v="304"/>
    <x v="303"/>
    <x v="304"/>
    <n v="2100"/>
    <n v="11469"/>
    <x v="1"/>
    <n v="546.14285714285722"/>
    <n v="142"/>
    <x v="302"/>
    <x v="1"/>
    <x v="1"/>
    <n v="1470546000"/>
    <n v="1474088400"/>
    <b v="0"/>
    <b v="0"/>
    <s v="film &amp; video/documentary"/>
    <x v="4"/>
    <x v="4"/>
  </r>
  <r>
    <n v="305"/>
    <x v="304"/>
    <x v="305"/>
    <n v="2800"/>
    <n v="8014"/>
    <x v="1"/>
    <n v="286.21428571428572"/>
    <n v="85"/>
    <x v="303"/>
    <x v="1"/>
    <x v="1"/>
    <n v="1458363600"/>
    <n v="1461906000"/>
    <b v="0"/>
    <b v="0"/>
    <s v="theater/plays"/>
    <x v="3"/>
    <x v="3"/>
  </r>
  <r>
    <n v="306"/>
    <x v="305"/>
    <x v="306"/>
    <n v="6500"/>
    <n v="514"/>
    <x v="0"/>
    <n v="7.9076923076923071"/>
    <n v="7"/>
    <x v="304"/>
    <x v="1"/>
    <x v="1"/>
    <n v="1500008400"/>
    <n v="1500267600"/>
    <b v="0"/>
    <b v="1"/>
    <s v="theater/plays"/>
    <x v="3"/>
    <x v="3"/>
  </r>
  <r>
    <n v="307"/>
    <x v="306"/>
    <x v="307"/>
    <n v="32900"/>
    <n v="43473"/>
    <x v="1"/>
    <n v="132.13677811550153"/>
    <n v="659"/>
    <x v="305"/>
    <x v="3"/>
    <x v="3"/>
    <n v="1338958800"/>
    <n v="1340686800"/>
    <b v="0"/>
    <b v="1"/>
    <s v="publishing/fiction"/>
    <x v="5"/>
    <x v="13"/>
  </r>
  <r>
    <n v="308"/>
    <x v="307"/>
    <x v="308"/>
    <n v="118200"/>
    <n v="87560"/>
    <x v="0"/>
    <n v="74.077834179357026"/>
    <n v="803"/>
    <x v="306"/>
    <x v="1"/>
    <x v="1"/>
    <n v="1303102800"/>
    <n v="1303189200"/>
    <b v="0"/>
    <b v="0"/>
    <s v="theater/plays"/>
    <x v="3"/>
    <x v="3"/>
  </r>
  <r>
    <n v="309"/>
    <x v="308"/>
    <x v="309"/>
    <n v="4100"/>
    <n v="3087"/>
    <x v="3"/>
    <n v="75.292682926829272"/>
    <n v="75"/>
    <x v="307"/>
    <x v="1"/>
    <x v="1"/>
    <n v="1316581200"/>
    <n v="1318309200"/>
    <b v="0"/>
    <b v="1"/>
    <s v="music/indie rock"/>
    <x v="1"/>
    <x v="7"/>
  </r>
  <r>
    <n v="310"/>
    <x v="309"/>
    <x v="310"/>
    <n v="7800"/>
    <n v="1586"/>
    <x v="0"/>
    <n v="20.333333333333332"/>
    <n v="16"/>
    <x v="308"/>
    <x v="1"/>
    <x v="1"/>
    <n v="1270789200"/>
    <n v="1272171600"/>
    <b v="0"/>
    <b v="0"/>
    <s v="games/video games"/>
    <x v="6"/>
    <x v="11"/>
  </r>
  <r>
    <n v="311"/>
    <x v="310"/>
    <x v="311"/>
    <n v="6300"/>
    <n v="12812"/>
    <x v="1"/>
    <n v="203.36507936507937"/>
    <n v="121"/>
    <x v="309"/>
    <x v="1"/>
    <x v="1"/>
    <n v="1297836000"/>
    <n v="1298872800"/>
    <b v="0"/>
    <b v="0"/>
    <s v="theater/plays"/>
    <x v="3"/>
    <x v="3"/>
  </r>
  <r>
    <n v="312"/>
    <x v="311"/>
    <x v="312"/>
    <n v="59100"/>
    <n v="183345"/>
    <x v="1"/>
    <n v="310.2284263959391"/>
    <n v="3742"/>
    <x v="310"/>
    <x v="1"/>
    <x v="1"/>
    <n v="1382677200"/>
    <n v="1383282000"/>
    <b v="0"/>
    <b v="0"/>
    <s v="theater/plays"/>
    <x v="3"/>
    <x v="3"/>
  </r>
  <r>
    <n v="313"/>
    <x v="312"/>
    <x v="313"/>
    <n v="2200"/>
    <n v="8697"/>
    <x v="1"/>
    <n v="395.31818181818181"/>
    <n v="223"/>
    <x v="311"/>
    <x v="1"/>
    <x v="1"/>
    <n v="1330322400"/>
    <n v="1330495200"/>
    <b v="0"/>
    <b v="0"/>
    <s v="music/rock"/>
    <x v="1"/>
    <x v="1"/>
  </r>
  <r>
    <n v="314"/>
    <x v="313"/>
    <x v="314"/>
    <n v="1400"/>
    <n v="4126"/>
    <x v="1"/>
    <n v="294.71428571428572"/>
    <n v="133"/>
    <x v="312"/>
    <x v="1"/>
    <x v="1"/>
    <n v="1552366800"/>
    <n v="1552798800"/>
    <b v="0"/>
    <b v="1"/>
    <s v="film &amp; video/documentary"/>
    <x v="4"/>
    <x v="4"/>
  </r>
  <r>
    <n v="315"/>
    <x v="314"/>
    <x v="315"/>
    <n v="9500"/>
    <n v="3220"/>
    <x v="0"/>
    <n v="33.89473684210526"/>
    <n v="31"/>
    <x v="313"/>
    <x v="1"/>
    <x v="1"/>
    <n v="1400907600"/>
    <n v="1403413200"/>
    <b v="0"/>
    <b v="0"/>
    <s v="theater/plays"/>
    <x v="3"/>
    <x v="3"/>
  </r>
  <r>
    <n v="316"/>
    <x v="315"/>
    <x v="316"/>
    <n v="9600"/>
    <n v="6401"/>
    <x v="0"/>
    <n v="66.677083333333329"/>
    <n v="108"/>
    <x v="314"/>
    <x v="6"/>
    <x v="6"/>
    <n v="1574143200"/>
    <n v="1574229600"/>
    <b v="0"/>
    <b v="1"/>
    <s v="food/food trucks"/>
    <x v="0"/>
    <x v="0"/>
  </r>
  <r>
    <n v="317"/>
    <x v="316"/>
    <x v="317"/>
    <n v="6600"/>
    <n v="1269"/>
    <x v="0"/>
    <n v="19.227272727272727"/>
    <n v="30"/>
    <x v="315"/>
    <x v="1"/>
    <x v="1"/>
    <n v="1494738000"/>
    <n v="1495861200"/>
    <b v="0"/>
    <b v="0"/>
    <s v="theater/plays"/>
    <x v="3"/>
    <x v="3"/>
  </r>
  <r>
    <n v="318"/>
    <x v="317"/>
    <x v="318"/>
    <n v="5700"/>
    <n v="903"/>
    <x v="0"/>
    <n v="15.842105263157894"/>
    <n v="17"/>
    <x v="316"/>
    <x v="1"/>
    <x v="1"/>
    <n v="1392357600"/>
    <n v="1392530400"/>
    <b v="0"/>
    <b v="0"/>
    <s v="music/rock"/>
    <x v="1"/>
    <x v="1"/>
  </r>
  <r>
    <n v="319"/>
    <x v="318"/>
    <x v="319"/>
    <n v="8400"/>
    <n v="3251"/>
    <x v="3"/>
    <n v="38.702380952380956"/>
    <n v="64"/>
    <x v="317"/>
    <x v="1"/>
    <x v="1"/>
    <n v="1281589200"/>
    <n v="1283662800"/>
    <b v="0"/>
    <b v="0"/>
    <s v="technology/web"/>
    <x v="2"/>
    <x v="2"/>
  </r>
  <r>
    <n v="320"/>
    <x v="319"/>
    <x v="320"/>
    <n v="84400"/>
    <n v="8092"/>
    <x v="0"/>
    <n v="9.5876777251184837"/>
    <n v="80"/>
    <x v="318"/>
    <x v="1"/>
    <x v="1"/>
    <n v="1305003600"/>
    <n v="1305781200"/>
    <b v="0"/>
    <b v="0"/>
    <s v="publishing/fiction"/>
    <x v="5"/>
    <x v="13"/>
  </r>
  <r>
    <n v="321"/>
    <x v="320"/>
    <x v="321"/>
    <n v="170400"/>
    <n v="160422"/>
    <x v="0"/>
    <n v="94.144366197183089"/>
    <n v="2468"/>
    <x v="319"/>
    <x v="1"/>
    <x v="1"/>
    <n v="1301634000"/>
    <n v="1302325200"/>
    <b v="0"/>
    <b v="0"/>
    <s v="film &amp; video/shorts"/>
    <x v="4"/>
    <x v="12"/>
  </r>
  <r>
    <n v="322"/>
    <x v="321"/>
    <x v="322"/>
    <n v="117900"/>
    <n v="196377"/>
    <x v="1"/>
    <n v="166.56234096692114"/>
    <n v="5168"/>
    <x v="320"/>
    <x v="1"/>
    <x v="1"/>
    <n v="1290664800"/>
    <n v="1291788000"/>
    <b v="0"/>
    <b v="0"/>
    <s v="theater/plays"/>
    <x v="3"/>
    <x v="3"/>
  </r>
  <r>
    <n v="323"/>
    <x v="322"/>
    <x v="323"/>
    <n v="8900"/>
    <n v="2148"/>
    <x v="0"/>
    <n v="24.134831460674157"/>
    <n v="26"/>
    <x v="321"/>
    <x v="4"/>
    <x v="4"/>
    <n v="1395896400"/>
    <n v="1396069200"/>
    <b v="0"/>
    <b v="0"/>
    <s v="film &amp; video/documentary"/>
    <x v="4"/>
    <x v="4"/>
  </r>
  <r>
    <n v="324"/>
    <x v="323"/>
    <x v="324"/>
    <n v="7100"/>
    <n v="11648"/>
    <x v="1"/>
    <n v="164.05633802816902"/>
    <n v="307"/>
    <x v="322"/>
    <x v="1"/>
    <x v="1"/>
    <n v="1434862800"/>
    <n v="1435899600"/>
    <b v="0"/>
    <b v="1"/>
    <s v="theater/plays"/>
    <x v="3"/>
    <x v="3"/>
  </r>
  <r>
    <n v="325"/>
    <x v="324"/>
    <x v="325"/>
    <n v="6500"/>
    <n v="5897"/>
    <x v="0"/>
    <n v="90.723076923076931"/>
    <n v="73"/>
    <x v="323"/>
    <x v="1"/>
    <x v="1"/>
    <n v="1529125200"/>
    <n v="1531112400"/>
    <b v="0"/>
    <b v="1"/>
    <s v="theater/plays"/>
    <x v="3"/>
    <x v="3"/>
  </r>
  <r>
    <n v="326"/>
    <x v="325"/>
    <x v="326"/>
    <n v="7200"/>
    <n v="3326"/>
    <x v="0"/>
    <n v="46.194444444444443"/>
    <n v="128"/>
    <x v="324"/>
    <x v="1"/>
    <x v="1"/>
    <n v="1451109600"/>
    <n v="1451628000"/>
    <b v="0"/>
    <b v="0"/>
    <s v="film &amp; video/animation"/>
    <x v="4"/>
    <x v="10"/>
  </r>
  <r>
    <n v="327"/>
    <x v="326"/>
    <x v="327"/>
    <n v="2600"/>
    <n v="1002"/>
    <x v="0"/>
    <n v="38.53846153846154"/>
    <n v="33"/>
    <x v="325"/>
    <x v="1"/>
    <x v="1"/>
    <n v="1566968400"/>
    <n v="1567314000"/>
    <b v="0"/>
    <b v="1"/>
    <s v="theater/plays"/>
    <x v="3"/>
    <x v="3"/>
  </r>
  <r>
    <n v="328"/>
    <x v="327"/>
    <x v="328"/>
    <n v="98700"/>
    <n v="131826"/>
    <x v="1"/>
    <n v="133.56231003039514"/>
    <n v="2441"/>
    <x v="326"/>
    <x v="1"/>
    <x v="1"/>
    <n v="1543557600"/>
    <n v="1544508000"/>
    <b v="0"/>
    <b v="0"/>
    <s v="music/rock"/>
    <x v="1"/>
    <x v="1"/>
  </r>
  <r>
    <n v="329"/>
    <x v="328"/>
    <x v="329"/>
    <n v="93800"/>
    <n v="21477"/>
    <x v="2"/>
    <n v="22.896588486140725"/>
    <n v="211"/>
    <x v="327"/>
    <x v="1"/>
    <x v="1"/>
    <n v="1481522400"/>
    <n v="1482472800"/>
    <b v="0"/>
    <b v="0"/>
    <s v="games/video games"/>
    <x v="6"/>
    <x v="11"/>
  </r>
  <r>
    <n v="330"/>
    <x v="329"/>
    <x v="330"/>
    <n v="33700"/>
    <n v="62330"/>
    <x v="1"/>
    <n v="184.95548961424333"/>
    <n v="1385"/>
    <x v="328"/>
    <x v="4"/>
    <x v="4"/>
    <n v="1512712800"/>
    <n v="1512799200"/>
    <b v="0"/>
    <b v="0"/>
    <s v="film &amp; video/documentary"/>
    <x v="4"/>
    <x v="4"/>
  </r>
  <r>
    <n v="331"/>
    <x v="330"/>
    <x v="331"/>
    <n v="3300"/>
    <n v="14643"/>
    <x v="1"/>
    <n v="443.72727272727275"/>
    <n v="190"/>
    <x v="329"/>
    <x v="1"/>
    <x v="1"/>
    <n v="1324274400"/>
    <n v="1324360800"/>
    <b v="0"/>
    <b v="0"/>
    <s v="food/food trucks"/>
    <x v="0"/>
    <x v="0"/>
  </r>
  <r>
    <n v="332"/>
    <x v="331"/>
    <x v="332"/>
    <n v="20700"/>
    <n v="41396"/>
    <x v="1"/>
    <n v="199.9806763285024"/>
    <n v="470"/>
    <x v="330"/>
    <x v="1"/>
    <x v="1"/>
    <n v="1364446800"/>
    <n v="1364533200"/>
    <b v="0"/>
    <b v="0"/>
    <s v="technology/wearables"/>
    <x v="2"/>
    <x v="8"/>
  </r>
  <r>
    <n v="333"/>
    <x v="332"/>
    <x v="333"/>
    <n v="9600"/>
    <n v="11900"/>
    <x v="1"/>
    <n v="123.95833333333333"/>
    <n v="253"/>
    <x v="331"/>
    <x v="1"/>
    <x v="1"/>
    <n v="1542693600"/>
    <n v="1545112800"/>
    <b v="0"/>
    <b v="0"/>
    <s v="theater/plays"/>
    <x v="3"/>
    <x v="3"/>
  </r>
  <r>
    <n v="334"/>
    <x v="333"/>
    <x v="334"/>
    <n v="66200"/>
    <n v="123538"/>
    <x v="1"/>
    <n v="186.61329305135951"/>
    <n v="1113"/>
    <x v="332"/>
    <x v="1"/>
    <x v="1"/>
    <n v="1515564000"/>
    <n v="1516168800"/>
    <b v="0"/>
    <b v="0"/>
    <s v="music/rock"/>
    <x v="1"/>
    <x v="1"/>
  </r>
  <r>
    <n v="335"/>
    <x v="334"/>
    <x v="335"/>
    <n v="173800"/>
    <n v="198628"/>
    <x v="1"/>
    <n v="114.28538550057536"/>
    <n v="2283"/>
    <x v="333"/>
    <x v="1"/>
    <x v="1"/>
    <n v="1573797600"/>
    <n v="1574920800"/>
    <b v="0"/>
    <b v="0"/>
    <s v="music/rock"/>
    <x v="1"/>
    <x v="1"/>
  </r>
  <r>
    <n v="336"/>
    <x v="335"/>
    <x v="336"/>
    <n v="70700"/>
    <n v="68602"/>
    <x v="0"/>
    <n v="97.032531824611041"/>
    <n v="1072"/>
    <x v="334"/>
    <x v="1"/>
    <x v="1"/>
    <n v="1292392800"/>
    <n v="1292479200"/>
    <b v="0"/>
    <b v="1"/>
    <s v="music/rock"/>
    <x v="1"/>
    <x v="1"/>
  </r>
  <r>
    <n v="337"/>
    <x v="336"/>
    <x v="337"/>
    <n v="94500"/>
    <n v="116064"/>
    <x v="1"/>
    <n v="122.81904761904762"/>
    <n v="1095"/>
    <x v="335"/>
    <x v="1"/>
    <x v="1"/>
    <n v="1573452000"/>
    <n v="1573538400"/>
    <b v="0"/>
    <b v="0"/>
    <s v="theater/plays"/>
    <x v="3"/>
    <x v="3"/>
  </r>
  <r>
    <n v="338"/>
    <x v="337"/>
    <x v="338"/>
    <n v="69800"/>
    <n v="125042"/>
    <x v="1"/>
    <n v="179.14326647564468"/>
    <n v="1690"/>
    <x v="336"/>
    <x v="1"/>
    <x v="1"/>
    <n v="1317790800"/>
    <n v="1320382800"/>
    <b v="0"/>
    <b v="0"/>
    <s v="theater/plays"/>
    <x v="3"/>
    <x v="3"/>
  </r>
  <r>
    <n v="339"/>
    <x v="338"/>
    <x v="339"/>
    <n v="136300"/>
    <n v="108974"/>
    <x v="3"/>
    <n v="79.951577402787962"/>
    <n v="1297"/>
    <x v="337"/>
    <x v="0"/>
    <x v="0"/>
    <n v="1501650000"/>
    <n v="1502859600"/>
    <b v="0"/>
    <b v="0"/>
    <s v="theater/plays"/>
    <x v="3"/>
    <x v="3"/>
  </r>
  <r>
    <n v="340"/>
    <x v="339"/>
    <x v="340"/>
    <n v="37100"/>
    <n v="34964"/>
    <x v="0"/>
    <n v="94.242587601078171"/>
    <n v="393"/>
    <x v="338"/>
    <x v="1"/>
    <x v="1"/>
    <n v="1323669600"/>
    <n v="1323756000"/>
    <b v="0"/>
    <b v="0"/>
    <s v="photography/photography books"/>
    <x v="7"/>
    <x v="14"/>
  </r>
  <r>
    <n v="341"/>
    <x v="340"/>
    <x v="341"/>
    <n v="114300"/>
    <n v="96777"/>
    <x v="0"/>
    <n v="84.669291338582681"/>
    <n v="1257"/>
    <x v="339"/>
    <x v="1"/>
    <x v="1"/>
    <n v="1440738000"/>
    <n v="1441342800"/>
    <b v="0"/>
    <b v="0"/>
    <s v="music/indie rock"/>
    <x v="1"/>
    <x v="7"/>
  </r>
  <r>
    <n v="342"/>
    <x v="341"/>
    <x v="342"/>
    <n v="47900"/>
    <n v="31864"/>
    <x v="0"/>
    <n v="66.521920668058456"/>
    <n v="328"/>
    <x v="340"/>
    <x v="1"/>
    <x v="1"/>
    <n v="1374296400"/>
    <n v="1375333200"/>
    <b v="0"/>
    <b v="0"/>
    <s v="theater/plays"/>
    <x v="3"/>
    <x v="3"/>
  </r>
  <r>
    <n v="343"/>
    <x v="342"/>
    <x v="343"/>
    <n v="9000"/>
    <n v="4853"/>
    <x v="0"/>
    <n v="53.922222222222224"/>
    <n v="147"/>
    <x v="341"/>
    <x v="1"/>
    <x v="1"/>
    <n v="1384840800"/>
    <n v="1389420000"/>
    <b v="0"/>
    <b v="0"/>
    <s v="theater/plays"/>
    <x v="3"/>
    <x v="3"/>
  </r>
  <r>
    <n v="344"/>
    <x v="343"/>
    <x v="344"/>
    <n v="197600"/>
    <n v="82959"/>
    <x v="0"/>
    <n v="41.983299595141702"/>
    <n v="830"/>
    <x v="342"/>
    <x v="1"/>
    <x v="1"/>
    <n v="1516600800"/>
    <n v="1520056800"/>
    <b v="0"/>
    <b v="0"/>
    <s v="games/video games"/>
    <x v="6"/>
    <x v="11"/>
  </r>
  <r>
    <n v="345"/>
    <x v="344"/>
    <x v="345"/>
    <n v="157600"/>
    <n v="23159"/>
    <x v="0"/>
    <n v="14.69479695431472"/>
    <n v="331"/>
    <x v="343"/>
    <x v="4"/>
    <x v="4"/>
    <n v="1436418000"/>
    <n v="1436504400"/>
    <b v="0"/>
    <b v="0"/>
    <s v="film &amp; video/drama"/>
    <x v="4"/>
    <x v="6"/>
  </r>
  <r>
    <n v="346"/>
    <x v="345"/>
    <x v="346"/>
    <n v="8000"/>
    <n v="2758"/>
    <x v="0"/>
    <n v="34.475000000000001"/>
    <n v="25"/>
    <x v="344"/>
    <x v="1"/>
    <x v="1"/>
    <n v="1503550800"/>
    <n v="1508302800"/>
    <b v="0"/>
    <b v="1"/>
    <s v="music/indie rock"/>
    <x v="1"/>
    <x v="7"/>
  </r>
  <r>
    <n v="347"/>
    <x v="346"/>
    <x v="347"/>
    <n v="900"/>
    <n v="12607"/>
    <x v="1"/>
    <n v="1400.7777777777778"/>
    <n v="191"/>
    <x v="345"/>
    <x v="1"/>
    <x v="1"/>
    <n v="1423634400"/>
    <n v="1425708000"/>
    <b v="0"/>
    <b v="0"/>
    <s v="technology/web"/>
    <x v="2"/>
    <x v="2"/>
  </r>
  <r>
    <n v="348"/>
    <x v="347"/>
    <x v="348"/>
    <n v="199000"/>
    <n v="142823"/>
    <x v="0"/>
    <n v="71.770351758793964"/>
    <n v="3483"/>
    <x v="346"/>
    <x v="1"/>
    <x v="1"/>
    <n v="1487224800"/>
    <n v="1488348000"/>
    <b v="0"/>
    <b v="0"/>
    <s v="food/food trucks"/>
    <x v="0"/>
    <x v="0"/>
  </r>
  <r>
    <n v="349"/>
    <x v="348"/>
    <x v="349"/>
    <n v="180800"/>
    <n v="95958"/>
    <x v="0"/>
    <n v="53.074115044247783"/>
    <n v="923"/>
    <x v="347"/>
    <x v="1"/>
    <x v="1"/>
    <n v="1500008400"/>
    <n v="1502600400"/>
    <b v="0"/>
    <b v="0"/>
    <s v="theater/plays"/>
    <x v="3"/>
    <x v="3"/>
  </r>
  <r>
    <n v="350"/>
    <x v="349"/>
    <x v="350"/>
    <n v="100"/>
    <n v="5"/>
    <x v="0"/>
    <n v="5"/>
    <n v="1"/>
    <x v="298"/>
    <x v="1"/>
    <x v="1"/>
    <n v="1432098000"/>
    <n v="1433653200"/>
    <b v="0"/>
    <b v="1"/>
    <s v="music/jazz"/>
    <x v="1"/>
    <x v="17"/>
  </r>
  <r>
    <n v="351"/>
    <x v="350"/>
    <x v="351"/>
    <n v="74100"/>
    <n v="94631"/>
    <x v="1"/>
    <n v="127.70715249662618"/>
    <n v="2013"/>
    <x v="348"/>
    <x v="1"/>
    <x v="1"/>
    <n v="1440392400"/>
    <n v="1441602000"/>
    <b v="0"/>
    <b v="0"/>
    <s v="music/rock"/>
    <x v="1"/>
    <x v="1"/>
  </r>
  <r>
    <n v="352"/>
    <x v="351"/>
    <x v="352"/>
    <n v="2800"/>
    <n v="977"/>
    <x v="0"/>
    <n v="34.892857142857139"/>
    <n v="33"/>
    <x v="349"/>
    <x v="0"/>
    <x v="0"/>
    <n v="1446876000"/>
    <n v="1447567200"/>
    <b v="0"/>
    <b v="0"/>
    <s v="theater/plays"/>
    <x v="3"/>
    <x v="3"/>
  </r>
  <r>
    <n v="353"/>
    <x v="352"/>
    <x v="353"/>
    <n v="33600"/>
    <n v="137961"/>
    <x v="1"/>
    <n v="410.59821428571428"/>
    <n v="1703"/>
    <x v="350"/>
    <x v="1"/>
    <x v="1"/>
    <n v="1562302800"/>
    <n v="1562389200"/>
    <b v="0"/>
    <b v="0"/>
    <s v="theater/plays"/>
    <x v="3"/>
    <x v="3"/>
  </r>
  <r>
    <n v="354"/>
    <x v="353"/>
    <x v="354"/>
    <n v="6100"/>
    <n v="7548"/>
    <x v="1"/>
    <n v="123.73770491803278"/>
    <n v="80"/>
    <x v="351"/>
    <x v="3"/>
    <x v="3"/>
    <n v="1378184400"/>
    <n v="1378789200"/>
    <b v="0"/>
    <b v="0"/>
    <s v="film &amp; video/documentary"/>
    <x v="4"/>
    <x v="4"/>
  </r>
  <r>
    <n v="355"/>
    <x v="354"/>
    <x v="355"/>
    <n v="3800"/>
    <n v="2241"/>
    <x v="2"/>
    <n v="58.973684210526315"/>
    <n v="86"/>
    <x v="352"/>
    <x v="1"/>
    <x v="1"/>
    <n v="1485064800"/>
    <n v="1488520800"/>
    <b v="0"/>
    <b v="0"/>
    <s v="technology/wearables"/>
    <x v="2"/>
    <x v="8"/>
  </r>
  <r>
    <n v="356"/>
    <x v="355"/>
    <x v="356"/>
    <n v="9300"/>
    <n v="3431"/>
    <x v="0"/>
    <n v="36.892473118279568"/>
    <n v="40"/>
    <x v="353"/>
    <x v="6"/>
    <x v="6"/>
    <n v="1326520800"/>
    <n v="1327298400"/>
    <b v="0"/>
    <b v="0"/>
    <s v="theater/plays"/>
    <x v="3"/>
    <x v="3"/>
  </r>
  <r>
    <n v="357"/>
    <x v="356"/>
    <x v="357"/>
    <n v="2300"/>
    <n v="4253"/>
    <x v="1"/>
    <n v="184.91304347826087"/>
    <n v="41"/>
    <x v="354"/>
    <x v="1"/>
    <x v="1"/>
    <n v="1441256400"/>
    <n v="1443416400"/>
    <b v="0"/>
    <b v="0"/>
    <s v="games/video games"/>
    <x v="6"/>
    <x v="11"/>
  </r>
  <r>
    <n v="358"/>
    <x v="357"/>
    <x v="358"/>
    <n v="9700"/>
    <n v="1146"/>
    <x v="0"/>
    <n v="11.814432989690722"/>
    <n v="23"/>
    <x v="355"/>
    <x v="0"/>
    <x v="0"/>
    <n v="1533877200"/>
    <n v="1534136400"/>
    <b v="1"/>
    <b v="0"/>
    <s v="photography/photography books"/>
    <x v="7"/>
    <x v="14"/>
  </r>
  <r>
    <n v="359"/>
    <x v="358"/>
    <x v="359"/>
    <n v="4000"/>
    <n v="11948"/>
    <x v="1"/>
    <n v="298.7"/>
    <n v="187"/>
    <x v="356"/>
    <x v="1"/>
    <x v="1"/>
    <n v="1314421200"/>
    <n v="1315026000"/>
    <b v="0"/>
    <b v="0"/>
    <s v="film &amp; video/animation"/>
    <x v="4"/>
    <x v="10"/>
  </r>
  <r>
    <n v="360"/>
    <x v="359"/>
    <x v="360"/>
    <n v="59700"/>
    <n v="135132"/>
    <x v="1"/>
    <n v="226.35175879396985"/>
    <n v="2875"/>
    <x v="357"/>
    <x v="4"/>
    <x v="4"/>
    <n v="1293861600"/>
    <n v="1295071200"/>
    <b v="0"/>
    <b v="1"/>
    <s v="theater/plays"/>
    <x v="3"/>
    <x v="3"/>
  </r>
  <r>
    <n v="361"/>
    <x v="360"/>
    <x v="361"/>
    <n v="5500"/>
    <n v="9546"/>
    <x v="1"/>
    <n v="173.56363636363636"/>
    <n v="88"/>
    <x v="358"/>
    <x v="1"/>
    <x v="1"/>
    <n v="1507352400"/>
    <n v="1509426000"/>
    <b v="0"/>
    <b v="0"/>
    <s v="theater/plays"/>
    <x v="3"/>
    <x v="3"/>
  </r>
  <r>
    <n v="362"/>
    <x v="361"/>
    <x v="362"/>
    <n v="3700"/>
    <n v="13755"/>
    <x v="1"/>
    <n v="371.75675675675677"/>
    <n v="191"/>
    <x v="359"/>
    <x v="1"/>
    <x v="1"/>
    <n v="1296108000"/>
    <n v="1299391200"/>
    <b v="0"/>
    <b v="0"/>
    <s v="music/rock"/>
    <x v="1"/>
    <x v="1"/>
  </r>
  <r>
    <n v="363"/>
    <x v="362"/>
    <x v="363"/>
    <n v="5200"/>
    <n v="8330"/>
    <x v="1"/>
    <n v="160.19230769230771"/>
    <n v="139"/>
    <x v="360"/>
    <x v="1"/>
    <x v="1"/>
    <n v="1324965600"/>
    <n v="1325052000"/>
    <b v="0"/>
    <b v="0"/>
    <s v="music/rock"/>
    <x v="1"/>
    <x v="1"/>
  </r>
  <r>
    <n v="364"/>
    <x v="363"/>
    <x v="364"/>
    <n v="900"/>
    <n v="14547"/>
    <x v="1"/>
    <n v="1616.3333333333335"/>
    <n v="186"/>
    <x v="361"/>
    <x v="1"/>
    <x v="1"/>
    <n v="1520229600"/>
    <n v="1522818000"/>
    <b v="0"/>
    <b v="0"/>
    <s v="music/indie rock"/>
    <x v="1"/>
    <x v="7"/>
  </r>
  <r>
    <n v="365"/>
    <x v="364"/>
    <x v="365"/>
    <n v="1600"/>
    <n v="11735"/>
    <x v="1"/>
    <n v="733.4375"/>
    <n v="112"/>
    <x v="362"/>
    <x v="2"/>
    <x v="2"/>
    <n v="1482991200"/>
    <n v="1485324000"/>
    <b v="0"/>
    <b v="0"/>
    <s v="theater/plays"/>
    <x v="3"/>
    <x v="3"/>
  </r>
  <r>
    <n v="366"/>
    <x v="365"/>
    <x v="366"/>
    <n v="1800"/>
    <n v="10658"/>
    <x v="1"/>
    <n v="592.11111111111109"/>
    <n v="101"/>
    <x v="363"/>
    <x v="1"/>
    <x v="1"/>
    <n v="1294034400"/>
    <n v="1294120800"/>
    <b v="0"/>
    <b v="1"/>
    <s v="theater/plays"/>
    <x v="3"/>
    <x v="3"/>
  </r>
  <r>
    <n v="367"/>
    <x v="366"/>
    <x v="367"/>
    <n v="9900"/>
    <n v="1870"/>
    <x v="0"/>
    <n v="18.888888888888889"/>
    <n v="75"/>
    <x v="364"/>
    <x v="1"/>
    <x v="1"/>
    <n v="1413608400"/>
    <n v="1415685600"/>
    <b v="0"/>
    <b v="1"/>
    <s v="theater/plays"/>
    <x v="3"/>
    <x v="3"/>
  </r>
  <r>
    <n v="368"/>
    <x v="367"/>
    <x v="368"/>
    <n v="5200"/>
    <n v="14394"/>
    <x v="1"/>
    <n v="276.80769230769232"/>
    <n v="206"/>
    <x v="365"/>
    <x v="4"/>
    <x v="4"/>
    <n v="1286946000"/>
    <n v="1288933200"/>
    <b v="0"/>
    <b v="1"/>
    <s v="film &amp; video/documentary"/>
    <x v="4"/>
    <x v="4"/>
  </r>
  <r>
    <n v="369"/>
    <x v="368"/>
    <x v="369"/>
    <n v="5400"/>
    <n v="14743"/>
    <x v="1"/>
    <n v="273.01851851851848"/>
    <n v="154"/>
    <x v="366"/>
    <x v="1"/>
    <x v="1"/>
    <n v="1359871200"/>
    <n v="1363237200"/>
    <b v="0"/>
    <b v="1"/>
    <s v="film &amp; video/television"/>
    <x v="4"/>
    <x v="19"/>
  </r>
  <r>
    <n v="370"/>
    <x v="369"/>
    <x v="370"/>
    <n v="112300"/>
    <n v="178965"/>
    <x v="1"/>
    <n v="159.36331255565449"/>
    <n v="5966"/>
    <x v="367"/>
    <x v="1"/>
    <x v="1"/>
    <n v="1555304400"/>
    <n v="1555822800"/>
    <b v="0"/>
    <b v="0"/>
    <s v="theater/plays"/>
    <x v="3"/>
    <x v="3"/>
  </r>
  <r>
    <n v="371"/>
    <x v="370"/>
    <x v="371"/>
    <n v="189200"/>
    <n v="128410"/>
    <x v="0"/>
    <n v="67.869978858350947"/>
    <n v="2176"/>
    <x v="368"/>
    <x v="1"/>
    <x v="1"/>
    <n v="1423375200"/>
    <n v="1427778000"/>
    <b v="0"/>
    <b v="0"/>
    <s v="theater/plays"/>
    <x v="3"/>
    <x v="3"/>
  </r>
  <r>
    <n v="372"/>
    <x v="371"/>
    <x v="372"/>
    <n v="900"/>
    <n v="14324"/>
    <x v="1"/>
    <n v="1591.5555555555554"/>
    <n v="169"/>
    <x v="369"/>
    <x v="1"/>
    <x v="1"/>
    <n v="1420696800"/>
    <n v="1422424800"/>
    <b v="0"/>
    <b v="1"/>
    <s v="film &amp; video/documentary"/>
    <x v="4"/>
    <x v="4"/>
  </r>
  <r>
    <n v="373"/>
    <x v="372"/>
    <x v="373"/>
    <n v="22500"/>
    <n v="164291"/>
    <x v="1"/>
    <n v="730.18222222222221"/>
    <n v="2106"/>
    <x v="370"/>
    <x v="1"/>
    <x v="1"/>
    <n v="1502946000"/>
    <n v="1503637200"/>
    <b v="0"/>
    <b v="0"/>
    <s v="theater/plays"/>
    <x v="3"/>
    <x v="3"/>
  </r>
  <r>
    <n v="374"/>
    <x v="373"/>
    <x v="374"/>
    <n v="167400"/>
    <n v="22073"/>
    <x v="0"/>
    <n v="13.185782556750297"/>
    <n v="441"/>
    <x v="371"/>
    <x v="1"/>
    <x v="1"/>
    <n v="1547186400"/>
    <n v="1547618400"/>
    <b v="0"/>
    <b v="1"/>
    <s v="film &amp; video/documentary"/>
    <x v="4"/>
    <x v="4"/>
  </r>
  <r>
    <n v="375"/>
    <x v="374"/>
    <x v="375"/>
    <n v="2700"/>
    <n v="1479"/>
    <x v="0"/>
    <n v="54.777777777777779"/>
    <n v="25"/>
    <x v="372"/>
    <x v="1"/>
    <x v="1"/>
    <n v="1444971600"/>
    <n v="1449900000"/>
    <b v="0"/>
    <b v="0"/>
    <s v="music/indie rock"/>
    <x v="1"/>
    <x v="7"/>
  </r>
  <r>
    <n v="376"/>
    <x v="375"/>
    <x v="376"/>
    <n v="3400"/>
    <n v="12275"/>
    <x v="1"/>
    <n v="361.02941176470591"/>
    <n v="131"/>
    <x v="373"/>
    <x v="1"/>
    <x v="1"/>
    <n v="1404622800"/>
    <n v="1405141200"/>
    <b v="0"/>
    <b v="0"/>
    <s v="music/rock"/>
    <x v="1"/>
    <x v="1"/>
  </r>
  <r>
    <n v="377"/>
    <x v="376"/>
    <x v="377"/>
    <n v="49700"/>
    <n v="5098"/>
    <x v="0"/>
    <n v="10.257545271629779"/>
    <n v="127"/>
    <x v="374"/>
    <x v="1"/>
    <x v="1"/>
    <n v="1571720400"/>
    <n v="1572933600"/>
    <b v="0"/>
    <b v="0"/>
    <s v="theater/plays"/>
    <x v="3"/>
    <x v="3"/>
  </r>
  <r>
    <n v="378"/>
    <x v="377"/>
    <x v="378"/>
    <n v="178200"/>
    <n v="24882"/>
    <x v="0"/>
    <n v="13.962962962962964"/>
    <n v="355"/>
    <x v="375"/>
    <x v="1"/>
    <x v="1"/>
    <n v="1526878800"/>
    <n v="1530162000"/>
    <b v="0"/>
    <b v="0"/>
    <s v="film &amp; video/documentary"/>
    <x v="4"/>
    <x v="4"/>
  </r>
  <r>
    <n v="379"/>
    <x v="378"/>
    <x v="379"/>
    <n v="7200"/>
    <n v="2912"/>
    <x v="0"/>
    <n v="40.444444444444443"/>
    <n v="44"/>
    <x v="376"/>
    <x v="4"/>
    <x v="4"/>
    <n v="1319691600"/>
    <n v="1320904800"/>
    <b v="0"/>
    <b v="0"/>
    <s v="theater/plays"/>
    <x v="3"/>
    <x v="3"/>
  </r>
  <r>
    <n v="380"/>
    <x v="379"/>
    <x v="380"/>
    <n v="2500"/>
    <n v="4008"/>
    <x v="1"/>
    <n v="160.32"/>
    <n v="84"/>
    <x v="377"/>
    <x v="1"/>
    <x v="1"/>
    <n v="1371963600"/>
    <n v="1372395600"/>
    <b v="0"/>
    <b v="0"/>
    <s v="theater/plays"/>
    <x v="3"/>
    <x v="3"/>
  </r>
  <r>
    <n v="381"/>
    <x v="380"/>
    <x v="381"/>
    <n v="5300"/>
    <n v="9749"/>
    <x v="1"/>
    <n v="183.9433962264151"/>
    <n v="155"/>
    <x v="378"/>
    <x v="1"/>
    <x v="1"/>
    <n v="1433739600"/>
    <n v="1437714000"/>
    <b v="0"/>
    <b v="0"/>
    <s v="theater/plays"/>
    <x v="3"/>
    <x v="3"/>
  </r>
  <r>
    <n v="382"/>
    <x v="381"/>
    <x v="382"/>
    <n v="9100"/>
    <n v="5803"/>
    <x v="0"/>
    <n v="63.769230769230766"/>
    <n v="67"/>
    <x v="379"/>
    <x v="1"/>
    <x v="1"/>
    <n v="1508130000"/>
    <n v="1509771600"/>
    <b v="0"/>
    <b v="0"/>
    <s v="photography/photography books"/>
    <x v="7"/>
    <x v="14"/>
  </r>
  <r>
    <n v="383"/>
    <x v="382"/>
    <x v="383"/>
    <n v="6300"/>
    <n v="14199"/>
    <x v="1"/>
    <n v="225.38095238095238"/>
    <n v="189"/>
    <x v="380"/>
    <x v="1"/>
    <x v="1"/>
    <n v="1550037600"/>
    <n v="1550556000"/>
    <b v="0"/>
    <b v="1"/>
    <s v="food/food trucks"/>
    <x v="0"/>
    <x v="0"/>
  </r>
  <r>
    <n v="384"/>
    <x v="383"/>
    <x v="384"/>
    <n v="114400"/>
    <n v="196779"/>
    <x v="1"/>
    <n v="172.00961538461539"/>
    <n v="4799"/>
    <x v="381"/>
    <x v="1"/>
    <x v="1"/>
    <n v="1486706400"/>
    <n v="1489039200"/>
    <b v="1"/>
    <b v="1"/>
    <s v="film &amp; video/documentary"/>
    <x v="4"/>
    <x v="4"/>
  </r>
  <r>
    <n v="385"/>
    <x v="384"/>
    <x v="385"/>
    <n v="38900"/>
    <n v="56859"/>
    <x v="1"/>
    <n v="146.16709511568124"/>
    <n v="1137"/>
    <x v="382"/>
    <x v="1"/>
    <x v="1"/>
    <n v="1553835600"/>
    <n v="1556600400"/>
    <b v="0"/>
    <b v="0"/>
    <s v="publishing/nonfiction"/>
    <x v="5"/>
    <x v="9"/>
  </r>
  <r>
    <n v="386"/>
    <x v="385"/>
    <x v="386"/>
    <n v="135500"/>
    <n v="103554"/>
    <x v="0"/>
    <n v="76.42361623616236"/>
    <n v="1068"/>
    <x v="383"/>
    <x v="1"/>
    <x v="1"/>
    <n v="1277528400"/>
    <n v="1278565200"/>
    <b v="0"/>
    <b v="0"/>
    <s v="theater/plays"/>
    <x v="3"/>
    <x v="3"/>
  </r>
  <r>
    <n v="387"/>
    <x v="386"/>
    <x v="387"/>
    <n v="109000"/>
    <n v="42795"/>
    <x v="0"/>
    <n v="39.261467889908261"/>
    <n v="424"/>
    <x v="384"/>
    <x v="1"/>
    <x v="1"/>
    <n v="1339477200"/>
    <n v="1339909200"/>
    <b v="0"/>
    <b v="0"/>
    <s v="technology/wearables"/>
    <x v="2"/>
    <x v="8"/>
  </r>
  <r>
    <n v="388"/>
    <x v="387"/>
    <x v="388"/>
    <n v="114800"/>
    <n v="12938"/>
    <x v="3"/>
    <n v="11.270034843205574"/>
    <n v="145"/>
    <x v="385"/>
    <x v="5"/>
    <x v="5"/>
    <n v="1325656800"/>
    <n v="1325829600"/>
    <b v="0"/>
    <b v="0"/>
    <s v="music/indie rock"/>
    <x v="1"/>
    <x v="7"/>
  </r>
  <r>
    <n v="389"/>
    <x v="388"/>
    <x v="389"/>
    <n v="83000"/>
    <n v="101352"/>
    <x v="1"/>
    <n v="122.11084337349398"/>
    <n v="1152"/>
    <x v="386"/>
    <x v="1"/>
    <x v="1"/>
    <n v="1288242000"/>
    <n v="1290578400"/>
    <b v="0"/>
    <b v="0"/>
    <s v="theater/plays"/>
    <x v="3"/>
    <x v="3"/>
  </r>
  <r>
    <n v="390"/>
    <x v="389"/>
    <x v="390"/>
    <n v="2400"/>
    <n v="4477"/>
    <x v="1"/>
    <n v="186.54166666666669"/>
    <n v="50"/>
    <x v="387"/>
    <x v="1"/>
    <x v="1"/>
    <n v="1379048400"/>
    <n v="1380344400"/>
    <b v="0"/>
    <b v="0"/>
    <s v="photography/photography books"/>
    <x v="7"/>
    <x v="14"/>
  </r>
  <r>
    <n v="391"/>
    <x v="390"/>
    <x v="391"/>
    <n v="60400"/>
    <n v="4393"/>
    <x v="0"/>
    <n v="7.2731788079470201"/>
    <n v="151"/>
    <x v="388"/>
    <x v="1"/>
    <x v="1"/>
    <n v="1389679200"/>
    <n v="1389852000"/>
    <b v="0"/>
    <b v="0"/>
    <s v="publishing/nonfiction"/>
    <x v="5"/>
    <x v="9"/>
  </r>
  <r>
    <n v="392"/>
    <x v="391"/>
    <x v="392"/>
    <n v="102900"/>
    <n v="67546"/>
    <x v="0"/>
    <n v="65.642371234207957"/>
    <n v="1608"/>
    <x v="389"/>
    <x v="1"/>
    <x v="1"/>
    <n v="1294293600"/>
    <n v="1294466400"/>
    <b v="0"/>
    <b v="0"/>
    <s v="technology/wearables"/>
    <x v="2"/>
    <x v="8"/>
  </r>
  <r>
    <n v="393"/>
    <x v="392"/>
    <x v="393"/>
    <n v="62800"/>
    <n v="143788"/>
    <x v="1"/>
    <n v="228.96178343949046"/>
    <n v="3059"/>
    <x v="390"/>
    <x v="0"/>
    <x v="0"/>
    <n v="1500267600"/>
    <n v="1500354000"/>
    <b v="0"/>
    <b v="0"/>
    <s v="music/jazz"/>
    <x v="1"/>
    <x v="17"/>
  </r>
  <r>
    <n v="394"/>
    <x v="393"/>
    <x v="394"/>
    <n v="800"/>
    <n v="3755"/>
    <x v="1"/>
    <n v="469.37499999999994"/>
    <n v="34"/>
    <x v="391"/>
    <x v="1"/>
    <x v="1"/>
    <n v="1375074000"/>
    <n v="1375938000"/>
    <b v="0"/>
    <b v="1"/>
    <s v="film &amp; video/documentary"/>
    <x v="4"/>
    <x v="4"/>
  </r>
  <r>
    <n v="395"/>
    <x v="122"/>
    <x v="395"/>
    <n v="7100"/>
    <n v="9238"/>
    <x v="1"/>
    <n v="130.11267605633802"/>
    <n v="220"/>
    <x v="392"/>
    <x v="1"/>
    <x v="1"/>
    <n v="1323324000"/>
    <n v="1323410400"/>
    <b v="1"/>
    <b v="0"/>
    <s v="theater/plays"/>
    <x v="3"/>
    <x v="3"/>
  </r>
  <r>
    <n v="396"/>
    <x v="394"/>
    <x v="396"/>
    <n v="46100"/>
    <n v="77012"/>
    <x v="1"/>
    <n v="167.05422993492408"/>
    <n v="1604"/>
    <x v="393"/>
    <x v="2"/>
    <x v="2"/>
    <n v="1538715600"/>
    <n v="1539406800"/>
    <b v="0"/>
    <b v="0"/>
    <s v="film &amp; video/drama"/>
    <x v="4"/>
    <x v="6"/>
  </r>
  <r>
    <n v="397"/>
    <x v="395"/>
    <x v="397"/>
    <n v="8100"/>
    <n v="14083"/>
    <x v="1"/>
    <n v="173.8641975308642"/>
    <n v="454"/>
    <x v="394"/>
    <x v="1"/>
    <x v="1"/>
    <n v="1369285200"/>
    <n v="1369803600"/>
    <b v="0"/>
    <b v="0"/>
    <s v="music/rock"/>
    <x v="1"/>
    <x v="1"/>
  </r>
  <r>
    <n v="398"/>
    <x v="396"/>
    <x v="398"/>
    <n v="1700"/>
    <n v="12202"/>
    <x v="1"/>
    <n v="717.76470588235293"/>
    <n v="123"/>
    <x v="395"/>
    <x v="6"/>
    <x v="6"/>
    <n v="1525755600"/>
    <n v="1525928400"/>
    <b v="0"/>
    <b v="1"/>
    <s v="film &amp; video/animation"/>
    <x v="4"/>
    <x v="10"/>
  </r>
  <r>
    <n v="399"/>
    <x v="397"/>
    <x v="399"/>
    <n v="97300"/>
    <n v="62127"/>
    <x v="0"/>
    <n v="63.850976361767728"/>
    <n v="941"/>
    <x v="396"/>
    <x v="1"/>
    <x v="1"/>
    <n v="1296626400"/>
    <n v="1297231200"/>
    <b v="0"/>
    <b v="0"/>
    <s v="music/indie rock"/>
    <x v="1"/>
    <x v="7"/>
  </r>
  <r>
    <n v="400"/>
    <x v="398"/>
    <x v="400"/>
    <n v="100"/>
    <n v="2"/>
    <x v="0"/>
    <n v="2"/>
    <n v="1"/>
    <x v="50"/>
    <x v="1"/>
    <x v="1"/>
    <n v="1376629200"/>
    <n v="1378530000"/>
    <b v="0"/>
    <b v="1"/>
    <s v="photography/photography books"/>
    <x v="7"/>
    <x v="14"/>
  </r>
  <r>
    <n v="401"/>
    <x v="399"/>
    <x v="401"/>
    <n v="900"/>
    <n v="13772"/>
    <x v="1"/>
    <n v="1530.2222222222222"/>
    <n v="299"/>
    <x v="397"/>
    <x v="1"/>
    <x v="1"/>
    <n v="1572152400"/>
    <n v="1572152400"/>
    <b v="0"/>
    <b v="0"/>
    <s v="theater/plays"/>
    <x v="3"/>
    <x v="3"/>
  </r>
  <r>
    <n v="402"/>
    <x v="400"/>
    <x v="402"/>
    <n v="7300"/>
    <n v="2946"/>
    <x v="0"/>
    <n v="40.356164383561641"/>
    <n v="40"/>
    <x v="398"/>
    <x v="1"/>
    <x v="1"/>
    <n v="1325829600"/>
    <n v="1329890400"/>
    <b v="0"/>
    <b v="1"/>
    <s v="film &amp; video/shorts"/>
    <x v="4"/>
    <x v="12"/>
  </r>
  <r>
    <n v="403"/>
    <x v="401"/>
    <x v="403"/>
    <n v="195800"/>
    <n v="168820"/>
    <x v="0"/>
    <n v="86.220633299284984"/>
    <n v="3015"/>
    <x v="399"/>
    <x v="0"/>
    <x v="0"/>
    <n v="1273640400"/>
    <n v="1276750800"/>
    <b v="0"/>
    <b v="1"/>
    <s v="theater/plays"/>
    <x v="3"/>
    <x v="3"/>
  </r>
  <r>
    <n v="404"/>
    <x v="402"/>
    <x v="404"/>
    <n v="48900"/>
    <n v="154321"/>
    <x v="1"/>
    <n v="315.58486707566465"/>
    <n v="2237"/>
    <x v="400"/>
    <x v="1"/>
    <x v="1"/>
    <n v="1510639200"/>
    <n v="1510898400"/>
    <b v="0"/>
    <b v="0"/>
    <s v="theater/plays"/>
    <x v="3"/>
    <x v="3"/>
  </r>
  <r>
    <n v="405"/>
    <x v="403"/>
    <x v="405"/>
    <n v="29600"/>
    <n v="26527"/>
    <x v="0"/>
    <n v="89.618243243243242"/>
    <n v="435"/>
    <x v="401"/>
    <x v="1"/>
    <x v="1"/>
    <n v="1528088400"/>
    <n v="1532408400"/>
    <b v="0"/>
    <b v="0"/>
    <s v="theater/plays"/>
    <x v="3"/>
    <x v="3"/>
  </r>
  <r>
    <n v="406"/>
    <x v="404"/>
    <x v="406"/>
    <n v="39300"/>
    <n v="71583"/>
    <x v="1"/>
    <n v="182.14503816793894"/>
    <n v="645"/>
    <x v="402"/>
    <x v="1"/>
    <x v="1"/>
    <n v="1359525600"/>
    <n v="1360562400"/>
    <b v="1"/>
    <b v="0"/>
    <s v="film &amp; video/documentary"/>
    <x v="4"/>
    <x v="4"/>
  </r>
  <r>
    <n v="407"/>
    <x v="405"/>
    <x v="407"/>
    <n v="3400"/>
    <n v="12100"/>
    <x v="1"/>
    <n v="355.88235294117646"/>
    <n v="484"/>
    <x v="403"/>
    <x v="3"/>
    <x v="3"/>
    <n v="1570942800"/>
    <n v="1571547600"/>
    <b v="0"/>
    <b v="0"/>
    <s v="theater/plays"/>
    <x v="3"/>
    <x v="3"/>
  </r>
  <r>
    <n v="408"/>
    <x v="406"/>
    <x v="408"/>
    <n v="9200"/>
    <n v="12129"/>
    <x v="1"/>
    <n v="131.83695652173913"/>
    <n v="154"/>
    <x v="404"/>
    <x v="0"/>
    <x v="0"/>
    <n v="1466398800"/>
    <n v="1468126800"/>
    <b v="0"/>
    <b v="0"/>
    <s v="film &amp; video/documentary"/>
    <x v="4"/>
    <x v="4"/>
  </r>
  <r>
    <n v="409"/>
    <x v="97"/>
    <x v="409"/>
    <n v="135600"/>
    <n v="62804"/>
    <x v="0"/>
    <n v="46.315634218289084"/>
    <n v="714"/>
    <x v="405"/>
    <x v="1"/>
    <x v="1"/>
    <n v="1492491600"/>
    <n v="1492837200"/>
    <b v="0"/>
    <b v="0"/>
    <s v="music/rock"/>
    <x v="1"/>
    <x v="1"/>
  </r>
  <r>
    <n v="410"/>
    <x v="407"/>
    <x v="410"/>
    <n v="153700"/>
    <n v="55536"/>
    <x v="2"/>
    <n v="36.132726089785294"/>
    <n v="1111"/>
    <x v="406"/>
    <x v="1"/>
    <x v="1"/>
    <n v="1430197200"/>
    <n v="1430197200"/>
    <b v="0"/>
    <b v="0"/>
    <s v="games/mobile games"/>
    <x v="6"/>
    <x v="20"/>
  </r>
  <r>
    <n v="411"/>
    <x v="408"/>
    <x v="411"/>
    <n v="7800"/>
    <n v="8161"/>
    <x v="1"/>
    <n v="104.62820512820512"/>
    <n v="82"/>
    <x v="407"/>
    <x v="1"/>
    <x v="1"/>
    <n v="1496034000"/>
    <n v="1496206800"/>
    <b v="0"/>
    <b v="0"/>
    <s v="theater/plays"/>
    <x v="3"/>
    <x v="3"/>
  </r>
  <r>
    <n v="412"/>
    <x v="409"/>
    <x v="412"/>
    <n v="2100"/>
    <n v="14046"/>
    <x v="1"/>
    <n v="668.85714285714289"/>
    <n v="134"/>
    <x v="408"/>
    <x v="1"/>
    <x v="1"/>
    <n v="1388728800"/>
    <n v="1389592800"/>
    <b v="0"/>
    <b v="0"/>
    <s v="publishing/fiction"/>
    <x v="5"/>
    <x v="13"/>
  </r>
  <r>
    <n v="413"/>
    <x v="410"/>
    <x v="413"/>
    <n v="189500"/>
    <n v="117628"/>
    <x v="2"/>
    <n v="62.072823218997364"/>
    <n v="1089"/>
    <x v="409"/>
    <x v="1"/>
    <x v="1"/>
    <n v="1543298400"/>
    <n v="1545631200"/>
    <b v="0"/>
    <b v="0"/>
    <s v="film &amp; video/animation"/>
    <x v="4"/>
    <x v="10"/>
  </r>
  <r>
    <n v="414"/>
    <x v="411"/>
    <x v="414"/>
    <n v="188200"/>
    <n v="159405"/>
    <x v="0"/>
    <n v="84.699787460148784"/>
    <n v="5497"/>
    <x v="410"/>
    <x v="1"/>
    <x v="1"/>
    <n v="1271739600"/>
    <n v="1272430800"/>
    <b v="0"/>
    <b v="1"/>
    <s v="food/food trucks"/>
    <x v="0"/>
    <x v="0"/>
  </r>
  <r>
    <n v="415"/>
    <x v="412"/>
    <x v="415"/>
    <n v="113500"/>
    <n v="12552"/>
    <x v="0"/>
    <n v="11.059030837004405"/>
    <n v="418"/>
    <x v="411"/>
    <x v="1"/>
    <x v="1"/>
    <n v="1326434400"/>
    <n v="1327903200"/>
    <b v="0"/>
    <b v="0"/>
    <s v="theater/plays"/>
    <x v="3"/>
    <x v="3"/>
  </r>
  <r>
    <n v="416"/>
    <x v="413"/>
    <x v="416"/>
    <n v="134600"/>
    <n v="59007"/>
    <x v="0"/>
    <n v="43.838781575037146"/>
    <n v="1439"/>
    <x v="412"/>
    <x v="1"/>
    <x v="1"/>
    <n v="1295244000"/>
    <n v="1296021600"/>
    <b v="0"/>
    <b v="1"/>
    <s v="film &amp; video/documentary"/>
    <x v="4"/>
    <x v="4"/>
  </r>
  <r>
    <n v="417"/>
    <x v="414"/>
    <x v="417"/>
    <n v="1700"/>
    <n v="943"/>
    <x v="0"/>
    <n v="55.470588235294116"/>
    <n v="15"/>
    <x v="413"/>
    <x v="1"/>
    <x v="1"/>
    <n v="1541221200"/>
    <n v="1543298400"/>
    <b v="0"/>
    <b v="0"/>
    <s v="theater/plays"/>
    <x v="3"/>
    <x v="3"/>
  </r>
  <r>
    <n v="418"/>
    <x v="32"/>
    <x v="418"/>
    <n v="163700"/>
    <n v="93963"/>
    <x v="0"/>
    <n v="57.399511301160658"/>
    <n v="1999"/>
    <x v="414"/>
    <x v="0"/>
    <x v="0"/>
    <n v="1336280400"/>
    <n v="1336366800"/>
    <b v="0"/>
    <b v="0"/>
    <s v="film &amp; video/documentary"/>
    <x v="4"/>
    <x v="4"/>
  </r>
  <r>
    <n v="419"/>
    <x v="415"/>
    <x v="419"/>
    <n v="113800"/>
    <n v="140469"/>
    <x v="1"/>
    <n v="123.43497363796135"/>
    <n v="5203"/>
    <x v="415"/>
    <x v="1"/>
    <x v="1"/>
    <n v="1324533600"/>
    <n v="1325052000"/>
    <b v="0"/>
    <b v="0"/>
    <s v="technology/web"/>
    <x v="2"/>
    <x v="2"/>
  </r>
  <r>
    <n v="420"/>
    <x v="416"/>
    <x v="420"/>
    <n v="5000"/>
    <n v="6423"/>
    <x v="1"/>
    <n v="128.46"/>
    <n v="94"/>
    <x v="416"/>
    <x v="1"/>
    <x v="1"/>
    <n v="1498366800"/>
    <n v="1499576400"/>
    <b v="0"/>
    <b v="0"/>
    <s v="theater/plays"/>
    <x v="3"/>
    <x v="3"/>
  </r>
  <r>
    <n v="421"/>
    <x v="417"/>
    <x v="421"/>
    <n v="9400"/>
    <n v="6015"/>
    <x v="0"/>
    <n v="63.989361702127653"/>
    <n v="118"/>
    <x v="417"/>
    <x v="1"/>
    <x v="1"/>
    <n v="1498712400"/>
    <n v="1501304400"/>
    <b v="0"/>
    <b v="1"/>
    <s v="technology/wearables"/>
    <x v="2"/>
    <x v="8"/>
  </r>
  <r>
    <n v="422"/>
    <x v="418"/>
    <x v="422"/>
    <n v="8700"/>
    <n v="11075"/>
    <x v="1"/>
    <n v="127.29885057471265"/>
    <n v="205"/>
    <x v="418"/>
    <x v="1"/>
    <x v="1"/>
    <n v="1271480400"/>
    <n v="1273208400"/>
    <b v="0"/>
    <b v="1"/>
    <s v="theater/plays"/>
    <x v="3"/>
    <x v="3"/>
  </r>
  <r>
    <n v="423"/>
    <x v="419"/>
    <x v="423"/>
    <n v="147800"/>
    <n v="15723"/>
    <x v="0"/>
    <n v="10.638024357239512"/>
    <n v="162"/>
    <x v="419"/>
    <x v="1"/>
    <x v="1"/>
    <n v="1316667600"/>
    <n v="1316840400"/>
    <b v="0"/>
    <b v="1"/>
    <s v="food/food trucks"/>
    <x v="0"/>
    <x v="0"/>
  </r>
  <r>
    <n v="424"/>
    <x v="420"/>
    <x v="424"/>
    <n v="5100"/>
    <n v="2064"/>
    <x v="0"/>
    <n v="40.470588235294116"/>
    <n v="83"/>
    <x v="420"/>
    <x v="1"/>
    <x v="1"/>
    <n v="1524027600"/>
    <n v="1524546000"/>
    <b v="0"/>
    <b v="0"/>
    <s v="music/indie rock"/>
    <x v="1"/>
    <x v="7"/>
  </r>
  <r>
    <n v="425"/>
    <x v="421"/>
    <x v="425"/>
    <n v="2700"/>
    <n v="7767"/>
    <x v="1"/>
    <n v="287.66666666666663"/>
    <n v="92"/>
    <x v="421"/>
    <x v="1"/>
    <x v="1"/>
    <n v="1438059600"/>
    <n v="1438578000"/>
    <b v="0"/>
    <b v="0"/>
    <s v="photography/photography books"/>
    <x v="7"/>
    <x v="14"/>
  </r>
  <r>
    <n v="426"/>
    <x v="422"/>
    <x v="426"/>
    <n v="1800"/>
    <n v="10313"/>
    <x v="1"/>
    <n v="572.94444444444446"/>
    <n v="219"/>
    <x v="422"/>
    <x v="1"/>
    <x v="1"/>
    <n v="1361944800"/>
    <n v="1362549600"/>
    <b v="0"/>
    <b v="0"/>
    <s v="theater/plays"/>
    <x v="3"/>
    <x v="3"/>
  </r>
  <r>
    <n v="427"/>
    <x v="423"/>
    <x v="427"/>
    <n v="174500"/>
    <n v="197018"/>
    <x v="1"/>
    <n v="112.90429799426933"/>
    <n v="2526"/>
    <x v="423"/>
    <x v="1"/>
    <x v="1"/>
    <n v="1410584400"/>
    <n v="1413349200"/>
    <b v="0"/>
    <b v="1"/>
    <s v="theater/plays"/>
    <x v="3"/>
    <x v="3"/>
  </r>
  <r>
    <n v="428"/>
    <x v="424"/>
    <x v="428"/>
    <n v="101400"/>
    <n v="47037"/>
    <x v="0"/>
    <n v="46.387573964497044"/>
    <n v="747"/>
    <x v="424"/>
    <x v="1"/>
    <x v="1"/>
    <n v="1297404000"/>
    <n v="1298008800"/>
    <b v="0"/>
    <b v="0"/>
    <s v="film &amp; video/animation"/>
    <x v="4"/>
    <x v="10"/>
  </r>
  <r>
    <n v="429"/>
    <x v="425"/>
    <x v="429"/>
    <n v="191000"/>
    <n v="173191"/>
    <x v="3"/>
    <n v="90.675916230366497"/>
    <n v="2138"/>
    <x v="425"/>
    <x v="1"/>
    <x v="1"/>
    <n v="1392012000"/>
    <n v="1394427600"/>
    <b v="0"/>
    <b v="1"/>
    <s v="photography/photography books"/>
    <x v="7"/>
    <x v="14"/>
  </r>
  <r>
    <n v="430"/>
    <x v="426"/>
    <x v="430"/>
    <n v="8100"/>
    <n v="5487"/>
    <x v="0"/>
    <n v="67.740740740740748"/>
    <n v="84"/>
    <x v="426"/>
    <x v="1"/>
    <x v="1"/>
    <n v="1569733200"/>
    <n v="1572670800"/>
    <b v="0"/>
    <b v="0"/>
    <s v="theater/plays"/>
    <x v="3"/>
    <x v="3"/>
  </r>
  <r>
    <n v="431"/>
    <x v="427"/>
    <x v="431"/>
    <n v="5100"/>
    <n v="9817"/>
    <x v="1"/>
    <n v="192.49019607843135"/>
    <n v="94"/>
    <x v="427"/>
    <x v="1"/>
    <x v="1"/>
    <n v="1529643600"/>
    <n v="1531112400"/>
    <b v="1"/>
    <b v="0"/>
    <s v="theater/plays"/>
    <x v="3"/>
    <x v="3"/>
  </r>
  <r>
    <n v="432"/>
    <x v="428"/>
    <x v="432"/>
    <n v="7700"/>
    <n v="6369"/>
    <x v="0"/>
    <n v="82.714285714285722"/>
    <n v="91"/>
    <x v="428"/>
    <x v="1"/>
    <x v="1"/>
    <n v="1399006800"/>
    <n v="1400734800"/>
    <b v="0"/>
    <b v="0"/>
    <s v="theater/plays"/>
    <x v="3"/>
    <x v="3"/>
  </r>
  <r>
    <n v="433"/>
    <x v="429"/>
    <x v="433"/>
    <n v="121400"/>
    <n v="65755"/>
    <x v="0"/>
    <n v="54.163920922570021"/>
    <n v="792"/>
    <x v="429"/>
    <x v="1"/>
    <x v="1"/>
    <n v="1385359200"/>
    <n v="1386741600"/>
    <b v="0"/>
    <b v="1"/>
    <s v="film &amp; video/documentary"/>
    <x v="4"/>
    <x v="4"/>
  </r>
  <r>
    <n v="434"/>
    <x v="430"/>
    <x v="434"/>
    <n v="5400"/>
    <n v="903"/>
    <x v="3"/>
    <n v="16.722222222222221"/>
    <n v="10"/>
    <x v="430"/>
    <x v="0"/>
    <x v="0"/>
    <n v="1480572000"/>
    <n v="1481781600"/>
    <b v="1"/>
    <b v="0"/>
    <s v="theater/plays"/>
    <x v="3"/>
    <x v="3"/>
  </r>
  <r>
    <n v="435"/>
    <x v="431"/>
    <x v="435"/>
    <n v="152400"/>
    <n v="178120"/>
    <x v="1"/>
    <n v="116.87664041994749"/>
    <n v="1713"/>
    <x v="431"/>
    <x v="6"/>
    <x v="6"/>
    <n v="1418623200"/>
    <n v="1419660000"/>
    <b v="0"/>
    <b v="1"/>
    <s v="theater/plays"/>
    <x v="3"/>
    <x v="3"/>
  </r>
  <r>
    <n v="436"/>
    <x v="432"/>
    <x v="436"/>
    <n v="1300"/>
    <n v="13678"/>
    <x v="1"/>
    <n v="1052.1538461538462"/>
    <n v="249"/>
    <x v="432"/>
    <x v="1"/>
    <x v="1"/>
    <n v="1555736400"/>
    <n v="1555822800"/>
    <b v="0"/>
    <b v="0"/>
    <s v="music/jazz"/>
    <x v="1"/>
    <x v="17"/>
  </r>
  <r>
    <n v="437"/>
    <x v="433"/>
    <x v="437"/>
    <n v="8100"/>
    <n v="9969"/>
    <x v="1"/>
    <n v="123.07407407407408"/>
    <n v="192"/>
    <x v="433"/>
    <x v="1"/>
    <x v="1"/>
    <n v="1442120400"/>
    <n v="1442379600"/>
    <b v="0"/>
    <b v="1"/>
    <s v="film &amp; video/animation"/>
    <x v="4"/>
    <x v="10"/>
  </r>
  <r>
    <n v="438"/>
    <x v="434"/>
    <x v="438"/>
    <n v="8300"/>
    <n v="14827"/>
    <x v="1"/>
    <n v="178.63855421686748"/>
    <n v="247"/>
    <x v="434"/>
    <x v="1"/>
    <x v="1"/>
    <n v="1362376800"/>
    <n v="1364965200"/>
    <b v="0"/>
    <b v="0"/>
    <s v="theater/plays"/>
    <x v="3"/>
    <x v="3"/>
  </r>
  <r>
    <n v="439"/>
    <x v="435"/>
    <x v="439"/>
    <n v="28400"/>
    <n v="100900"/>
    <x v="1"/>
    <n v="355.28169014084506"/>
    <n v="2293"/>
    <x v="435"/>
    <x v="1"/>
    <x v="1"/>
    <n v="1478408400"/>
    <n v="1479016800"/>
    <b v="0"/>
    <b v="0"/>
    <s v="film &amp; video/science fiction"/>
    <x v="4"/>
    <x v="22"/>
  </r>
  <r>
    <n v="440"/>
    <x v="436"/>
    <x v="440"/>
    <n v="102500"/>
    <n v="165954"/>
    <x v="1"/>
    <n v="161.90634146341463"/>
    <n v="3131"/>
    <x v="436"/>
    <x v="1"/>
    <x v="1"/>
    <n v="1498798800"/>
    <n v="1499662800"/>
    <b v="0"/>
    <b v="0"/>
    <s v="film &amp; video/television"/>
    <x v="4"/>
    <x v="19"/>
  </r>
  <r>
    <n v="441"/>
    <x v="437"/>
    <x v="441"/>
    <n v="7000"/>
    <n v="1744"/>
    <x v="0"/>
    <n v="24.914285714285715"/>
    <n v="32"/>
    <x v="437"/>
    <x v="1"/>
    <x v="1"/>
    <n v="1335416400"/>
    <n v="1337835600"/>
    <b v="0"/>
    <b v="0"/>
    <s v="technology/wearables"/>
    <x v="2"/>
    <x v="8"/>
  </r>
  <r>
    <n v="442"/>
    <x v="438"/>
    <x v="442"/>
    <n v="5400"/>
    <n v="10731"/>
    <x v="1"/>
    <n v="198.72222222222223"/>
    <n v="143"/>
    <x v="438"/>
    <x v="6"/>
    <x v="6"/>
    <n v="1504328400"/>
    <n v="1505710800"/>
    <b v="0"/>
    <b v="0"/>
    <s v="theater/plays"/>
    <x v="3"/>
    <x v="3"/>
  </r>
  <r>
    <n v="443"/>
    <x v="439"/>
    <x v="443"/>
    <n v="9300"/>
    <n v="3232"/>
    <x v="3"/>
    <n v="34.752688172043008"/>
    <n v="90"/>
    <x v="439"/>
    <x v="1"/>
    <x v="1"/>
    <n v="1285822800"/>
    <n v="1287464400"/>
    <b v="0"/>
    <b v="0"/>
    <s v="theater/plays"/>
    <x v="3"/>
    <x v="3"/>
  </r>
  <r>
    <n v="444"/>
    <x v="347"/>
    <x v="444"/>
    <n v="6200"/>
    <n v="10938"/>
    <x v="1"/>
    <n v="176.41935483870967"/>
    <n v="296"/>
    <x v="440"/>
    <x v="1"/>
    <x v="1"/>
    <n v="1311483600"/>
    <n v="1311656400"/>
    <b v="0"/>
    <b v="1"/>
    <s v="music/indie rock"/>
    <x v="1"/>
    <x v="7"/>
  </r>
  <r>
    <n v="445"/>
    <x v="440"/>
    <x v="445"/>
    <n v="2100"/>
    <n v="10739"/>
    <x v="1"/>
    <n v="511.38095238095235"/>
    <n v="170"/>
    <x v="441"/>
    <x v="1"/>
    <x v="1"/>
    <n v="1291356000"/>
    <n v="1293170400"/>
    <b v="0"/>
    <b v="1"/>
    <s v="theater/plays"/>
    <x v="3"/>
    <x v="3"/>
  </r>
  <r>
    <n v="446"/>
    <x v="441"/>
    <x v="446"/>
    <n v="6800"/>
    <n v="5579"/>
    <x v="0"/>
    <n v="82.044117647058826"/>
    <n v="186"/>
    <x v="442"/>
    <x v="1"/>
    <x v="1"/>
    <n v="1355810400"/>
    <n v="1355983200"/>
    <b v="0"/>
    <b v="0"/>
    <s v="technology/wearables"/>
    <x v="2"/>
    <x v="8"/>
  </r>
  <r>
    <n v="447"/>
    <x v="442"/>
    <x v="447"/>
    <n v="155200"/>
    <n v="37754"/>
    <x v="3"/>
    <n v="24.326030927835053"/>
    <n v="439"/>
    <x v="443"/>
    <x v="4"/>
    <x v="4"/>
    <n v="1513663200"/>
    <n v="1515045600"/>
    <b v="0"/>
    <b v="0"/>
    <s v="film &amp; video/television"/>
    <x v="4"/>
    <x v="19"/>
  </r>
  <r>
    <n v="448"/>
    <x v="443"/>
    <x v="448"/>
    <n v="89900"/>
    <n v="45384"/>
    <x v="0"/>
    <n v="50.482758620689658"/>
    <n v="605"/>
    <x v="444"/>
    <x v="1"/>
    <x v="1"/>
    <n v="1365915600"/>
    <n v="1366088400"/>
    <b v="0"/>
    <b v="1"/>
    <s v="games/video games"/>
    <x v="6"/>
    <x v="11"/>
  </r>
  <r>
    <n v="449"/>
    <x v="444"/>
    <x v="449"/>
    <n v="900"/>
    <n v="8703"/>
    <x v="1"/>
    <n v="967"/>
    <n v="86"/>
    <x v="445"/>
    <x v="3"/>
    <x v="3"/>
    <n v="1551852000"/>
    <n v="1553317200"/>
    <b v="0"/>
    <b v="0"/>
    <s v="games/video games"/>
    <x v="6"/>
    <x v="11"/>
  </r>
  <r>
    <n v="450"/>
    <x v="445"/>
    <x v="450"/>
    <n v="100"/>
    <n v="4"/>
    <x v="0"/>
    <n v="4"/>
    <n v="1"/>
    <x v="446"/>
    <x v="0"/>
    <x v="0"/>
    <n v="1540098000"/>
    <n v="1542088800"/>
    <b v="0"/>
    <b v="0"/>
    <s v="film &amp; video/animation"/>
    <x v="4"/>
    <x v="10"/>
  </r>
  <r>
    <n v="451"/>
    <x v="446"/>
    <x v="451"/>
    <n v="148400"/>
    <n v="182302"/>
    <x v="1"/>
    <n v="122.84501347708894"/>
    <n v="6286"/>
    <x v="447"/>
    <x v="1"/>
    <x v="1"/>
    <n v="1500440400"/>
    <n v="1503118800"/>
    <b v="0"/>
    <b v="0"/>
    <s v="music/rock"/>
    <x v="1"/>
    <x v="1"/>
  </r>
  <r>
    <n v="452"/>
    <x v="447"/>
    <x v="452"/>
    <n v="4800"/>
    <n v="3045"/>
    <x v="0"/>
    <n v="63.4375"/>
    <n v="31"/>
    <x v="448"/>
    <x v="1"/>
    <x v="1"/>
    <n v="1278392400"/>
    <n v="1278478800"/>
    <b v="0"/>
    <b v="0"/>
    <s v="film &amp; video/drama"/>
    <x v="4"/>
    <x v="6"/>
  </r>
  <r>
    <n v="453"/>
    <x v="448"/>
    <x v="453"/>
    <n v="182400"/>
    <n v="102749"/>
    <x v="0"/>
    <n v="56.331688596491226"/>
    <n v="1181"/>
    <x v="449"/>
    <x v="1"/>
    <x v="1"/>
    <n v="1480572000"/>
    <n v="1484114400"/>
    <b v="0"/>
    <b v="0"/>
    <s v="film &amp; video/science fiction"/>
    <x v="4"/>
    <x v="22"/>
  </r>
  <r>
    <n v="454"/>
    <x v="449"/>
    <x v="454"/>
    <n v="4000"/>
    <n v="1763"/>
    <x v="0"/>
    <n v="44.074999999999996"/>
    <n v="39"/>
    <x v="450"/>
    <x v="1"/>
    <x v="1"/>
    <n v="1382331600"/>
    <n v="1385445600"/>
    <b v="0"/>
    <b v="1"/>
    <s v="film &amp; video/drama"/>
    <x v="4"/>
    <x v="6"/>
  </r>
  <r>
    <n v="455"/>
    <x v="450"/>
    <x v="455"/>
    <n v="116500"/>
    <n v="137904"/>
    <x v="1"/>
    <n v="118.37253218884121"/>
    <n v="3727"/>
    <x v="451"/>
    <x v="1"/>
    <x v="1"/>
    <n v="1316754000"/>
    <n v="1318741200"/>
    <b v="0"/>
    <b v="0"/>
    <s v="theater/plays"/>
    <x v="3"/>
    <x v="3"/>
  </r>
  <r>
    <n v="456"/>
    <x v="451"/>
    <x v="456"/>
    <n v="146400"/>
    <n v="152438"/>
    <x v="1"/>
    <n v="104.1243169398907"/>
    <n v="1605"/>
    <x v="452"/>
    <x v="1"/>
    <x v="1"/>
    <n v="1518242400"/>
    <n v="1518242400"/>
    <b v="0"/>
    <b v="1"/>
    <s v="music/indie rock"/>
    <x v="1"/>
    <x v="7"/>
  </r>
  <r>
    <n v="457"/>
    <x v="452"/>
    <x v="457"/>
    <n v="5000"/>
    <n v="1332"/>
    <x v="0"/>
    <n v="26.640000000000004"/>
    <n v="46"/>
    <x v="453"/>
    <x v="1"/>
    <x v="1"/>
    <n v="1476421200"/>
    <n v="1476594000"/>
    <b v="0"/>
    <b v="0"/>
    <s v="theater/plays"/>
    <x v="3"/>
    <x v="3"/>
  </r>
  <r>
    <n v="458"/>
    <x v="453"/>
    <x v="458"/>
    <n v="33800"/>
    <n v="118706"/>
    <x v="1"/>
    <n v="351.20118343195264"/>
    <n v="2120"/>
    <x v="454"/>
    <x v="1"/>
    <x v="1"/>
    <n v="1269752400"/>
    <n v="1273554000"/>
    <b v="0"/>
    <b v="0"/>
    <s v="theater/plays"/>
    <x v="3"/>
    <x v="3"/>
  </r>
  <r>
    <n v="459"/>
    <x v="454"/>
    <x v="459"/>
    <n v="6300"/>
    <n v="5674"/>
    <x v="0"/>
    <n v="90.063492063492063"/>
    <n v="105"/>
    <x v="455"/>
    <x v="1"/>
    <x v="1"/>
    <n v="1419746400"/>
    <n v="1421906400"/>
    <b v="0"/>
    <b v="0"/>
    <s v="film &amp; video/documentary"/>
    <x v="4"/>
    <x v="4"/>
  </r>
  <r>
    <n v="460"/>
    <x v="455"/>
    <x v="460"/>
    <n v="2400"/>
    <n v="4119"/>
    <x v="1"/>
    <n v="171.625"/>
    <n v="50"/>
    <x v="456"/>
    <x v="1"/>
    <x v="1"/>
    <n v="1281330000"/>
    <n v="1281589200"/>
    <b v="0"/>
    <b v="0"/>
    <s v="theater/plays"/>
    <x v="3"/>
    <x v="3"/>
  </r>
  <r>
    <n v="461"/>
    <x v="456"/>
    <x v="461"/>
    <n v="98800"/>
    <n v="139354"/>
    <x v="1"/>
    <n v="141.04655870445345"/>
    <n v="2080"/>
    <x v="457"/>
    <x v="1"/>
    <x v="1"/>
    <n v="1398661200"/>
    <n v="1400389200"/>
    <b v="0"/>
    <b v="0"/>
    <s v="film &amp; video/drama"/>
    <x v="4"/>
    <x v="6"/>
  </r>
  <r>
    <n v="462"/>
    <x v="457"/>
    <x v="462"/>
    <n v="188800"/>
    <n v="57734"/>
    <x v="0"/>
    <n v="30.57944915254237"/>
    <n v="535"/>
    <x v="458"/>
    <x v="1"/>
    <x v="1"/>
    <n v="1359525600"/>
    <n v="1362808800"/>
    <b v="0"/>
    <b v="0"/>
    <s v="games/mobile games"/>
    <x v="6"/>
    <x v="20"/>
  </r>
  <r>
    <n v="463"/>
    <x v="458"/>
    <x v="463"/>
    <n v="134300"/>
    <n v="145265"/>
    <x v="1"/>
    <n v="108.16455696202532"/>
    <n v="2105"/>
    <x v="459"/>
    <x v="1"/>
    <x v="1"/>
    <n v="1388469600"/>
    <n v="1388815200"/>
    <b v="0"/>
    <b v="0"/>
    <s v="film &amp; video/animation"/>
    <x v="4"/>
    <x v="10"/>
  </r>
  <r>
    <n v="464"/>
    <x v="459"/>
    <x v="464"/>
    <n v="71200"/>
    <n v="95020"/>
    <x v="1"/>
    <n v="133.45505617977528"/>
    <n v="2436"/>
    <x v="460"/>
    <x v="1"/>
    <x v="1"/>
    <n v="1518328800"/>
    <n v="1519538400"/>
    <b v="0"/>
    <b v="0"/>
    <s v="theater/plays"/>
    <x v="3"/>
    <x v="3"/>
  </r>
  <r>
    <n v="465"/>
    <x v="460"/>
    <x v="465"/>
    <n v="4700"/>
    <n v="8829"/>
    <x v="1"/>
    <n v="187.85106382978722"/>
    <n v="80"/>
    <x v="461"/>
    <x v="1"/>
    <x v="1"/>
    <n v="1517032800"/>
    <n v="1517810400"/>
    <b v="0"/>
    <b v="0"/>
    <s v="publishing/translations"/>
    <x v="5"/>
    <x v="18"/>
  </r>
  <r>
    <n v="466"/>
    <x v="461"/>
    <x v="466"/>
    <n v="1200"/>
    <n v="3984"/>
    <x v="1"/>
    <n v="332"/>
    <n v="42"/>
    <x v="462"/>
    <x v="1"/>
    <x v="1"/>
    <n v="1368594000"/>
    <n v="1370581200"/>
    <b v="0"/>
    <b v="1"/>
    <s v="technology/wearables"/>
    <x v="2"/>
    <x v="8"/>
  </r>
  <r>
    <n v="467"/>
    <x v="462"/>
    <x v="467"/>
    <n v="1400"/>
    <n v="8053"/>
    <x v="1"/>
    <n v="575.21428571428578"/>
    <n v="139"/>
    <x v="463"/>
    <x v="0"/>
    <x v="0"/>
    <n v="1448258400"/>
    <n v="1448863200"/>
    <b v="0"/>
    <b v="1"/>
    <s v="technology/web"/>
    <x v="2"/>
    <x v="2"/>
  </r>
  <r>
    <n v="468"/>
    <x v="463"/>
    <x v="468"/>
    <n v="4000"/>
    <n v="1620"/>
    <x v="0"/>
    <n v="40.5"/>
    <n v="16"/>
    <x v="464"/>
    <x v="1"/>
    <x v="1"/>
    <n v="1555218000"/>
    <n v="1556600400"/>
    <b v="0"/>
    <b v="0"/>
    <s v="theater/plays"/>
    <x v="3"/>
    <x v="3"/>
  </r>
  <r>
    <n v="469"/>
    <x v="464"/>
    <x v="469"/>
    <n v="5600"/>
    <n v="10328"/>
    <x v="1"/>
    <n v="184.42857142857144"/>
    <n v="159"/>
    <x v="465"/>
    <x v="1"/>
    <x v="1"/>
    <n v="1431925200"/>
    <n v="1432098000"/>
    <b v="0"/>
    <b v="0"/>
    <s v="film &amp; video/drama"/>
    <x v="4"/>
    <x v="6"/>
  </r>
  <r>
    <n v="470"/>
    <x v="465"/>
    <x v="470"/>
    <n v="3600"/>
    <n v="10289"/>
    <x v="1"/>
    <n v="285.80555555555554"/>
    <n v="381"/>
    <x v="466"/>
    <x v="1"/>
    <x v="1"/>
    <n v="1481522400"/>
    <n v="1482127200"/>
    <b v="0"/>
    <b v="0"/>
    <s v="technology/wearables"/>
    <x v="2"/>
    <x v="8"/>
  </r>
  <r>
    <n v="471"/>
    <x v="197"/>
    <x v="471"/>
    <n v="3100"/>
    <n v="9889"/>
    <x v="1"/>
    <n v="319"/>
    <n v="194"/>
    <x v="467"/>
    <x v="4"/>
    <x v="4"/>
    <n v="1335934800"/>
    <n v="1335934800"/>
    <b v="0"/>
    <b v="1"/>
    <s v="food/food trucks"/>
    <x v="0"/>
    <x v="0"/>
  </r>
  <r>
    <n v="472"/>
    <x v="466"/>
    <x v="472"/>
    <n v="153800"/>
    <n v="60342"/>
    <x v="0"/>
    <n v="39.234070221066318"/>
    <n v="575"/>
    <x v="468"/>
    <x v="1"/>
    <x v="1"/>
    <n v="1552280400"/>
    <n v="1556946000"/>
    <b v="0"/>
    <b v="0"/>
    <s v="music/rock"/>
    <x v="1"/>
    <x v="1"/>
  </r>
  <r>
    <n v="473"/>
    <x v="467"/>
    <x v="473"/>
    <n v="5000"/>
    <n v="8907"/>
    <x v="1"/>
    <n v="178.14000000000001"/>
    <n v="106"/>
    <x v="469"/>
    <x v="1"/>
    <x v="1"/>
    <n v="1529989200"/>
    <n v="1530075600"/>
    <b v="0"/>
    <b v="0"/>
    <s v="music/electric music"/>
    <x v="1"/>
    <x v="5"/>
  </r>
  <r>
    <n v="474"/>
    <x v="468"/>
    <x v="474"/>
    <n v="4000"/>
    <n v="14606"/>
    <x v="1"/>
    <n v="365.15"/>
    <n v="142"/>
    <x v="470"/>
    <x v="1"/>
    <x v="1"/>
    <n v="1418709600"/>
    <n v="1418796000"/>
    <b v="0"/>
    <b v="0"/>
    <s v="film &amp; video/television"/>
    <x v="4"/>
    <x v="19"/>
  </r>
  <r>
    <n v="475"/>
    <x v="469"/>
    <x v="475"/>
    <n v="7400"/>
    <n v="8432"/>
    <x v="1"/>
    <n v="113.94594594594594"/>
    <n v="211"/>
    <x v="471"/>
    <x v="1"/>
    <x v="1"/>
    <n v="1372136400"/>
    <n v="1372482000"/>
    <b v="0"/>
    <b v="1"/>
    <s v="publishing/translations"/>
    <x v="5"/>
    <x v="18"/>
  </r>
  <r>
    <n v="476"/>
    <x v="470"/>
    <x v="476"/>
    <n v="191500"/>
    <n v="57122"/>
    <x v="0"/>
    <n v="29.828720626631856"/>
    <n v="1120"/>
    <x v="472"/>
    <x v="1"/>
    <x v="1"/>
    <n v="1533877200"/>
    <n v="1534395600"/>
    <b v="0"/>
    <b v="0"/>
    <s v="publishing/fiction"/>
    <x v="5"/>
    <x v="13"/>
  </r>
  <r>
    <n v="477"/>
    <x v="471"/>
    <x v="477"/>
    <n v="8500"/>
    <n v="4613"/>
    <x v="0"/>
    <n v="54.270588235294113"/>
    <n v="113"/>
    <x v="473"/>
    <x v="1"/>
    <x v="1"/>
    <n v="1309064400"/>
    <n v="1311397200"/>
    <b v="0"/>
    <b v="0"/>
    <s v="film &amp; video/science fiction"/>
    <x v="4"/>
    <x v="22"/>
  </r>
  <r>
    <n v="478"/>
    <x v="472"/>
    <x v="478"/>
    <n v="68800"/>
    <n v="162603"/>
    <x v="1"/>
    <n v="236.34156976744185"/>
    <n v="2756"/>
    <x v="474"/>
    <x v="1"/>
    <x v="1"/>
    <n v="1425877200"/>
    <n v="1426914000"/>
    <b v="0"/>
    <b v="0"/>
    <s v="technology/wearables"/>
    <x v="2"/>
    <x v="8"/>
  </r>
  <r>
    <n v="479"/>
    <x v="473"/>
    <x v="479"/>
    <n v="2400"/>
    <n v="12310"/>
    <x v="1"/>
    <n v="512.91666666666663"/>
    <n v="173"/>
    <x v="475"/>
    <x v="4"/>
    <x v="4"/>
    <n v="1501304400"/>
    <n v="1501477200"/>
    <b v="0"/>
    <b v="0"/>
    <s v="food/food trucks"/>
    <x v="0"/>
    <x v="0"/>
  </r>
  <r>
    <n v="480"/>
    <x v="474"/>
    <x v="480"/>
    <n v="8600"/>
    <n v="8656"/>
    <x v="1"/>
    <n v="100.65116279069768"/>
    <n v="87"/>
    <x v="476"/>
    <x v="1"/>
    <x v="1"/>
    <n v="1268287200"/>
    <n v="1269061200"/>
    <b v="0"/>
    <b v="1"/>
    <s v="photography/photography books"/>
    <x v="7"/>
    <x v="14"/>
  </r>
  <r>
    <n v="481"/>
    <x v="475"/>
    <x v="481"/>
    <n v="196600"/>
    <n v="159931"/>
    <x v="0"/>
    <n v="81.348423194303152"/>
    <n v="1538"/>
    <x v="477"/>
    <x v="1"/>
    <x v="1"/>
    <n v="1412139600"/>
    <n v="1415772000"/>
    <b v="0"/>
    <b v="1"/>
    <s v="theater/plays"/>
    <x v="3"/>
    <x v="3"/>
  </r>
  <r>
    <n v="482"/>
    <x v="476"/>
    <x v="482"/>
    <n v="4200"/>
    <n v="689"/>
    <x v="0"/>
    <n v="16.404761904761905"/>
    <n v="9"/>
    <x v="478"/>
    <x v="1"/>
    <x v="1"/>
    <n v="1330063200"/>
    <n v="1331013600"/>
    <b v="0"/>
    <b v="1"/>
    <s v="publishing/fiction"/>
    <x v="5"/>
    <x v="13"/>
  </r>
  <r>
    <n v="483"/>
    <x v="477"/>
    <x v="483"/>
    <n v="91400"/>
    <n v="48236"/>
    <x v="0"/>
    <n v="52.774617067833695"/>
    <n v="554"/>
    <x v="479"/>
    <x v="1"/>
    <x v="1"/>
    <n v="1576130400"/>
    <n v="1576735200"/>
    <b v="0"/>
    <b v="0"/>
    <s v="theater/plays"/>
    <x v="3"/>
    <x v="3"/>
  </r>
  <r>
    <n v="484"/>
    <x v="478"/>
    <x v="484"/>
    <n v="29600"/>
    <n v="77021"/>
    <x v="1"/>
    <n v="260.20608108108109"/>
    <n v="1572"/>
    <x v="480"/>
    <x v="4"/>
    <x v="4"/>
    <n v="1407128400"/>
    <n v="1411362000"/>
    <b v="0"/>
    <b v="1"/>
    <s v="food/food trucks"/>
    <x v="0"/>
    <x v="0"/>
  </r>
  <r>
    <n v="485"/>
    <x v="479"/>
    <x v="485"/>
    <n v="90600"/>
    <n v="27844"/>
    <x v="0"/>
    <n v="30.73289183222958"/>
    <n v="648"/>
    <x v="481"/>
    <x v="4"/>
    <x v="4"/>
    <n v="1560142800"/>
    <n v="1563685200"/>
    <b v="0"/>
    <b v="0"/>
    <s v="theater/plays"/>
    <x v="3"/>
    <x v="3"/>
  </r>
  <r>
    <n v="486"/>
    <x v="480"/>
    <x v="486"/>
    <n v="5200"/>
    <n v="702"/>
    <x v="0"/>
    <n v="13.5"/>
    <n v="21"/>
    <x v="482"/>
    <x v="4"/>
    <x v="4"/>
    <n v="1520575200"/>
    <n v="1521867600"/>
    <b v="0"/>
    <b v="1"/>
    <s v="publishing/translations"/>
    <x v="5"/>
    <x v="18"/>
  </r>
  <r>
    <n v="487"/>
    <x v="481"/>
    <x v="487"/>
    <n v="110300"/>
    <n v="197024"/>
    <x v="1"/>
    <n v="178.62556663644605"/>
    <n v="2346"/>
    <x v="483"/>
    <x v="1"/>
    <x v="1"/>
    <n v="1492664400"/>
    <n v="1495515600"/>
    <b v="0"/>
    <b v="0"/>
    <s v="theater/plays"/>
    <x v="3"/>
    <x v="3"/>
  </r>
  <r>
    <n v="488"/>
    <x v="482"/>
    <x v="488"/>
    <n v="5300"/>
    <n v="11663"/>
    <x v="1"/>
    <n v="220.0566037735849"/>
    <n v="115"/>
    <x v="484"/>
    <x v="1"/>
    <x v="1"/>
    <n v="1454479200"/>
    <n v="1455948000"/>
    <b v="0"/>
    <b v="0"/>
    <s v="theater/plays"/>
    <x v="3"/>
    <x v="3"/>
  </r>
  <r>
    <n v="489"/>
    <x v="483"/>
    <x v="489"/>
    <n v="9200"/>
    <n v="9339"/>
    <x v="1"/>
    <n v="101.5108695652174"/>
    <n v="85"/>
    <x v="485"/>
    <x v="6"/>
    <x v="6"/>
    <n v="1281934800"/>
    <n v="1282366800"/>
    <b v="0"/>
    <b v="0"/>
    <s v="technology/wearables"/>
    <x v="2"/>
    <x v="8"/>
  </r>
  <r>
    <n v="490"/>
    <x v="484"/>
    <x v="490"/>
    <n v="2400"/>
    <n v="4596"/>
    <x v="1"/>
    <n v="191.5"/>
    <n v="144"/>
    <x v="486"/>
    <x v="1"/>
    <x v="1"/>
    <n v="1573970400"/>
    <n v="1574575200"/>
    <b v="0"/>
    <b v="0"/>
    <s v="journalism/audio"/>
    <x v="8"/>
    <x v="23"/>
  </r>
  <r>
    <n v="491"/>
    <x v="485"/>
    <x v="491"/>
    <n v="56800"/>
    <n v="173437"/>
    <x v="1"/>
    <n v="305.34683098591546"/>
    <n v="2443"/>
    <x v="487"/>
    <x v="1"/>
    <x v="1"/>
    <n v="1372654800"/>
    <n v="1374901200"/>
    <b v="0"/>
    <b v="1"/>
    <s v="food/food trucks"/>
    <x v="0"/>
    <x v="0"/>
  </r>
  <r>
    <n v="492"/>
    <x v="486"/>
    <x v="492"/>
    <n v="191000"/>
    <n v="45831"/>
    <x v="3"/>
    <n v="23.995287958115181"/>
    <n v="595"/>
    <x v="488"/>
    <x v="1"/>
    <x v="1"/>
    <n v="1275886800"/>
    <n v="1278910800"/>
    <b v="1"/>
    <b v="1"/>
    <s v="film &amp; video/shorts"/>
    <x v="4"/>
    <x v="12"/>
  </r>
  <r>
    <n v="493"/>
    <x v="487"/>
    <x v="493"/>
    <n v="900"/>
    <n v="6514"/>
    <x v="1"/>
    <n v="723.77777777777771"/>
    <n v="64"/>
    <x v="489"/>
    <x v="1"/>
    <x v="1"/>
    <n v="1561784400"/>
    <n v="1562907600"/>
    <b v="0"/>
    <b v="0"/>
    <s v="photography/photography books"/>
    <x v="7"/>
    <x v="14"/>
  </r>
  <r>
    <n v="494"/>
    <x v="488"/>
    <x v="494"/>
    <n v="2500"/>
    <n v="13684"/>
    <x v="1"/>
    <n v="547.36"/>
    <n v="268"/>
    <x v="490"/>
    <x v="1"/>
    <x v="1"/>
    <n v="1332392400"/>
    <n v="1332478800"/>
    <b v="0"/>
    <b v="0"/>
    <s v="technology/wearables"/>
    <x v="2"/>
    <x v="8"/>
  </r>
  <r>
    <n v="495"/>
    <x v="489"/>
    <x v="495"/>
    <n v="3200"/>
    <n v="13264"/>
    <x v="1"/>
    <n v="414.49999999999994"/>
    <n v="195"/>
    <x v="491"/>
    <x v="3"/>
    <x v="3"/>
    <n v="1402376400"/>
    <n v="1402722000"/>
    <b v="0"/>
    <b v="0"/>
    <s v="theater/plays"/>
    <x v="3"/>
    <x v="3"/>
  </r>
  <r>
    <n v="496"/>
    <x v="490"/>
    <x v="496"/>
    <n v="183800"/>
    <n v="1667"/>
    <x v="0"/>
    <n v="0.90696409140369971"/>
    <n v="54"/>
    <x v="492"/>
    <x v="1"/>
    <x v="1"/>
    <n v="1495342800"/>
    <n v="1496811600"/>
    <b v="0"/>
    <b v="0"/>
    <s v="film &amp; video/animation"/>
    <x v="4"/>
    <x v="10"/>
  </r>
  <r>
    <n v="497"/>
    <x v="491"/>
    <x v="497"/>
    <n v="9800"/>
    <n v="3349"/>
    <x v="0"/>
    <n v="34.173469387755098"/>
    <n v="120"/>
    <x v="493"/>
    <x v="1"/>
    <x v="1"/>
    <n v="1482213600"/>
    <n v="1482213600"/>
    <b v="0"/>
    <b v="1"/>
    <s v="technology/wearables"/>
    <x v="2"/>
    <x v="8"/>
  </r>
  <r>
    <n v="498"/>
    <x v="492"/>
    <x v="498"/>
    <n v="193400"/>
    <n v="46317"/>
    <x v="0"/>
    <n v="23.948810754912099"/>
    <n v="579"/>
    <x v="494"/>
    <x v="3"/>
    <x v="3"/>
    <n v="1420092000"/>
    <n v="1420264800"/>
    <b v="0"/>
    <b v="0"/>
    <s v="technology/web"/>
    <x v="2"/>
    <x v="2"/>
  </r>
  <r>
    <n v="499"/>
    <x v="493"/>
    <x v="499"/>
    <n v="163800"/>
    <n v="78743"/>
    <x v="0"/>
    <n v="48.072649572649574"/>
    <n v="2072"/>
    <x v="495"/>
    <x v="1"/>
    <x v="1"/>
    <n v="1458018000"/>
    <n v="1458450000"/>
    <b v="0"/>
    <b v="1"/>
    <s v="film &amp; video/documentary"/>
    <x v="4"/>
    <x v="4"/>
  </r>
  <r>
    <n v="500"/>
    <x v="494"/>
    <x v="500"/>
    <n v="100"/>
    <n v="0"/>
    <x v="0"/>
    <n v="0"/>
    <n v="0"/>
    <x v="496"/>
    <x v="1"/>
    <x v="1"/>
    <n v="1367384400"/>
    <n v="1369803600"/>
    <b v="0"/>
    <b v="1"/>
    <s v="theater/plays"/>
    <x v="3"/>
    <x v="3"/>
  </r>
  <r>
    <n v="501"/>
    <x v="495"/>
    <x v="501"/>
    <n v="153600"/>
    <n v="107743"/>
    <x v="0"/>
    <n v="70.145182291666657"/>
    <n v="1796"/>
    <x v="497"/>
    <x v="1"/>
    <x v="1"/>
    <n v="1363064400"/>
    <n v="1363237200"/>
    <b v="0"/>
    <b v="0"/>
    <s v="film &amp; video/documentary"/>
    <x v="4"/>
    <x v="4"/>
  </r>
  <r>
    <n v="502"/>
    <x v="212"/>
    <x v="502"/>
    <n v="1300"/>
    <n v="6889"/>
    <x v="1"/>
    <n v="529.92307692307691"/>
    <n v="186"/>
    <x v="498"/>
    <x v="2"/>
    <x v="2"/>
    <n v="1343365200"/>
    <n v="1345870800"/>
    <b v="0"/>
    <b v="1"/>
    <s v="games/video games"/>
    <x v="6"/>
    <x v="11"/>
  </r>
  <r>
    <n v="503"/>
    <x v="496"/>
    <x v="503"/>
    <n v="25500"/>
    <n v="45983"/>
    <x v="1"/>
    <n v="180.32549019607845"/>
    <n v="460"/>
    <x v="499"/>
    <x v="1"/>
    <x v="1"/>
    <n v="1435726800"/>
    <n v="1437454800"/>
    <b v="0"/>
    <b v="0"/>
    <s v="film &amp; video/drama"/>
    <x v="4"/>
    <x v="6"/>
  </r>
  <r>
    <n v="504"/>
    <x v="497"/>
    <x v="504"/>
    <n v="7500"/>
    <n v="6924"/>
    <x v="0"/>
    <n v="92.320000000000007"/>
    <n v="62"/>
    <x v="500"/>
    <x v="6"/>
    <x v="6"/>
    <n v="1431925200"/>
    <n v="1432011600"/>
    <b v="0"/>
    <b v="0"/>
    <s v="music/rock"/>
    <x v="1"/>
    <x v="1"/>
  </r>
  <r>
    <n v="505"/>
    <x v="498"/>
    <x v="505"/>
    <n v="89900"/>
    <n v="12497"/>
    <x v="0"/>
    <n v="13.901001112347053"/>
    <n v="347"/>
    <x v="501"/>
    <x v="1"/>
    <x v="1"/>
    <n v="1362722400"/>
    <n v="1366347600"/>
    <b v="0"/>
    <b v="1"/>
    <s v="publishing/radio &amp; podcasts"/>
    <x v="5"/>
    <x v="15"/>
  </r>
  <r>
    <n v="506"/>
    <x v="499"/>
    <x v="506"/>
    <n v="18000"/>
    <n v="166874"/>
    <x v="1"/>
    <n v="927.07777777777767"/>
    <n v="2528"/>
    <x v="502"/>
    <x v="1"/>
    <x v="1"/>
    <n v="1511416800"/>
    <n v="1512885600"/>
    <b v="0"/>
    <b v="1"/>
    <s v="theater/plays"/>
    <x v="3"/>
    <x v="3"/>
  </r>
  <r>
    <n v="507"/>
    <x v="500"/>
    <x v="507"/>
    <n v="2100"/>
    <n v="837"/>
    <x v="0"/>
    <n v="39.857142857142861"/>
    <n v="19"/>
    <x v="503"/>
    <x v="1"/>
    <x v="1"/>
    <n v="1365483600"/>
    <n v="1369717200"/>
    <b v="0"/>
    <b v="1"/>
    <s v="technology/web"/>
    <x v="2"/>
    <x v="2"/>
  </r>
  <r>
    <n v="508"/>
    <x v="501"/>
    <x v="508"/>
    <n v="172700"/>
    <n v="193820"/>
    <x v="1"/>
    <n v="112.22929936305732"/>
    <n v="3657"/>
    <x v="504"/>
    <x v="1"/>
    <x v="1"/>
    <n v="1532840400"/>
    <n v="1534654800"/>
    <b v="0"/>
    <b v="0"/>
    <s v="theater/plays"/>
    <x v="3"/>
    <x v="3"/>
  </r>
  <r>
    <n v="509"/>
    <x v="173"/>
    <x v="509"/>
    <n v="168500"/>
    <n v="119510"/>
    <x v="0"/>
    <n v="70.925816023738875"/>
    <n v="1258"/>
    <x v="505"/>
    <x v="1"/>
    <x v="1"/>
    <n v="1336194000"/>
    <n v="1337058000"/>
    <b v="0"/>
    <b v="0"/>
    <s v="theater/plays"/>
    <x v="3"/>
    <x v="3"/>
  </r>
  <r>
    <n v="510"/>
    <x v="502"/>
    <x v="510"/>
    <n v="7800"/>
    <n v="9289"/>
    <x v="1"/>
    <n v="119.08974358974358"/>
    <n v="131"/>
    <x v="506"/>
    <x v="2"/>
    <x v="2"/>
    <n v="1527742800"/>
    <n v="1529816400"/>
    <b v="0"/>
    <b v="0"/>
    <s v="film &amp; video/drama"/>
    <x v="4"/>
    <x v="6"/>
  </r>
  <r>
    <n v="511"/>
    <x v="503"/>
    <x v="511"/>
    <n v="147800"/>
    <n v="35498"/>
    <x v="0"/>
    <n v="24.017591339648174"/>
    <n v="362"/>
    <x v="507"/>
    <x v="1"/>
    <x v="1"/>
    <n v="1564030800"/>
    <n v="1564894800"/>
    <b v="0"/>
    <b v="0"/>
    <s v="theater/plays"/>
    <x v="3"/>
    <x v="3"/>
  </r>
  <r>
    <n v="512"/>
    <x v="504"/>
    <x v="512"/>
    <n v="9100"/>
    <n v="12678"/>
    <x v="1"/>
    <n v="139.31868131868131"/>
    <n v="239"/>
    <x v="508"/>
    <x v="1"/>
    <x v="1"/>
    <n v="1404536400"/>
    <n v="1404622800"/>
    <b v="0"/>
    <b v="1"/>
    <s v="games/video games"/>
    <x v="6"/>
    <x v="11"/>
  </r>
  <r>
    <n v="513"/>
    <x v="505"/>
    <x v="513"/>
    <n v="8300"/>
    <n v="3260"/>
    <x v="3"/>
    <n v="39.277108433734945"/>
    <n v="35"/>
    <x v="509"/>
    <x v="1"/>
    <x v="1"/>
    <n v="1284008400"/>
    <n v="1284181200"/>
    <b v="0"/>
    <b v="0"/>
    <s v="film &amp; video/television"/>
    <x v="4"/>
    <x v="19"/>
  </r>
  <r>
    <n v="514"/>
    <x v="506"/>
    <x v="514"/>
    <n v="138700"/>
    <n v="31123"/>
    <x v="3"/>
    <n v="22.439077144917089"/>
    <n v="528"/>
    <x v="510"/>
    <x v="5"/>
    <x v="5"/>
    <n v="1386309600"/>
    <n v="1386741600"/>
    <b v="0"/>
    <b v="1"/>
    <s v="music/rock"/>
    <x v="1"/>
    <x v="1"/>
  </r>
  <r>
    <n v="515"/>
    <x v="507"/>
    <x v="515"/>
    <n v="8600"/>
    <n v="4797"/>
    <x v="0"/>
    <n v="55.779069767441861"/>
    <n v="133"/>
    <x v="511"/>
    <x v="0"/>
    <x v="0"/>
    <n v="1324620000"/>
    <n v="1324792800"/>
    <b v="0"/>
    <b v="1"/>
    <s v="theater/plays"/>
    <x v="3"/>
    <x v="3"/>
  </r>
  <r>
    <n v="516"/>
    <x v="508"/>
    <x v="516"/>
    <n v="125400"/>
    <n v="53324"/>
    <x v="0"/>
    <n v="42.523125996810208"/>
    <n v="846"/>
    <x v="512"/>
    <x v="1"/>
    <x v="1"/>
    <n v="1281070800"/>
    <n v="1284354000"/>
    <b v="0"/>
    <b v="0"/>
    <s v="publishing/nonfiction"/>
    <x v="5"/>
    <x v="9"/>
  </r>
  <r>
    <n v="517"/>
    <x v="509"/>
    <x v="517"/>
    <n v="5900"/>
    <n v="6608"/>
    <x v="1"/>
    <n v="112.00000000000001"/>
    <n v="78"/>
    <x v="513"/>
    <x v="1"/>
    <x v="1"/>
    <n v="1493960400"/>
    <n v="1494392400"/>
    <b v="0"/>
    <b v="0"/>
    <s v="food/food trucks"/>
    <x v="0"/>
    <x v="0"/>
  </r>
  <r>
    <n v="518"/>
    <x v="510"/>
    <x v="518"/>
    <n v="8800"/>
    <n v="622"/>
    <x v="0"/>
    <n v="7.0681818181818183"/>
    <n v="10"/>
    <x v="514"/>
    <x v="1"/>
    <x v="1"/>
    <n v="1519365600"/>
    <n v="1519538400"/>
    <b v="0"/>
    <b v="1"/>
    <s v="film &amp; video/animation"/>
    <x v="4"/>
    <x v="10"/>
  </r>
  <r>
    <n v="519"/>
    <x v="511"/>
    <x v="519"/>
    <n v="177700"/>
    <n v="180802"/>
    <x v="1"/>
    <n v="101.74563871693867"/>
    <n v="1773"/>
    <x v="515"/>
    <x v="1"/>
    <x v="1"/>
    <n v="1420696800"/>
    <n v="1421906400"/>
    <b v="0"/>
    <b v="1"/>
    <s v="music/rock"/>
    <x v="1"/>
    <x v="1"/>
  </r>
  <r>
    <n v="520"/>
    <x v="512"/>
    <x v="520"/>
    <n v="800"/>
    <n v="3406"/>
    <x v="1"/>
    <n v="425.75"/>
    <n v="32"/>
    <x v="516"/>
    <x v="1"/>
    <x v="1"/>
    <n v="1555650000"/>
    <n v="1555909200"/>
    <b v="0"/>
    <b v="0"/>
    <s v="theater/plays"/>
    <x v="3"/>
    <x v="3"/>
  </r>
  <r>
    <n v="521"/>
    <x v="513"/>
    <x v="47"/>
    <n v="7600"/>
    <n v="11061"/>
    <x v="1"/>
    <n v="145.53947368421052"/>
    <n v="369"/>
    <x v="517"/>
    <x v="1"/>
    <x v="1"/>
    <n v="1471928400"/>
    <n v="1472446800"/>
    <b v="0"/>
    <b v="1"/>
    <s v="film &amp; video/drama"/>
    <x v="4"/>
    <x v="6"/>
  </r>
  <r>
    <n v="522"/>
    <x v="514"/>
    <x v="521"/>
    <n v="50500"/>
    <n v="16389"/>
    <x v="0"/>
    <n v="32.453465346534657"/>
    <n v="191"/>
    <x v="518"/>
    <x v="1"/>
    <x v="1"/>
    <n v="1341291600"/>
    <n v="1342328400"/>
    <b v="0"/>
    <b v="0"/>
    <s v="film &amp; video/shorts"/>
    <x v="4"/>
    <x v="12"/>
  </r>
  <r>
    <n v="523"/>
    <x v="515"/>
    <x v="522"/>
    <n v="900"/>
    <n v="6303"/>
    <x v="1"/>
    <n v="700.33333333333326"/>
    <n v="89"/>
    <x v="519"/>
    <x v="1"/>
    <x v="1"/>
    <n v="1267682400"/>
    <n v="1268114400"/>
    <b v="0"/>
    <b v="0"/>
    <s v="film &amp; video/shorts"/>
    <x v="4"/>
    <x v="12"/>
  </r>
  <r>
    <n v="524"/>
    <x v="516"/>
    <x v="523"/>
    <n v="96700"/>
    <n v="81136"/>
    <x v="0"/>
    <n v="83.904860392967933"/>
    <n v="1979"/>
    <x v="520"/>
    <x v="1"/>
    <x v="1"/>
    <n v="1272258000"/>
    <n v="1273381200"/>
    <b v="0"/>
    <b v="0"/>
    <s v="theater/plays"/>
    <x v="3"/>
    <x v="3"/>
  </r>
  <r>
    <n v="525"/>
    <x v="517"/>
    <x v="524"/>
    <n v="2100"/>
    <n v="1768"/>
    <x v="0"/>
    <n v="84.19047619047619"/>
    <n v="63"/>
    <x v="521"/>
    <x v="1"/>
    <x v="1"/>
    <n v="1290492000"/>
    <n v="1290837600"/>
    <b v="0"/>
    <b v="0"/>
    <s v="technology/wearables"/>
    <x v="2"/>
    <x v="8"/>
  </r>
  <r>
    <n v="526"/>
    <x v="518"/>
    <x v="525"/>
    <n v="8300"/>
    <n v="12944"/>
    <x v="1"/>
    <n v="155.95180722891567"/>
    <n v="147"/>
    <x v="522"/>
    <x v="1"/>
    <x v="1"/>
    <n v="1451109600"/>
    <n v="1454306400"/>
    <b v="0"/>
    <b v="1"/>
    <s v="theater/plays"/>
    <x v="3"/>
    <x v="3"/>
  </r>
  <r>
    <n v="527"/>
    <x v="519"/>
    <x v="526"/>
    <n v="189200"/>
    <n v="188480"/>
    <x v="0"/>
    <n v="99.619450317124731"/>
    <n v="6080"/>
    <x v="523"/>
    <x v="0"/>
    <x v="0"/>
    <n v="1454652000"/>
    <n v="1457762400"/>
    <b v="0"/>
    <b v="0"/>
    <s v="film &amp; video/animation"/>
    <x v="4"/>
    <x v="10"/>
  </r>
  <r>
    <n v="528"/>
    <x v="520"/>
    <x v="527"/>
    <n v="9000"/>
    <n v="7227"/>
    <x v="0"/>
    <n v="80.300000000000011"/>
    <n v="80"/>
    <x v="524"/>
    <x v="4"/>
    <x v="4"/>
    <n v="1385186400"/>
    <n v="1389074400"/>
    <b v="0"/>
    <b v="0"/>
    <s v="music/indie rock"/>
    <x v="1"/>
    <x v="7"/>
  </r>
  <r>
    <n v="529"/>
    <x v="521"/>
    <x v="528"/>
    <n v="5100"/>
    <n v="574"/>
    <x v="0"/>
    <n v="11.254901960784313"/>
    <n v="9"/>
    <x v="525"/>
    <x v="1"/>
    <x v="1"/>
    <n v="1399698000"/>
    <n v="1402117200"/>
    <b v="0"/>
    <b v="0"/>
    <s v="games/video games"/>
    <x v="6"/>
    <x v="11"/>
  </r>
  <r>
    <n v="530"/>
    <x v="522"/>
    <x v="529"/>
    <n v="105000"/>
    <n v="96328"/>
    <x v="0"/>
    <n v="91.740952380952379"/>
    <n v="1784"/>
    <x v="526"/>
    <x v="1"/>
    <x v="1"/>
    <n v="1283230800"/>
    <n v="1284440400"/>
    <b v="0"/>
    <b v="1"/>
    <s v="publishing/fiction"/>
    <x v="5"/>
    <x v="13"/>
  </r>
  <r>
    <n v="531"/>
    <x v="523"/>
    <x v="530"/>
    <n v="186700"/>
    <n v="178338"/>
    <x v="2"/>
    <n v="95.521156936261391"/>
    <n v="3640"/>
    <x v="527"/>
    <x v="5"/>
    <x v="5"/>
    <n v="1384149600"/>
    <n v="1388988000"/>
    <b v="0"/>
    <b v="0"/>
    <s v="games/video games"/>
    <x v="6"/>
    <x v="11"/>
  </r>
  <r>
    <n v="532"/>
    <x v="524"/>
    <x v="531"/>
    <n v="1600"/>
    <n v="8046"/>
    <x v="1"/>
    <n v="502.87499999999994"/>
    <n v="126"/>
    <x v="528"/>
    <x v="0"/>
    <x v="0"/>
    <n v="1516860000"/>
    <n v="1516946400"/>
    <b v="0"/>
    <b v="0"/>
    <s v="theater/plays"/>
    <x v="3"/>
    <x v="3"/>
  </r>
  <r>
    <n v="533"/>
    <x v="525"/>
    <x v="532"/>
    <n v="115600"/>
    <n v="184086"/>
    <x v="1"/>
    <n v="159.24394463667818"/>
    <n v="2218"/>
    <x v="529"/>
    <x v="4"/>
    <x v="4"/>
    <n v="1374642000"/>
    <n v="1377752400"/>
    <b v="0"/>
    <b v="0"/>
    <s v="music/indie rock"/>
    <x v="1"/>
    <x v="7"/>
  </r>
  <r>
    <n v="534"/>
    <x v="526"/>
    <x v="533"/>
    <n v="89100"/>
    <n v="13385"/>
    <x v="0"/>
    <n v="15.022446689113355"/>
    <n v="243"/>
    <x v="530"/>
    <x v="1"/>
    <x v="1"/>
    <n v="1534482000"/>
    <n v="1534568400"/>
    <b v="0"/>
    <b v="1"/>
    <s v="film &amp; video/drama"/>
    <x v="4"/>
    <x v="6"/>
  </r>
  <r>
    <n v="535"/>
    <x v="527"/>
    <x v="534"/>
    <n v="2600"/>
    <n v="12533"/>
    <x v="1"/>
    <n v="482.03846153846149"/>
    <n v="202"/>
    <x v="531"/>
    <x v="6"/>
    <x v="6"/>
    <n v="1528434000"/>
    <n v="1528606800"/>
    <b v="0"/>
    <b v="1"/>
    <s v="theater/plays"/>
    <x v="3"/>
    <x v="3"/>
  </r>
  <r>
    <n v="536"/>
    <x v="528"/>
    <x v="535"/>
    <n v="9800"/>
    <n v="14697"/>
    <x v="1"/>
    <n v="149.96938775510205"/>
    <n v="140"/>
    <x v="532"/>
    <x v="6"/>
    <x v="6"/>
    <n v="1282626000"/>
    <n v="1284872400"/>
    <b v="0"/>
    <b v="0"/>
    <s v="publishing/fiction"/>
    <x v="5"/>
    <x v="13"/>
  </r>
  <r>
    <n v="537"/>
    <x v="529"/>
    <x v="536"/>
    <n v="84400"/>
    <n v="98935"/>
    <x v="1"/>
    <n v="117.22156398104266"/>
    <n v="1052"/>
    <x v="533"/>
    <x v="3"/>
    <x v="3"/>
    <n v="1535605200"/>
    <n v="1537592400"/>
    <b v="1"/>
    <b v="1"/>
    <s v="film &amp; video/documentary"/>
    <x v="4"/>
    <x v="4"/>
  </r>
  <r>
    <n v="538"/>
    <x v="530"/>
    <x v="537"/>
    <n v="151300"/>
    <n v="57034"/>
    <x v="0"/>
    <n v="37.695968274950431"/>
    <n v="1296"/>
    <x v="534"/>
    <x v="1"/>
    <x v="1"/>
    <n v="1379826000"/>
    <n v="1381208400"/>
    <b v="0"/>
    <b v="0"/>
    <s v="games/mobile games"/>
    <x v="6"/>
    <x v="20"/>
  </r>
  <r>
    <n v="539"/>
    <x v="531"/>
    <x v="538"/>
    <n v="9800"/>
    <n v="7120"/>
    <x v="0"/>
    <n v="72.653061224489804"/>
    <n v="77"/>
    <x v="535"/>
    <x v="1"/>
    <x v="1"/>
    <n v="1561957200"/>
    <n v="1562475600"/>
    <b v="0"/>
    <b v="1"/>
    <s v="food/food trucks"/>
    <x v="0"/>
    <x v="0"/>
  </r>
  <r>
    <n v="540"/>
    <x v="532"/>
    <x v="539"/>
    <n v="5300"/>
    <n v="14097"/>
    <x v="1"/>
    <n v="265.98113207547169"/>
    <n v="247"/>
    <x v="536"/>
    <x v="1"/>
    <x v="1"/>
    <n v="1525496400"/>
    <n v="1527397200"/>
    <b v="0"/>
    <b v="0"/>
    <s v="photography/photography books"/>
    <x v="7"/>
    <x v="14"/>
  </r>
  <r>
    <n v="541"/>
    <x v="533"/>
    <x v="540"/>
    <n v="178000"/>
    <n v="43086"/>
    <x v="0"/>
    <n v="24.205617977528089"/>
    <n v="395"/>
    <x v="537"/>
    <x v="6"/>
    <x v="6"/>
    <n v="1433912400"/>
    <n v="1436158800"/>
    <b v="0"/>
    <b v="0"/>
    <s v="games/mobile games"/>
    <x v="6"/>
    <x v="20"/>
  </r>
  <r>
    <n v="542"/>
    <x v="534"/>
    <x v="541"/>
    <n v="77000"/>
    <n v="1930"/>
    <x v="0"/>
    <n v="2.5064935064935066"/>
    <n v="49"/>
    <x v="538"/>
    <x v="4"/>
    <x v="4"/>
    <n v="1453442400"/>
    <n v="1456034400"/>
    <b v="0"/>
    <b v="0"/>
    <s v="music/indie rock"/>
    <x v="1"/>
    <x v="7"/>
  </r>
  <r>
    <n v="543"/>
    <x v="535"/>
    <x v="542"/>
    <n v="84900"/>
    <n v="13864"/>
    <x v="0"/>
    <n v="16.329799764428738"/>
    <n v="180"/>
    <x v="539"/>
    <x v="1"/>
    <x v="1"/>
    <n v="1378875600"/>
    <n v="1380171600"/>
    <b v="0"/>
    <b v="0"/>
    <s v="games/video games"/>
    <x v="6"/>
    <x v="11"/>
  </r>
  <r>
    <n v="544"/>
    <x v="536"/>
    <x v="543"/>
    <n v="2800"/>
    <n v="7742"/>
    <x v="1"/>
    <n v="276.5"/>
    <n v="84"/>
    <x v="540"/>
    <x v="1"/>
    <x v="1"/>
    <n v="1452232800"/>
    <n v="1453356000"/>
    <b v="0"/>
    <b v="0"/>
    <s v="music/rock"/>
    <x v="1"/>
    <x v="1"/>
  </r>
  <r>
    <n v="545"/>
    <x v="537"/>
    <x v="544"/>
    <n v="184800"/>
    <n v="164109"/>
    <x v="0"/>
    <n v="88.803571428571431"/>
    <n v="2690"/>
    <x v="541"/>
    <x v="1"/>
    <x v="1"/>
    <n v="1577253600"/>
    <n v="1578981600"/>
    <b v="0"/>
    <b v="0"/>
    <s v="theater/plays"/>
    <x v="3"/>
    <x v="3"/>
  </r>
  <r>
    <n v="546"/>
    <x v="538"/>
    <x v="545"/>
    <n v="4200"/>
    <n v="6870"/>
    <x v="1"/>
    <n v="163.57142857142856"/>
    <n v="88"/>
    <x v="542"/>
    <x v="1"/>
    <x v="1"/>
    <n v="1537160400"/>
    <n v="1537419600"/>
    <b v="0"/>
    <b v="1"/>
    <s v="theater/plays"/>
    <x v="3"/>
    <x v="3"/>
  </r>
  <r>
    <n v="547"/>
    <x v="539"/>
    <x v="546"/>
    <n v="1300"/>
    <n v="12597"/>
    <x v="1"/>
    <n v="969"/>
    <n v="156"/>
    <x v="543"/>
    <x v="1"/>
    <x v="1"/>
    <n v="1422165600"/>
    <n v="1423202400"/>
    <b v="0"/>
    <b v="0"/>
    <s v="film &amp; video/drama"/>
    <x v="4"/>
    <x v="6"/>
  </r>
  <r>
    <n v="548"/>
    <x v="540"/>
    <x v="547"/>
    <n v="66100"/>
    <n v="179074"/>
    <x v="1"/>
    <n v="270.91376701966715"/>
    <n v="2985"/>
    <x v="544"/>
    <x v="1"/>
    <x v="1"/>
    <n v="1459486800"/>
    <n v="1460610000"/>
    <b v="0"/>
    <b v="0"/>
    <s v="theater/plays"/>
    <x v="3"/>
    <x v="3"/>
  </r>
  <r>
    <n v="549"/>
    <x v="541"/>
    <x v="548"/>
    <n v="29500"/>
    <n v="83843"/>
    <x v="1"/>
    <n v="284.21355932203392"/>
    <n v="762"/>
    <x v="545"/>
    <x v="1"/>
    <x v="1"/>
    <n v="1369717200"/>
    <n v="1370494800"/>
    <b v="0"/>
    <b v="0"/>
    <s v="technology/wearables"/>
    <x v="2"/>
    <x v="8"/>
  </r>
  <r>
    <n v="550"/>
    <x v="542"/>
    <x v="549"/>
    <n v="100"/>
    <n v="4"/>
    <x v="3"/>
    <n v="4"/>
    <n v="1"/>
    <x v="446"/>
    <x v="5"/>
    <x v="5"/>
    <n v="1330495200"/>
    <n v="1332306000"/>
    <b v="0"/>
    <b v="0"/>
    <s v="music/indie rock"/>
    <x v="1"/>
    <x v="7"/>
  </r>
  <r>
    <n v="551"/>
    <x v="543"/>
    <x v="550"/>
    <n v="180100"/>
    <n v="105598"/>
    <x v="0"/>
    <n v="58.6329816768462"/>
    <n v="2779"/>
    <x v="546"/>
    <x v="2"/>
    <x v="2"/>
    <n v="1419055200"/>
    <n v="1422511200"/>
    <b v="0"/>
    <b v="1"/>
    <s v="technology/web"/>
    <x v="2"/>
    <x v="2"/>
  </r>
  <r>
    <n v="552"/>
    <x v="544"/>
    <x v="551"/>
    <n v="9000"/>
    <n v="8866"/>
    <x v="0"/>
    <n v="98.51111111111112"/>
    <n v="92"/>
    <x v="547"/>
    <x v="1"/>
    <x v="1"/>
    <n v="1480140000"/>
    <n v="1480312800"/>
    <b v="0"/>
    <b v="0"/>
    <s v="theater/plays"/>
    <x v="3"/>
    <x v="3"/>
  </r>
  <r>
    <n v="553"/>
    <x v="545"/>
    <x v="552"/>
    <n v="170600"/>
    <n v="75022"/>
    <x v="0"/>
    <n v="43.975381008206334"/>
    <n v="1028"/>
    <x v="548"/>
    <x v="1"/>
    <x v="1"/>
    <n v="1293948000"/>
    <n v="1294034400"/>
    <b v="0"/>
    <b v="0"/>
    <s v="music/rock"/>
    <x v="1"/>
    <x v="1"/>
  </r>
  <r>
    <n v="554"/>
    <x v="546"/>
    <x v="553"/>
    <n v="9500"/>
    <n v="14408"/>
    <x v="1"/>
    <n v="151.66315789473683"/>
    <n v="554"/>
    <x v="549"/>
    <x v="0"/>
    <x v="0"/>
    <n v="1482127200"/>
    <n v="1482645600"/>
    <b v="0"/>
    <b v="0"/>
    <s v="music/indie rock"/>
    <x v="1"/>
    <x v="7"/>
  </r>
  <r>
    <n v="555"/>
    <x v="547"/>
    <x v="554"/>
    <n v="6300"/>
    <n v="14089"/>
    <x v="1"/>
    <n v="223.63492063492063"/>
    <n v="135"/>
    <x v="550"/>
    <x v="3"/>
    <x v="3"/>
    <n v="1396414800"/>
    <n v="1399093200"/>
    <b v="0"/>
    <b v="0"/>
    <s v="music/rock"/>
    <x v="1"/>
    <x v="1"/>
  </r>
  <r>
    <n v="556"/>
    <x v="195"/>
    <x v="555"/>
    <n v="5200"/>
    <n v="12467"/>
    <x v="1"/>
    <n v="239.75"/>
    <n v="122"/>
    <x v="551"/>
    <x v="1"/>
    <x v="1"/>
    <n v="1315285200"/>
    <n v="1315890000"/>
    <b v="0"/>
    <b v="1"/>
    <s v="publishing/translations"/>
    <x v="5"/>
    <x v="18"/>
  </r>
  <r>
    <n v="557"/>
    <x v="548"/>
    <x v="556"/>
    <n v="6000"/>
    <n v="11960"/>
    <x v="1"/>
    <n v="199.33333333333334"/>
    <n v="221"/>
    <x v="552"/>
    <x v="1"/>
    <x v="1"/>
    <n v="1443762000"/>
    <n v="1444021200"/>
    <b v="0"/>
    <b v="1"/>
    <s v="film &amp; video/science fiction"/>
    <x v="4"/>
    <x v="22"/>
  </r>
  <r>
    <n v="558"/>
    <x v="549"/>
    <x v="557"/>
    <n v="5800"/>
    <n v="7966"/>
    <x v="1"/>
    <n v="137.34482758620689"/>
    <n v="126"/>
    <x v="553"/>
    <x v="1"/>
    <x v="1"/>
    <n v="1456293600"/>
    <n v="1460005200"/>
    <b v="0"/>
    <b v="0"/>
    <s v="theater/plays"/>
    <x v="3"/>
    <x v="3"/>
  </r>
  <r>
    <n v="559"/>
    <x v="550"/>
    <x v="558"/>
    <n v="105300"/>
    <n v="106321"/>
    <x v="1"/>
    <n v="100.9696106362773"/>
    <n v="1022"/>
    <x v="554"/>
    <x v="1"/>
    <x v="1"/>
    <n v="1470114000"/>
    <n v="1470718800"/>
    <b v="0"/>
    <b v="0"/>
    <s v="theater/plays"/>
    <x v="3"/>
    <x v="3"/>
  </r>
  <r>
    <n v="560"/>
    <x v="551"/>
    <x v="559"/>
    <n v="20000"/>
    <n v="158832"/>
    <x v="1"/>
    <n v="794.16"/>
    <n v="3177"/>
    <x v="555"/>
    <x v="1"/>
    <x v="1"/>
    <n v="1321596000"/>
    <n v="1325052000"/>
    <b v="0"/>
    <b v="0"/>
    <s v="film &amp; video/animation"/>
    <x v="4"/>
    <x v="10"/>
  </r>
  <r>
    <n v="561"/>
    <x v="552"/>
    <x v="560"/>
    <n v="3000"/>
    <n v="11091"/>
    <x v="1"/>
    <n v="369.7"/>
    <n v="198"/>
    <x v="556"/>
    <x v="5"/>
    <x v="5"/>
    <n v="1318827600"/>
    <n v="1319000400"/>
    <b v="0"/>
    <b v="0"/>
    <s v="theater/plays"/>
    <x v="3"/>
    <x v="3"/>
  </r>
  <r>
    <n v="562"/>
    <x v="553"/>
    <x v="561"/>
    <n v="9900"/>
    <n v="1269"/>
    <x v="0"/>
    <n v="12.818181818181817"/>
    <n v="26"/>
    <x v="557"/>
    <x v="5"/>
    <x v="5"/>
    <n v="1552366800"/>
    <n v="1552539600"/>
    <b v="0"/>
    <b v="0"/>
    <s v="music/rock"/>
    <x v="1"/>
    <x v="1"/>
  </r>
  <r>
    <n v="563"/>
    <x v="554"/>
    <x v="562"/>
    <n v="3700"/>
    <n v="5107"/>
    <x v="1"/>
    <n v="138.02702702702703"/>
    <n v="85"/>
    <x v="558"/>
    <x v="2"/>
    <x v="2"/>
    <n v="1542088800"/>
    <n v="1543816800"/>
    <b v="0"/>
    <b v="0"/>
    <s v="film &amp; video/documentary"/>
    <x v="4"/>
    <x v="4"/>
  </r>
  <r>
    <n v="564"/>
    <x v="555"/>
    <x v="563"/>
    <n v="168700"/>
    <n v="141393"/>
    <x v="0"/>
    <n v="83.813278008298752"/>
    <n v="1790"/>
    <x v="559"/>
    <x v="1"/>
    <x v="1"/>
    <n v="1426395600"/>
    <n v="1427086800"/>
    <b v="0"/>
    <b v="0"/>
    <s v="theater/plays"/>
    <x v="3"/>
    <x v="3"/>
  </r>
  <r>
    <n v="565"/>
    <x v="556"/>
    <x v="564"/>
    <n v="94900"/>
    <n v="194166"/>
    <x v="1"/>
    <n v="204.60063224446787"/>
    <n v="3596"/>
    <x v="560"/>
    <x v="1"/>
    <x v="1"/>
    <n v="1321336800"/>
    <n v="1323064800"/>
    <b v="0"/>
    <b v="0"/>
    <s v="theater/plays"/>
    <x v="3"/>
    <x v="3"/>
  </r>
  <r>
    <n v="566"/>
    <x v="557"/>
    <x v="565"/>
    <n v="9300"/>
    <n v="4124"/>
    <x v="0"/>
    <n v="44.344086021505376"/>
    <n v="37"/>
    <x v="561"/>
    <x v="1"/>
    <x v="1"/>
    <n v="1456293600"/>
    <n v="1458277200"/>
    <b v="0"/>
    <b v="1"/>
    <s v="music/electric music"/>
    <x v="1"/>
    <x v="5"/>
  </r>
  <r>
    <n v="567"/>
    <x v="558"/>
    <x v="566"/>
    <n v="6800"/>
    <n v="14865"/>
    <x v="1"/>
    <n v="218.60294117647058"/>
    <n v="244"/>
    <x v="562"/>
    <x v="1"/>
    <x v="1"/>
    <n v="1404968400"/>
    <n v="1405141200"/>
    <b v="0"/>
    <b v="0"/>
    <s v="music/rock"/>
    <x v="1"/>
    <x v="1"/>
  </r>
  <r>
    <n v="568"/>
    <x v="559"/>
    <x v="567"/>
    <n v="72400"/>
    <n v="134688"/>
    <x v="1"/>
    <n v="186.03314917127071"/>
    <n v="5180"/>
    <x v="563"/>
    <x v="1"/>
    <x v="1"/>
    <n v="1279170000"/>
    <n v="1283058000"/>
    <b v="0"/>
    <b v="0"/>
    <s v="theater/plays"/>
    <x v="3"/>
    <x v="3"/>
  </r>
  <r>
    <n v="569"/>
    <x v="560"/>
    <x v="568"/>
    <n v="20100"/>
    <n v="47705"/>
    <x v="1"/>
    <n v="237.33830845771143"/>
    <n v="589"/>
    <x v="564"/>
    <x v="6"/>
    <x v="6"/>
    <n v="1294725600"/>
    <n v="1295762400"/>
    <b v="0"/>
    <b v="0"/>
    <s v="film &amp; video/animation"/>
    <x v="4"/>
    <x v="10"/>
  </r>
  <r>
    <n v="570"/>
    <x v="561"/>
    <x v="569"/>
    <n v="31200"/>
    <n v="95364"/>
    <x v="1"/>
    <n v="305.65384615384613"/>
    <n v="2725"/>
    <x v="565"/>
    <x v="1"/>
    <x v="1"/>
    <n v="1419055200"/>
    <n v="1419573600"/>
    <b v="0"/>
    <b v="1"/>
    <s v="music/rock"/>
    <x v="1"/>
    <x v="1"/>
  </r>
  <r>
    <n v="571"/>
    <x v="562"/>
    <x v="570"/>
    <n v="3500"/>
    <n v="3295"/>
    <x v="0"/>
    <n v="94.142857142857139"/>
    <n v="35"/>
    <x v="566"/>
    <x v="6"/>
    <x v="6"/>
    <n v="1434690000"/>
    <n v="1438750800"/>
    <b v="0"/>
    <b v="0"/>
    <s v="film &amp; video/shorts"/>
    <x v="4"/>
    <x v="12"/>
  </r>
  <r>
    <n v="572"/>
    <x v="563"/>
    <x v="571"/>
    <n v="9000"/>
    <n v="4896"/>
    <x v="3"/>
    <n v="54.400000000000006"/>
    <n v="94"/>
    <x v="567"/>
    <x v="1"/>
    <x v="1"/>
    <n v="1443416400"/>
    <n v="1444798800"/>
    <b v="0"/>
    <b v="1"/>
    <s v="music/rock"/>
    <x v="1"/>
    <x v="1"/>
  </r>
  <r>
    <n v="573"/>
    <x v="564"/>
    <x v="572"/>
    <n v="6700"/>
    <n v="7496"/>
    <x v="1"/>
    <n v="111.88059701492537"/>
    <n v="300"/>
    <x v="568"/>
    <x v="1"/>
    <x v="1"/>
    <n v="1399006800"/>
    <n v="1399179600"/>
    <b v="0"/>
    <b v="0"/>
    <s v="journalism/audio"/>
    <x v="8"/>
    <x v="23"/>
  </r>
  <r>
    <n v="574"/>
    <x v="565"/>
    <x v="573"/>
    <n v="2700"/>
    <n v="9967"/>
    <x v="1"/>
    <n v="369.14814814814815"/>
    <n v="144"/>
    <x v="569"/>
    <x v="1"/>
    <x v="1"/>
    <n v="1575698400"/>
    <n v="1576562400"/>
    <b v="0"/>
    <b v="1"/>
    <s v="food/food trucks"/>
    <x v="0"/>
    <x v="0"/>
  </r>
  <r>
    <n v="575"/>
    <x v="566"/>
    <x v="574"/>
    <n v="83300"/>
    <n v="52421"/>
    <x v="0"/>
    <n v="62.930372148859547"/>
    <n v="558"/>
    <x v="570"/>
    <x v="1"/>
    <x v="1"/>
    <n v="1400562000"/>
    <n v="1400821200"/>
    <b v="0"/>
    <b v="1"/>
    <s v="theater/plays"/>
    <x v="3"/>
    <x v="3"/>
  </r>
  <r>
    <n v="576"/>
    <x v="567"/>
    <x v="575"/>
    <n v="9700"/>
    <n v="6298"/>
    <x v="0"/>
    <n v="64.927835051546396"/>
    <n v="64"/>
    <x v="571"/>
    <x v="1"/>
    <x v="1"/>
    <n v="1509512400"/>
    <n v="1510984800"/>
    <b v="0"/>
    <b v="0"/>
    <s v="theater/plays"/>
    <x v="3"/>
    <x v="3"/>
  </r>
  <r>
    <n v="577"/>
    <x v="568"/>
    <x v="576"/>
    <n v="8200"/>
    <n v="1546"/>
    <x v="3"/>
    <n v="18.853658536585368"/>
    <n v="37"/>
    <x v="572"/>
    <x v="1"/>
    <x v="1"/>
    <n v="1299823200"/>
    <n v="1302066000"/>
    <b v="0"/>
    <b v="0"/>
    <s v="music/jazz"/>
    <x v="1"/>
    <x v="17"/>
  </r>
  <r>
    <n v="578"/>
    <x v="569"/>
    <x v="577"/>
    <n v="96500"/>
    <n v="16168"/>
    <x v="0"/>
    <n v="16.754404145077721"/>
    <n v="245"/>
    <x v="573"/>
    <x v="1"/>
    <x v="1"/>
    <n v="1322719200"/>
    <n v="1322978400"/>
    <b v="0"/>
    <b v="0"/>
    <s v="film &amp; video/science fiction"/>
    <x v="4"/>
    <x v="22"/>
  </r>
  <r>
    <n v="579"/>
    <x v="570"/>
    <x v="578"/>
    <n v="6200"/>
    <n v="6269"/>
    <x v="1"/>
    <n v="101.11290322580646"/>
    <n v="87"/>
    <x v="574"/>
    <x v="1"/>
    <x v="1"/>
    <n v="1312693200"/>
    <n v="1313730000"/>
    <b v="0"/>
    <b v="0"/>
    <s v="music/jazz"/>
    <x v="1"/>
    <x v="17"/>
  </r>
  <r>
    <n v="580"/>
    <x v="251"/>
    <x v="579"/>
    <n v="43800"/>
    <n v="149578"/>
    <x v="1"/>
    <n v="341.5022831050228"/>
    <n v="3116"/>
    <x v="575"/>
    <x v="1"/>
    <x v="1"/>
    <n v="1393394400"/>
    <n v="1394085600"/>
    <b v="0"/>
    <b v="0"/>
    <s v="theater/plays"/>
    <x v="3"/>
    <x v="3"/>
  </r>
  <r>
    <n v="581"/>
    <x v="571"/>
    <x v="580"/>
    <n v="6000"/>
    <n v="3841"/>
    <x v="0"/>
    <n v="64.016666666666666"/>
    <n v="71"/>
    <x v="576"/>
    <x v="1"/>
    <x v="1"/>
    <n v="1304053200"/>
    <n v="1305349200"/>
    <b v="0"/>
    <b v="0"/>
    <s v="technology/web"/>
    <x v="2"/>
    <x v="2"/>
  </r>
  <r>
    <n v="582"/>
    <x v="572"/>
    <x v="581"/>
    <n v="8700"/>
    <n v="4531"/>
    <x v="0"/>
    <n v="52.080459770114942"/>
    <n v="42"/>
    <x v="577"/>
    <x v="1"/>
    <x v="1"/>
    <n v="1433912400"/>
    <n v="1434344400"/>
    <b v="0"/>
    <b v="1"/>
    <s v="games/video games"/>
    <x v="6"/>
    <x v="11"/>
  </r>
  <r>
    <n v="583"/>
    <x v="573"/>
    <x v="582"/>
    <n v="18900"/>
    <n v="60934"/>
    <x v="1"/>
    <n v="322.40211640211641"/>
    <n v="909"/>
    <x v="578"/>
    <x v="1"/>
    <x v="1"/>
    <n v="1329717600"/>
    <n v="1331186400"/>
    <b v="0"/>
    <b v="0"/>
    <s v="film &amp; video/documentary"/>
    <x v="4"/>
    <x v="4"/>
  </r>
  <r>
    <n v="584"/>
    <x v="8"/>
    <x v="583"/>
    <n v="86400"/>
    <n v="103255"/>
    <x v="1"/>
    <n v="119.50810185185186"/>
    <n v="1613"/>
    <x v="579"/>
    <x v="1"/>
    <x v="1"/>
    <n v="1335330000"/>
    <n v="1336539600"/>
    <b v="0"/>
    <b v="0"/>
    <s v="technology/web"/>
    <x v="2"/>
    <x v="2"/>
  </r>
  <r>
    <n v="585"/>
    <x v="574"/>
    <x v="584"/>
    <n v="8900"/>
    <n v="13065"/>
    <x v="1"/>
    <n v="146.79775280898878"/>
    <n v="136"/>
    <x v="580"/>
    <x v="1"/>
    <x v="1"/>
    <n v="1268888400"/>
    <n v="1269752400"/>
    <b v="0"/>
    <b v="0"/>
    <s v="publishing/translations"/>
    <x v="5"/>
    <x v="18"/>
  </r>
  <r>
    <n v="586"/>
    <x v="575"/>
    <x v="585"/>
    <n v="700"/>
    <n v="6654"/>
    <x v="1"/>
    <n v="950.57142857142856"/>
    <n v="130"/>
    <x v="581"/>
    <x v="1"/>
    <x v="1"/>
    <n v="1289973600"/>
    <n v="1291615200"/>
    <b v="0"/>
    <b v="0"/>
    <s v="music/rock"/>
    <x v="1"/>
    <x v="1"/>
  </r>
  <r>
    <n v="587"/>
    <x v="576"/>
    <x v="586"/>
    <n v="9400"/>
    <n v="6852"/>
    <x v="0"/>
    <n v="72.893617021276597"/>
    <n v="156"/>
    <x v="582"/>
    <x v="0"/>
    <x v="0"/>
    <n v="1547877600"/>
    <n v="1552366800"/>
    <b v="0"/>
    <b v="1"/>
    <s v="food/food trucks"/>
    <x v="0"/>
    <x v="0"/>
  </r>
  <r>
    <n v="588"/>
    <x v="577"/>
    <x v="587"/>
    <n v="157600"/>
    <n v="124517"/>
    <x v="0"/>
    <n v="79.008248730964468"/>
    <n v="1368"/>
    <x v="583"/>
    <x v="4"/>
    <x v="4"/>
    <n v="1269493200"/>
    <n v="1272171600"/>
    <b v="0"/>
    <b v="0"/>
    <s v="theater/plays"/>
    <x v="3"/>
    <x v="3"/>
  </r>
  <r>
    <n v="589"/>
    <x v="578"/>
    <x v="588"/>
    <n v="7900"/>
    <n v="5113"/>
    <x v="0"/>
    <n v="64.721518987341781"/>
    <n v="102"/>
    <x v="584"/>
    <x v="1"/>
    <x v="1"/>
    <n v="1436072400"/>
    <n v="1436677200"/>
    <b v="0"/>
    <b v="0"/>
    <s v="film &amp; video/documentary"/>
    <x v="4"/>
    <x v="4"/>
  </r>
  <r>
    <n v="590"/>
    <x v="579"/>
    <x v="589"/>
    <n v="7100"/>
    <n v="5824"/>
    <x v="0"/>
    <n v="82.028169014084511"/>
    <n v="86"/>
    <x v="585"/>
    <x v="2"/>
    <x v="2"/>
    <n v="1419141600"/>
    <n v="1420092000"/>
    <b v="0"/>
    <b v="0"/>
    <s v="publishing/radio &amp; podcasts"/>
    <x v="5"/>
    <x v="15"/>
  </r>
  <r>
    <n v="591"/>
    <x v="580"/>
    <x v="590"/>
    <n v="600"/>
    <n v="6226"/>
    <x v="1"/>
    <n v="1037.6666666666667"/>
    <n v="102"/>
    <x v="586"/>
    <x v="1"/>
    <x v="1"/>
    <n v="1279083600"/>
    <n v="1279947600"/>
    <b v="0"/>
    <b v="0"/>
    <s v="games/video games"/>
    <x v="6"/>
    <x v="11"/>
  </r>
  <r>
    <n v="592"/>
    <x v="581"/>
    <x v="591"/>
    <n v="156800"/>
    <n v="20243"/>
    <x v="0"/>
    <n v="12.910076530612244"/>
    <n v="253"/>
    <x v="587"/>
    <x v="1"/>
    <x v="1"/>
    <n v="1401426000"/>
    <n v="1402203600"/>
    <b v="0"/>
    <b v="0"/>
    <s v="theater/plays"/>
    <x v="3"/>
    <x v="3"/>
  </r>
  <r>
    <n v="593"/>
    <x v="582"/>
    <x v="592"/>
    <n v="121600"/>
    <n v="188288"/>
    <x v="1"/>
    <n v="154.84210526315789"/>
    <n v="4006"/>
    <x v="588"/>
    <x v="1"/>
    <x v="1"/>
    <n v="1395810000"/>
    <n v="1396933200"/>
    <b v="0"/>
    <b v="0"/>
    <s v="film &amp; video/animation"/>
    <x v="4"/>
    <x v="10"/>
  </r>
  <r>
    <n v="594"/>
    <x v="583"/>
    <x v="593"/>
    <n v="157300"/>
    <n v="11167"/>
    <x v="0"/>
    <n v="7.0991735537190088"/>
    <n v="157"/>
    <x v="589"/>
    <x v="1"/>
    <x v="1"/>
    <n v="1467003600"/>
    <n v="1467262800"/>
    <b v="0"/>
    <b v="1"/>
    <s v="theater/plays"/>
    <x v="3"/>
    <x v="3"/>
  </r>
  <r>
    <n v="595"/>
    <x v="584"/>
    <x v="594"/>
    <n v="70300"/>
    <n v="146595"/>
    <x v="1"/>
    <n v="208.52773826458036"/>
    <n v="1629"/>
    <x v="590"/>
    <x v="1"/>
    <x v="1"/>
    <n v="1268715600"/>
    <n v="1270530000"/>
    <b v="0"/>
    <b v="1"/>
    <s v="theater/plays"/>
    <x v="3"/>
    <x v="3"/>
  </r>
  <r>
    <n v="596"/>
    <x v="585"/>
    <x v="595"/>
    <n v="7900"/>
    <n v="7875"/>
    <x v="0"/>
    <n v="99.683544303797461"/>
    <n v="183"/>
    <x v="591"/>
    <x v="1"/>
    <x v="1"/>
    <n v="1457157600"/>
    <n v="1457762400"/>
    <b v="0"/>
    <b v="1"/>
    <s v="film &amp; video/drama"/>
    <x v="4"/>
    <x v="6"/>
  </r>
  <r>
    <n v="597"/>
    <x v="586"/>
    <x v="596"/>
    <n v="73800"/>
    <n v="148779"/>
    <x v="1"/>
    <n v="201.59756097560978"/>
    <n v="2188"/>
    <x v="592"/>
    <x v="1"/>
    <x v="1"/>
    <n v="1573970400"/>
    <n v="1575525600"/>
    <b v="0"/>
    <b v="0"/>
    <s v="theater/plays"/>
    <x v="3"/>
    <x v="3"/>
  </r>
  <r>
    <n v="598"/>
    <x v="587"/>
    <x v="597"/>
    <n v="108500"/>
    <n v="175868"/>
    <x v="1"/>
    <n v="162.09032258064516"/>
    <n v="2409"/>
    <x v="593"/>
    <x v="6"/>
    <x v="6"/>
    <n v="1276578000"/>
    <n v="1279083600"/>
    <b v="0"/>
    <b v="0"/>
    <s v="music/rock"/>
    <x v="1"/>
    <x v="1"/>
  </r>
  <r>
    <n v="599"/>
    <x v="588"/>
    <x v="598"/>
    <n v="140300"/>
    <n v="5112"/>
    <x v="0"/>
    <n v="3.6436208125445471"/>
    <n v="82"/>
    <x v="594"/>
    <x v="3"/>
    <x v="3"/>
    <n v="1423720800"/>
    <n v="1424412000"/>
    <b v="0"/>
    <b v="0"/>
    <s v="film &amp; video/documentary"/>
    <x v="4"/>
    <x v="4"/>
  </r>
  <r>
    <n v="600"/>
    <x v="589"/>
    <x v="599"/>
    <n v="100"/>
    <n v="5"/>
    <x v="0"/>
    <n v="5"/>
    <n v="1"/>
    <x v="298"/>
    <x v="4"/>
    <x v="4"/>
    <n v="1375160400"/>
    <n v="1376197200"/>
    <b v="0"/>
    <b v="0"/>
    <s v="food/food trucks"/>
    <x v="0"/>
    <x v="0"/>
  </r>
  <r>
    <n v="601"/>
    <x v="590"/>
    <x v="600"/>
    <n v="6300"/>
    <n v="13018"/>
    <x v="1"/>
    <n v="206.63492063492063"/>
    <n v="194"/>
    <x v="595"/>
    <x v="1"/>
    <x v="1"/>
    <n v="1401426000"/>
    <n v="1402894800"/>
    <b v="1"/>
    <b v="0"/>
    <s v="technology/wearables"/>
    <x v="2"/>
    <x v="8"/>
  </r>
  <r>
    <n v="602"/>
    <x v="591"/>
    <x v="601"/>
    <n v="71100"/>
    <n v="91176"/>
    <x v="1"/>
    <n v="128.23628691983123"/>
    <n v="1140"/>
    <x v="596"/>
    <x v="1"/>
    <x v="1"/>
    <n v="1433480400"/>
    <n v="1434430800"/>
    <b v="0"/>
    <b v="0"/>
    <s v="theater/plays"/>
    <x v="3"/>
    <x v="3"/>
  </r>
  <r>
    <n v="603"/>
    <x v="592"/>
    <x v="602"/>
    <n v="5300"/>
    <n v="6342"/>
    <x v="1"/>
    <n v="119.66037735849055"/>
    <n v="102"/>
    <x v="597"/>
    <x v="1"/>
    <x v="1"/>
    <n v="1555563600"/>
    <n v="1557896400"/>
    <b v="0"/>
    <b v="0"/>
    <s v="theater/plays"/>
    <x v="3"/>
    <x v="3"/>
  </r>
  <r>
    <n v="604"/>
    <x v="593"/>
    <x v="603"/>
    <n v="88700"/>
    <n v="151438"/>
    <x v="1"/>
    <n v="170.73055242390078"/>
    <n v="2857"/>
    <x v="598"/>
    <x v="1"/>
    <x v="1"/>
    <n v="1295676000"/>
    <n v="1297490400"/>
    <b v="0"/>
    <b v="0"/>
    <s v="theater/plays"/>
    <x v="3"/>
    <x v="3"/>
  </r>
  <r>
    <n v="605"/>
    <x v="594"/>
    <x v="604"/>
    <n v="3300"/>
    <n v="6178"/>
    <x v="1"/>
    <n v="187.21212121212122"/>
    <n v="107"/>
    <x v="599"/>
    <x v="1"/>
    <x v="1"/>
    <n v="1443848400"/>
    <n v="1447394400"/>
    <b v="0"/>
    <b v="0"/>
    <s v="publishing/nonfiction"/>
    <x v="5"/>
    <x v="9"/>
  </r>
  <r>
    <n v="606"/>
    <x v="595"/>
    <x v="605"/>
    <n v="3400"/>
    <n v="6405"/>
    <x v="1"/>
    <n v="188.38235294117646"/>
    <n v="160"/>
    <x v="600"/>
    <x v="4"/>
    <x v="4"/>
    <n v="1457330400"/>
    <n v="1458277200"/>
    <b v="0"/>
    <b v="0"/>
    <s v="music/rock"/>
    <x v="1"/>
    <x v="1"/>
  </r>
  <r>
    <n v="607"/>
    <x v="596"/>
    <x v="606"/>
    <n v="137600"/>
    <n v="180667"/>
    <x v="1"/>
    <n v="131.29869186046511"/>
    <n v="2230"/>
    <x v="601"/>
    <x v="1"/>
    <x v="1"/>
    <n v="1395550800"/>
    <n v="1395723600"/>
    <b v="0"/>
    <b v="0"/>
    <s v="food/food trucks"/>
    <x v="0"/>
    <x v="0"/>
  </r>
  <r>
    <n v="608"/>
    <x v="597"/>
    <x v="607"/>
    <n v="3900"/>
    <n v="11075"/>
    <x v="1"/>
    <n v="283.97435897435901"/>
    <n v="316"/>
    <x v="602"/>
    <x v="1"/>
    <x v="1"/>
    <n v="1551852000"/>
    <n v="1552197600"/>
    <b v="0"/>
    <b v="1"/>
    <s v="music/jazz"/>
    <x v="1"/>
    <x v="17"/>
  </r>
  <r>
    <n v="609"/>
    <x v="598"/>
    <x v="608"/>
    <n v="10000"/>
    <n v="12042"/>
    <x v="1"/>
    <n v="120.41999999999999"/>
    <n v="117"/>
    <x v="603"/>
    <x v="1"/>
    <x v="1"/>
    <n v="1547618400"/>
    <n v="1549087200"/>
    <b v="0"/>
    <b v="0"/>
    <s v="film &amp; video/science fiction"/>
    <x v="4"/>
    <x v="22"/>
  </r>
  <r>
    <n v="610"/>
    <x v="599"/>
    <x v="609"/>
    <n v="42800"/>
    <n v="179356"/>
    <x v="1"/>
    <n v="419.0560747663551"/>
    <n v="6406"/>
    <x v="604"/>
    <x v="1"/>
    <x v="1"/>
    <n v="1355637600"/>
    <n v="1356847200"/>
    <b v="0"/>
    <b v="0"/>
    <s v="theater/plays"/>
    <x v="3"/>
    <x v="3"/>
  </r>
  <r>
    <n v="611"/>
    <x v="600"/>
    <x v="610"/>
    <n v="8200"/>
    <n v="1136"/>
    <x v="3"/>
    <n v="13.853658536585368"/>
    <n v="15"/>
    <x v="605"/>
    <x v="1"/>
    <x v="1"/>
    <n v="1374728400"/>
    <n v="1375765200"/>
    <b v="0"/>
    <b v="0"/>
    <s v="theater/plays"/>
    <x v="3"/>
    <x v="3"/>
  </r>
  <r>
    <n v="612"/>
    <x v="601"/>
    <x v="611"/>
    <n v="6200"/>
    <n v="8645"/>
    <x v="1"/>
    <n v="139.43548387096774"/>
    <n v="192"/>
    <x v="606"/>
    <x v="1"/>
    <x v="1"/>
    <n v="1287810000"/>
    <n v="1289800800"/>
    <b v="0"/>
    <b v="0"/>
    <s v="music/electric music"/>
    <x v="1"/>
    <x v="5"/>
  </r>
  <r>
    <n v="613"/>
    <x v="602"/>
    <x v="612"/>
    <n v="1100"/>
    <n v="1914"/>
    <x v="1"/>
    <n v="174"/>
    <n v="26"/>
    <x v="607"/>
    <x v="0"/>
    <x v="0"/>
    <n v="1503723600"/>
    <n v="1504501200"/>
    <b v="0"/>
    <b v="0"/>
    <s v="theater/plays"/>
    <x v="3"/>
    <x v="3"/>
  </r>
  <r>
    <n v="614"/>
    <x v="603"/>
    <x v="613"/>
    <n v="26500"/>
    <n v="41205"/>
    <x v="1"/>
    <n v="155.49056603773585"/>
    <n v="723"/>
    <x v="608"/>
    <x v="1"/>
    <x v="1"/>
    <n v="1484114400"/>
    <n v="1485669600"/>
    <b v="0"/>
    <b v="0"/>
    <s v="theater/plays"/>
    <x v="3"/>
    <x v="3"/>
  </r>
  <r>
    <n v="615"/>
    <x v="604"/>
    <x v="614"/>
    <n v="8500"/>
    <n v="14488"/>
    <x v="1"/>
    <n v="170.44705882352943"/>
    <n v="170"/>
    <x v="609"/>
    <x v="6"/>
    <x v="6"/>
    <n v="1461906000"/>
    <n v="1462770000"/>
    <b v="0"/>
    <b v="0"/>
    <s v="theater/plays"/>
    <x v="3"/>
    <x v="3"/>
  </r>
  <r>
    <n v="616"/>
    <x v="605"/>
    <x v="615"/>
    <n v="6400"/>
    <n v="12129"/>
    <x v="1"/>
    <n v="189.515625"/>
    <n v="238"/>
    <x v="610"/>
    <x v="4"/>
    <x v="4"/>
    <n v="1379653200"/>
    <n v="1379739600"/>
    <b v="0"/>
    <b v="1"/>
    <s v="music/indie rock"/>
    <x v="1"/>
    <x v="7"/>
  </r>
  <r>
    <n v="617"/>
    <x v="606"/>
    <x v="616"/>
    <n v="1400"/>
    <n v="3496"/>
    <x v="1"/>
    <n v="249.71428571428572"/>
    <n v="55"/>
    <x v="611"/>
    <x v="1"/>
    <x v="1"/>
    <n v="1401858000"/>
    <n v="1402722000"/>
    <b v="0"/>
    <b v="0"/>
    <s v="theater/plays"/>
    <x v="3"/>
    <x v="3"/>
  </r>
  <r>
    <n v="618"/>
    <x v="607"/>
    <x v="617"/>
    <n v="198600"/>
    <n v="97037"/>
    <x v="0"/>
    <n v="48.860523665659613"/>
    <n v="1198"/>
    <x v="612"/>
    <x v="1"/>
    <x v="1"/>
    <n v="1367470800"/>
    <n v="1369285200"/>
    <b v="0"/>
    <b v="0"/>
    <s v="publishing/nonfiction"/>
    <x v="5"/>
    <x v="9"/>
  </r>
  <r>
    <n v="619"/>
    <x v="608"/>
    <x v="618"/>
    <n v="195900"/>
    <n v="55757"/>
    <x v="0"/>
    <n v="28.461970393057683"/>
    <n v="648"/>
    <x v="613"/>
    <x v="1"/>
    <x v="1"/>
    <n v="1304658000"/>
    <n v="1304744400"/>
    <b v="1"/>
    <b v="1"/>
    <s v="theater/plays"/>
    <x v="3"/>
    <x v="3"/>
  </r>
  <r>
    <n v="620"/>
    <x v="609"/>
    <x v="619"/>
    <n v="4300"/>
    <n v="11525"/>
    <x v="1"/>
    <n v="268.02325581395348"/>
    <n v="128"/>
    <x v="614"/>
    <x v="2"/>
    <x v="2"/>
    <n v="1467954000"/>
    <n v="1468299600"/>
    <b v="0"/>
    <b v="0"/>
    <s v="photography/photography books"/>
    <x v="7"/>
    <x v="14"/>
  </r>
  <r>
    <n v="621"/>
    <x v="610"/>
    <x v="620"/>
    <n v="25600"/>
    <n v="158669"/>
    <x v="1"/>
    <n v="619.80078125"/>
    <n v="2144"/>
    <x v="615"/>
    <x v="1"/>
    <x v="1"/>
    <n v="1473742800"/>
    <n v="1474174800"/>
    <b v="0"/>
    <b v="0"/>
    <s v="theater/plays"/>
    <x v="3"/>
    <x v="3"/>
  </r>
  <r>
    <n v="622"/>
    <x v="611"/>
    <x v="621"/>
    <n v="189000"/>
    <n v="5916"/>
    <x v="0"/>
    <n v="3.1301587301587301"/>
    <n v="64"/>
    <x v="616"/>
    <x v="1"/>
    <x v="1"/>
    <n v="1523768400"/>
    <n v="1526014800"/>
    <b v="0"/>
    <b v="0"/>
    <s v="music/indie rock"/>
    <x v="1"/>
    <x v="7"/>
  </r>
  <r>
    <n v="623"/>
    <x v="612"/>
    <x v="622"/>
    <n v="94300"/>
    <n v="150806"/>
    <x v="1"/>
    <n v="159.92152704135739"/>
    <n v="2693"/>
    <x v="617"/>
    <x v="4"/>
    <x v="4"/>
    <n v="1437022800"/>
    <n v="1437454800"/>
    <b v="0"/>
    <b v="0"/>
    <s v="theater/plays"/>
    <x v="3"/>
    <x v="3"/>
  </r>
  <r>
    <n v="624"/>
    <x v="613"/>
    <x v="623"/>
    <n v="5100"/>
    <n v="14249"/>
    <x v="1"/>
    <n v="279.39215686274508"/>
    <n v="432"/>
    <x v="618"/>
    <x v="1"/>
    <x v="1"/>
    <n v="1422165600"/>
    <n v="1422684000"/>
    <b v="0"/>
    <b v="0"/>
    <s v="photography/photography books"/>
    <x v="7"/>
    <x v="14"/>
  </r>
  <r>
    <n v="625"/>
    <x v="614"/>
    <x v="624"/>
    <n v="7500"/>
    <n v="5803"/>
    <x v="0"/>
    <n v="77.373333333333335"/>
    <n v="62"/>
    <x v="619"/>
    <x v="1"/>
    <x v="1"/>
    <n v="1580104800"/>
    <n v="1581314400"/>
    <b v="0"/>
    <b v="0"/>
    <s v="theater/plays"/>
    <x v="3"/>
    <x v="3"/>
  </r>
  <r>
    <n v="626"/>
    <x v="615"/>
    <x v="625"/>
    <n v="6400"/>
    <n v="13205"/>
    <x v="1"/>
    <n v="206.32812500000003"/>
    <n v="189"/>
    <x v="620"/>
    <x v="1"/>
    <x v="1"/>
    <n v="1285650000"/>
    <n v="1286427600"/>
    <b v="0"/>
    <b v="1"/>
    <s v="theater/plays"/>
    <x v="3"/>
    <x v="3"/>
  </r>
  <r>
    <n v="627"/>
    <x v="616"/>
    <x v="626"/>
    <n v="1600"/>
    <n v="11108"/>
    <x v="1"/>
    <n v="694.25"/>
    <n v="154"/>
    <x v="621"/>
    <x v="4"/>
    <x v="4"/>
    <n v="1276664400"/>
    <n v="1278738000"/>
    <b v="1"/>
    <b v="0"/>
    <s v="food/food trucks"/>
    <x v="0"/>
    <x v="0"/>
  </r>
  <r>
    <n v="628"/>
    <x v="617"/>
    <x v="627"/>
    <n v="1900"/>
    <n v="2884"/>
    <x v="1"/>
    <n v="151.78947368421052"/>
    <n v="96"/>
    <x v="622"/>
    <x v="1"/>
    <x v="1"/>
    <n v="1286168400"/>
    <n v="1286427600"/>
    <b v="0"/>
    <b v="0"/>
    <s v="music/indie rock"/>
    <x v="1"/>
    <x v="7"/>
  </r>
  <r>
    <n v="629"/>
    <x v="618"/>
    <x v="628"/>
    <n v="85900"/>
    <n v="55476"/>
    <x v="0"/>
    <n v="64.58207217694995"/>
    <n v="750"/>
    <x v="623"/>
    <x v="1"/>
    <x v="1"/>
    <n v="1467781200"/>
    <n v="1467954000"/>
    <b v="0"/>
    <b v="1"/>
    <s v="theater/plays"/>
    <x v="3"/>
    <x v="3"/>
  </r>
  <r>
    <n v="630"/>
    <x v="619"/>
    <x v="629"/>
    <n v="9500"/>
    <n v="5973"/>
    <x v="3"/>
    <n v="62.873684210526314"/>
    <n v="87"/>
    <x v="624"/>
    <x v="1"/>
    <x v="1"/>
    <n v="1556686800"/>
    <n v="1557637200"/>
    <b v="0"/>
    <b v="1"/>
    <s v="theater/plays"/>
    <x v="3"/>
    <x v="3"/>
  </r>
  <r>
    <n v="631"/>
    <x v="620"/>
    <x v="630"/>
    <n v="59200"/>
    <n v="183756"/>
    <x v="1"/>
    <n v="310.39864864864865"/>
    <n v="3063"/>
    <x v="625"/>
    <x v="1"/>
    <x v="1"/>
    <n v="1553576400"/>
    <n v="1553922000"/>
    <b v="0"/>
    <b v="0"/>
    <s v="theater/plays"/>
    <x v="3"/>
    <x v="3"/>
  </r>
  <r>
    <n v="632"/>
    <x v="621"/>
    <x v="631"/>
    <n v="72100"/>
    <n v="30902"/>
    <x v="2"/>
    <n v="42.859916782246884"/>
    <n v="278"/>
    <x v="626"/>
    <x v="1"/>
    <x v="1"/>
    <n v="1414904400"/>
    <n v="1416463200"/>
    <b v="0"/>
    <b v="0"/>
    <s v="theater/plays"/>
    <x v="3"/>
    <x v="3"/>
  </r>
  <r>
    <n v="633"/>
    <x v="622"/>
    <x v="632"/>
    <n v="6700"/>
    <n v="5569"/>
    <x v="0"/>
    <n v="83.119402985074629"/>
    <n v="105"/>
    <x v="627"/>
    <x v="1"/>
    <x v="1"/>
    <n v="1446876000"/>
    <n v="1447221600"/>
    <b v="0"/>
    <b v="0"/>
    <s v="film &amp; video/animation"/>
    <x v="4"/>
    <x v="10"/>
  </r>
  <r>
    <n v="634"/>
    <x v="623"/>
    <x v="633"/>
    <n v="118200"/>
    <n v="92824"/>
    <x v="3"/>
    <n v="78.531302876480552"/>
    <n v="1658"/>
    <x v="628"/>
    <x v="1"/>
    <x v="1"/>
    <n v="1490418000"/>
    <n v="1491627600"/>
    <b v="0"/>
    <b v="0"/>
    <s v="film &amp; video/television"/>
    <x v="4"/>
    <x v="19"/>
  </r>
  <r>
    <n v="635"/>
    <x v="624"/>
    <x v="634"/>
    <n v="139000"/>
    <n v="158590"/>
    <x v="1"/>
    <n v="114.09352517985612"/>
    <n v="2266"/>
    <x v="629"/>
    <x v="1"/>
    <x v="1"/>
    <n v="1360389600"/>
    <n v="1363150800"/>
    <b v="0"/>
    <b v="0"/>
    <s v="film &amp; video/television"/>
    <x v="4"/>
    <x v="19"/>
  </r>
  <r>
    <n v="636"/>
    <x v="625"/>
    <x v="635"/>
    <n v="197700"/>
    <n v="127591"/>
    <x v="0"/>
    <n v="64.537683358624179"/>
    <n v="2604"/>
    <x v="630"/>
    <x v="3"/>
    <x v="3"/>
    <n v="1326866400"/>
    <n v="1330754400"/>
    <b v="0"/>
    <b v="1"/>
    <s v="film &amp; video/animation"/>
    <x v="4"/>
    <x v="10"/>
  </r>
  <r>
    <n v="637"/>
    <x v="626"/>
    <x v="636"/>
    <n v="8500"/>
    <n v="6750"/>
    <x v="0"/>
    <n v="79.411764705882348"/>
    <n v="65"/>
    <x v="631"/>
    <x v="1"/>
    <x v="1"/>
    <n v="1479103200"/>
    <n v="1479794400"/>
    <b v="0"/>
    <b v="0"/>
    <s v="theater/plays"/>
    <x v="3"/>
    <x v="3"/>
  </r>
  <r>
    <n v="638"/>
    <x v="627"/>
    <x v="637"/>
    <n v="81600"/>
    <n v="9318"/>
    <x v="0"/>
    <n v="11.419117647058824"/>
    <n v="94"/>
    <x v="632"/>
    <x v="1"/>
    <x v="1"/>
    <n v="1280206800"/>
    <n v="1281243600"/>
    <b v="0"/>
    <b v="1"/>
    <s v="theater/plays"/>
    <x v="3"/>
    <x v="3"/>
  </r>
  <r>
    <n v="639"/>
    <x v="628"/>
    <x v="638"/>
    <n v="8600"/>
    <n v="4832"/>
    <x v="2"/>
    <n v="56.186046511627907"/>
    <n v="45"/>
    <x v="633"/>
    <x v="1"/>
    <x v="1"/>
    <n v="1532754000"/>
    <n v="1532754000"/>
    <b v="0"/>
    <b v="1"/>
    <s v="film &amp; video/drama"/>
    <x v="4"/>
    <x v="6"/>
  </r>
  <r>
    <n v="640"/>
    <x v="629"/>
    <x v="639"/>
    <n v="119800"/>
    <n v="19769"/>
    <x v="0"/>
    <n v="16.501669449081803"/>
    <n v="257"/>
    <x v="634"/>
    <x v="1"/>
    <x v="1"/>
    <n v="1453096800"/>
    <n v="1453356000"/>
    <b v="0"/>
    <b v="0"/>
    <s v="theater/plays"/>
    <x v="3"/>
    <x v="3"/>
  </r>
  <r>
    <n v="641"/>
    <x v="630"/>
    <x v="640"/>
    <n v="9400"/>
    <n v="11277"/>
    <x v="1"/>
    <n v="119.96808510638297"/>
    <n v="194"/>
    <x v="635"/>
    <x v="5"/>
    <x v="5"/>
    <n v="1487570400"/>
    <n v="1489986000"/>
    <b v="0"/>
    <b v="0"/>
    <s v="theater/plays"/>
    <x v="3"/>
    <x v="3"/>
  </r>
  <r>
    <n v="642"/>
    <x v="631"/>
    <x v="641"/>
    <n v="9200"/>
    <n v="13382"/>
    <x v="1"/>
    <n v="145.45652173913044"/>
    <n v="129"/>
    <x v="636"/>
    <x v="0"/>
    <x v="0"/>
    <n v="1545026400"/>
    <n v="1545804000"/>
    <b v="0"/>
    <b v="0"/>
    <s v="technology/wearables"/>
    <x v="2"/>
    <x v="8"/>
  </r>
  <r>
    <n v="643"/>
    <x v="632"/>
    <x v="642"/>
    <n v="14900"/>
    <n v="32986"/>
    <x v="1"/>
    <n v="221.38255033557047"/>
    <n v="375"/>
    <x v="637"/>
    <x v="1"/>
    <x v="1"/>
    <n v="1488348000"/>
    <n v="1489899600"/>
    <b v="0"/>
    <b v="0"/>
    <s v="theater/plays"/>
    <x v="3"/>
    <x v="3"/>
  </r>
  <r>
    <n v="644"/>
    <x v="633"/>
    <x v="643"/>
    <n v="169400"/>
    <n v="81984"/>
    <x v="0"/>
    <n v="48.396694214876035"/>
    <n v="2928"/>
    <x v="638"/>
    <x v="0"/>
    <x v="0"/>
    <n v="1545112800"/>
    <n v="1546495200"/>
    <b v="0"/>
    <b v="0"/>
    <s v="theater/plays"/>
    <x v="3"/>
    <x v="3"/>
  </r>
  <r>
    <n v="645"/>
    <x v="634"/>
    <x v="644"/>
    <n v="192100"/>
    <n v="178483"/>
    <x v="0"/>
    <n v="92.911504424778755"/>
    <n v="4697"/>
    <x v="639"/>
    <x v="1"/>
    <x v="1"/>
    <n v="1537938000"/>
    <n v="1539752400"/>
    <b v="0"/>
    <b v="1"/>
    <s v="music/rock"/>
    <x v="1"/>
    <x v="1"/>
  </r>
  <r>
    <n v="646"/>
    <x v="635"/>
    <x v="645"/>
    <n v="98700"/>
    <n v="87448"/>
    <x v="0"/>
    <n v="88.599797365754824"/>
    <n v="2915"/>
    <x v="640"/>
    <x v="1"/>
    <x v="1"/>
    <n v="1363150800"/>
    <n v="1364101200"/>
    <b v="0"/>
    <b v="0"/>
    <s v="games/video games"/>
    <x v="6"/>
    <x v="11"/>
  </r>
  <r>
    <n v="647"/>
    <x v="636"/>
    <x v="646"/>
    <n v="4500"/>
    <n v="1863"/>
    <x v="0"/>
    <n v="41.4"/>
    <n v="18"/>
    <x v="641"/>
    <x v="1"/>
    <x v="1"/>
    <n v="1523250000"/>
    <n v="1525323600"/>
    <b v="0"/>
    <b v="0"/>
    <s v="publishing/translations"/>
    <x v="5"/>
    <x v="18"/>
  </r>
  <r>
    <n v="648"/>
    <x v="637"/>
    <x v="647"/>
    <n v="98600"/>
    <n v="62174"/>
    <x v="3"/>
    <n v="63.056795131845846"/>
    <n v="723"/>
    <x v="642"/>
    <x v="1"/>
    <x v="1"/>
    <n v="1499317200"/>
    <n v="1500872400"/>
    <b v="1"/>
    <b v="0"/>
    <s v="food/food trucks"/>
    <x v="0"/>
    <x v="0"/>
  </r>
  <r>
    <n v="649"/>
    <x v="638"/>
    <x v="648"/>
    <n v="121700"/>
    <n v="59003"/>
    <x v="0"/>
    <n v="48.482333607230892"/>
    <n v="602"/>
    <x v="643"/>
    <x v="5"/>
    <x v="5"/>
    <n v="1287550800"/>
    <n v="1288501200"/>
    <b v="1"/>
    <b v="1"/>
    <s v="theater/plays"/>
    <x v="3"/>
    <x v="3"/>
  </r>
  <r>
    <n v="650"/>
    <x v="639"/>
    <x v="649"/>
    <n v="100"/>
    <n v="2"/>
    <x v="0"/>
    <n v="2"/>
    <n v="1"/>
    <x v="50"/>
    <x v="1"/>
    <x v="1"/>
    <n v="1404795600"/>
    <n v="1407128400"/>
    <b v="0"/>
    <b v="0"/>
    <s v="music/jazz"/>
    <x v="1"/>
    <x v="17"/>
  </r>
  <r>
    <n v="651"/>
    <x v="640"/>
    <x v="650"/>
    <n v="196700"/>
    <n v="174039"/>
    <x v="0"/>
    <n v="88.47941026944585"/>
    <n v="3868"/>
    <x v="644"/>
    <x v="6"/>
    <x v="6"/>
    <n v="1393048800"/>
    <n v="1394344800"/>
    <b v="0"/>
    <b v="0"/>
    <s v="film &amp; video/shorts"/>
    <x v="4"/>
    <x v="12"/>
  </r>
  <r>
    <n v="652"/>
    <x v="641"/>
    <x v="651"/>
    <n v="10000"/>
    <n v="12684"/>
    <x v="1"/>
    <n v="126.84"/>
    <n v="409"/>
    <x v="645"/>
    <x v="1"/>
    <x v="1"/>
    <n v="1470373200"/>
    <n v="1474088400"/>
    <b v="0"/>
    <b v="0"/>
    <s v="technology/web"/>
    <x v="2"/>
    <x v="2"/>
  </r>
  <r>
    <n v="653"/>
    <x v="642"/>
    <x v="652"/>
    <n v="600"/>
    <n v="14033"/>
    <x v="1"/>
    <n v="2338.833333333333"/>
    <n v="234"/>
    <x v="646"/>
    <x v="1"/>
    <x v="1"/>
    <n v="1460091600"/>
    <n v="1460264400"/>
    <b v="0"/>
    <b v="0"/>
    <s v="technology/web"/>
    <x v="2"/>
    <x v="2"/>
  </r>
  <r>
    <n v="654"/>
    <x v="643"/>
    <x v="653"/>
    <n v="35000"/>
    <n v="177936"/>
    <x v="1"/>
    <n v="508.38857142857148"/>
    <n v="3016"/>
    <x v="647"/>
    <x v="1"/>
    <x v="1"/>
    <n v="1440392400"/>
    <n v="1440824400"/>
    <b v="0"/>
    <b v="0"/>
    <s v="music/metal"/>
    <x v="1"/>
    <x v="16"/>
  </r>
  <r>
    <n v="655"/>
    <x v="644"/>
    <x v="654"/>
    <n v="6900"/>
    <n v="13212"/>
    <x v="1"/>
    <n v="191.47826086956522"/>
    <n v="264"/>
    <x v="648"/>
    <x v="1"/>
    <x v="1"/>
    <n v="1488434400"/>
    <n v="1489554000"/>
    <b v="1"/>
    <b v="0"/>
    <s v="photography/photography books"/>
    <x v="7"/>
    <x v="14"/>
  </r>
  <r>
    <n v="656"/>
    <x v="645"/>
    <x v="655"/>
    <n v="118400"/>
    <n v="49879"/>
    <x v="0"/>
    <n v="42.127533783783782"/>
    <n v="504"/>
    <x v="649"/>
    <x v="2"/>
    <x v="2"/>
    <n v="1514440800"/>
    <n v="1514872800"/>
    <b v="0"/>
    <b v="0"/>
    <s v="food/food trucks"/>
    <x v="0"/>
    <x v="0"/>
  </r>
  <r>
    <n v="657"/>
    <x v="646"/>
    <x v="656"/>
    <n v="10000"/>
    <n v="824"/>
    <x v="0"/>
    <n v="8.24"/>
    <n v="14"/>
    <x v="650"/>
    <x v="1"/>
    <x v="1"/>
    <n v="1514354400"/>
    <n v="1515736800"/>
    <b v="0"/>
    <b v="0"/>
    <s v="film &amp; video/science fiction"/>
    <x v="4"/>
    <x v="22"/>
  </r>
  <r>
    <n v="658"/>
    <x v="647"/>
    <x v="657"/>
    <n v="52600"/>
    <n v="31594"/>
    <x v="3"/>
    <n v="60.064638783269963"/>
    <n v="390"/>
    <x v="651"/>
    <x v="1"/>
    <x v="1"/>
    <n v="1440910800"/>
    <n v="1442898000"/>
    <b v="0"/>
    <b v="0"/>
    <s v="music/rock"/>
    <x v="1"/>
    <x v="1"/>
  </r>
  <r>
    <n v="659"/>
    <x v="648"/>
    <x v="658"/>
    <n v="120700"/>
    <n v="57010"/>
    <x v="0"/>
    <n v="47.232808616404313"/>
    <n v="750"/>
    <x v="652"/>
    <x v="4"/>
    <x v="4"/>
    <n v="1296108000"/>
    <n v="1296194400"/>
    <b v="0"/>
    <b v="0"/>
    <s v="film &amp; video/documentary"/>
    <x v="4"/>
    <x v="4"/>
  </r>
  <r>
    <n v="660"/>
    <x v="649"/>
    <x v="659"/>
    <n v="9100"/>
    <n v="7438"/>
    <x v="0"/>
    <n v="81.736263736263737"/>
    <n v="77"/>
    <x v="653"/>
    <x v="1"/>
    <x v="1"/>
    <n v="1440133200"/>
    <n v="1440910800"/>
    <b v="1"/>
    <b v="0"/>
    <s v="theater/plays"/>
    <x v="3"/>
    <x v="3"/>
  </r>
  <r>
    <n v="661"/>
    <x v="650"/>
    <x v="660"/>
    <n v="106800"/>
    <n v="57872"/>
    <x v="0"/>
    <n v="54.187265917603"/>
    <n v="752"/>
    <x v="654"/>
    <x v="3"/>
    <x v="3"/>
    <n v="1332910800"/>
    <n v="1335502800"/>
    <b v="0"/>
    <b v="0"/>
    <s v="music/jazz"/>
    <x v="1"/>
    <x v="17"/>
  </r>
  <r>
    <n v="662"/>
    <x v="651"/>
    <x v="661"/>
    <n v="9100"/>
    <n v="8906"/>
    <x v="0"/>
    <n v="97.868131868131869"/>
    <n v="131"/>
    <x v="655"/>
    <x v="1"/>
    <x v="1"/>
    <n v="1544335200"/>
    <n v="1544680800"/>
    <b v="0"/>
    <b v="0"/>
    <s v="theater/plays"/>
    <x v="3"/>
    <x v="3"/>
  </r>
  <r>
    <n v="663"/>
    <x v="652"/>
    <x v="662"/>
    <n v="10000"/>
    <n v="7724"/>
    <x v="0"/>
    <n v="77.239999999999995"/>
    <n v="87"/>
    <x v="656"/>
    <x v="1"/>
    <x v="1"/>
    <n v="1286427600"/>
    <n v="1288414800"/>
    <b v="0"/>
    <b v="0"/>
    <s v="theater/plays"/>
    <x v="3"/>
    <x v="3"/>
  </r>
  <r>
    <n v="664"/>
    <x v="327"/>
    <x v="663"/>
    <n v="79400"/>
    <n v="26571"/>
    <x v="0"/>
    <n v="33.464735516372798"/>
    <n v="1063"/>
    <x v="657"/>
    <x v="1"/>
    <x v="1"/>
    <n v="1329717600"/>
    <n v="1330581600"/>
    <b v="0"/>
    <b v="0"/>
    <s v="music/jazz"/>
    <x v="1"/>
    <x v="17"/>
  </r>
  <r>
    <n v="665"/>
    <x v="653"/>
    <x v="664"/>
    <n v="5100"/>
    <n v="12219"/>
    <x v="1"/>
    <n v="239.58823529411765"/>
    <n v="272"/>
    <x v="658"/>
    <x v="1"/>
    <x v="1"/>
    <n v="1310187600"/>
    <n v="1311397200"/>
    <b v="0"/>
    <b v="1"/>
    <s v="film &amp; video/documentary"/>
    <x v="4"/>
    <x v="4"/>
  </r>
  <r>
    <n v="666"/>
    <x v="654"/>
    <x v="665"/>
    <n v="3100"/>
    <n v="1985"/>
    <x v="3"/>
    <n v="64.032258064516128"/>
    <n v="25"/>
    <x v="659"/>
    <x v="1"/>
    <x v="1"/>
    <n v="1377838800"/>
    <n v="1378357200"/>
    <b v="0"/>
    <b v="1"/>
    <s v="theater/plays"/>
    <x v="3"/>
    <x v="3"/>
  </r>
  <r>
    <n v="667"/>
    <x v="655"/>
    <x v="666"/>
    <n v="6900"/>
    <n v="12155"/>
    <x v="1"/>
    <n v="176.15942028985506"/>
    <n v="419"/>
    <x v="660"/>
    <x v="1"/>
    <x v="1"/>
    <n v="1410325200"/>
    <n v="1411102800"/>
    <b v="0"/>
    <b v="0"/>
    <s v="journalism/audio"/>
    <x v="8"/>
    <x v="23"/>
  </r>
  <r>
    <n v="668"/>
    <x v="656"/>
    <x v="667"/>
    <n v="27500"/>
    <n v="5593"/>
    <x v="0"/>
    <n v="20.33818181818182"/>
    <n v="76"/>
    <x v="661"/>
    <x v="1"/>
    <x v="1"/>
    <n v="1343797200"/>
    <n v="1344834000"/>
    <b v="0"/>
    <b v="0"/>
    <s v="theater/plays"/>
    <x v="3"/>
    <x v="3"/>
  </r>
  <r>
    <n v="669"/>
    <x v="657"/>
    <x v="668"/>
    <n v="48800"/>
    <n v="175020"/>
    <x v="1"/>
    <n v="358.64754098360658"/>
    <n v="1621"/>
    <x v="662"/>
    <x v="6"/>
    <x v="6"/>
    <n v="1498453200"/>
    <n v="1499230800"/>
    <b v="0"/>
    <b v="0"/>
    <s v="theater/plays"/>
    <x v="3"/>
    <x v="3"/>
  </r>
  <r>
    <n v="670"/>
    <x v="635"/>
    <x v="669"/>
    <n v="16200"/>
    <n v="75955"/>
    <x v="1"/>
    <n v="468.85802469135803"/>
    <n v="1101"/>
    <x v="663"/>
    <x v="1"/>
    <x v="1"/>
    <n v="1456380000"/>
    <n v="1457416800"/>
    <b v="0"/>
    <b v="0"/>
    <s v="music/indie rock"/>
    <x v="1"/>
    <x v="7"/>
  </r>
  <r>
    <n v="671"/>
    <x v="658"/>
    <x v="670"/>
    <n v="97600"/>
    <n v="119127"/>
    <x v="1"/>
    <n v="122.05635245901641"/>
    <n v="1073"/>
    <x v="664"/>
    <x v="1"/>
    <x v="1"/>
    <n v="1280552400"/>
    <n v="1280898000"/>
    <b v="0"/>
    <b v="1"/>
    <s v="theater/plays"/>
    <x v="3"/>
    <x v="3"/>
  </r>
  <r>
    <n v="672"/>
    <x v="659"/>
    <x v="671"/>
    <n v="197900"/>
    <n v="110689"/>
    <x v="0"/>
    <n v="55.931783729156137"/>
    <n v="4428"/>
    <x v="665"/>
    <x v="2"/>
    <x v="2"/>
    <n v="1521608400"/>
    <n v="1522472400"/>
    <b v="0"/>
    <b v="0"/>
    <s v="theater/plays"/>
    <x v="3"/>
    <x v="3"/>
  </r>
  <r>
    <n v="673"/>
    <x v="660"/>
    <x v="672"/>
    <n v="5600"/>
    <n v="2445"/>
    <x v="0"/>
    <n v="43.660714285714285"/>
    <n v="58"/>
    <x v="666"/>
    <x v="6"/>
    <x v="6"/>
    <n v="1460696400"/>
    <n v="1462510800"/>
    <b v="0"/>
    <b v="0"/>
    <s v="music/indie rock"/>
    <x v="1"/>
    <x v="7"/>
  </r>
  <r>
    <n v="674"/>
    <x v="661"/>
    <x v="673"/>
    <n v="170700"/>
    <n v="57250"/>
    <x v="3"/>
    <n v="33.53837141183363"/>
    <n v="1218"/>
    <x v="667"/>
    <x v="1"/>
    <x v="1"/>
    <n v="1313730000"/>
    <n v="1317790800"/>
    <b v="0"/>
    <b v="0"/>
    <s v="photography/photography books"/>
    <x v="7"/>
    <x v="14"/>
  </r>
  <r>
    <n v="675"/>
    <x v="662"/>
    <x v="674"/>
    <n v="9700"/>
    <n v="11929"/>
    <x v="1"/>
    <n v="122.97938144329896"/>
    <n v="331"/>
    <x v="668"/>
    <x v="1"/>
    <x v="1"/>
    <n v="1568178000"/>
    <n v="1568782800"/>
    <b v="0"/>
    <b v="0"/>
    <s v="journalism/audio"/>
    <x v="8"/>
    <x v="23"/>
  </r>
  <r>
    <n v="676"/>
    <x v="663"/>
    <x v="675"/>
    <n v="62300"/>
    <n v="118214"/>
    <x v="1"/>
    <n v="189.74959871589084"/>
    <n v="1170"/>
    <x v="669"/>
    <x v="1"/>
    <x v="1"/>
    <n v="1348635600"/>
    <n v="1349413200"/>
    <b v="0"/>
    <b v="0"/>
    <s v="photography/photography books"/>
    <x v="7"/>
    <x v="14"/>
  </r>
  <r>
    <n v="677"/>
    <x v="664"/>
    <x v="676"/>
    <n v="5300"/>
    <n v="4432"/>
    <x v="0"/>
    <n v="83.622641509433961"/>
    <n v="111"/>
    <x v="670"/>
    <x v="1"/>
    <x v="1"/>
    <n v="1468126800"/>
    <n v="1472446800"/>
    <b v="0"/>
    <b v="0"/>
    <s v="publishing/fiction"/>
    <x v="5"/>
    <x v="13"/>
  </r>
  <r>
    <n v="678"/>
    <x v="665"/>
    <x v="677"/>
    <n v="99500"/>
    <n v="17879"/>
    <x v="3"/>
    <n v="17.968844221105527"/>
    <n v="215"/>
    <x v="671"/>
    <x v="1"/>
    <x v="1"/>
    <n v="1547877600"/>
    <n v="1548050400"/>
    <b v="0"/>
    <b v="0"/>
    <s v="film &amp; video/drama"/>
    <x v="4"/>
    <x v="6"/>
  </r>
  <r>
    <n v="679"/>
    <x v="307"/>
    <x v="678"/>
    <n v="1400"/>
    <n v="14511"/>
    <x v="1"/>
    <n v="1036.5"/>
    <n v="363"/>
    <x v="672"/>
    <x v="1"/>
    <x v="1"/>
    <n v="1571374800"/>
    <n v="1571806800"/>
    <b v="0"/>
    <b v="1"/>
    <s v="food/food trucks"/>
    <x v="0"/>
    <x v="0"/>
  </r>
  <r>
    <n v="680"/>
    <x v="666"/>
    <x v="679"/>
    <n v="145600"/>
    <n v="141822"/>
    <x v="0"/>
    <n v="97.405219780219781"/>
    <n v="2955"/>
    <x v="673"/>
    <x v="1"/>
    <x v="1"/>
    <n v="1576303200"/>
    <n v="1576476000"/>
    <b v="0"/>
    <b v="1"/>
    <s v="games/mobile games"/>
    <x v="6"/>
    <x v="20"/>
  </r>
  <r>
    <n v="681"/>
    <x v="667"/>
    <x v="680"/>
    <n v="184100"/>
    <n v="159037"/>
    <x v="0"/>
    <n v="86.386203150461711"/>
    <n v="1657"/>
    <x v="674"/>
    <x v="1"/>
    <x v="1"/>
    <n v="1324447200"/>
    <n v="1324965600"/>
    <b v="0"/>
    <b v="0"/>
    <s v="theater/plays"/>
    <x v="3"/>
    <x v="3"/>
  </r>
  <r>
    <n v="682"/>
    <x v="668"/>
    <x v="681"/>
    <n v="5400"/>
    <n v="8109"/>
    <x v="1"/>
    <n v="150.16666666666666"/>
    <n v="103"/>
    <x v="675"/>
    <x v="1"/>
    <x v="1"/>
    <n v="1386741600"/>
    <n v="1387519200"/>
    <b v="0"/>
    <b v="0"/>
    <s v="theater/plays"/>
    <x v="3"/>
    <x v="3"/>
  </r>
  <r>
    <n v="683"/>
    <x v="669"/>
    <x v="682"/>
    <n v="2300"/>
    <n v="8244"/>
    <x v="1"/>
    <n v="358.43478260869563"/>
    <n v="147"/>
    <x v="676"/>
    <x v="1"/>
    <x v="1"/>
    <n v="1537074000"/>
    <n v="1537246800"/>
    <b v="0"/>
    <b v="0"/>
    <s v="theater/plays"/>
    <x v="3"/>
    <x v="3"/>
  </r>
  <r>
    <n v="684"/>
    <x v="670"/>
    <x v="683"/>
    <n v="1400"/>
    <n v="7600"/>
    <x v="1"/>
    <n v="542.85714285714289"/>
    <n v="110"/>
    <x v="677"/>
    <x v="0"/>
    <x v="0"/>
    <n v="1277787600"/>
    <n v="1279515600"/>
    <b v="0"/>
    <b v="0"/>
    <s v="publishing/nonfiction"/>
    <x v="5"/>
    <x v="9"/>
  </r>
  <r>
    <n v="685"/>
    <x v="671"/>
    <x v="684"/>
    <n v="140000"/>
    <n v="94501"/>
    <x v="0"/>
    <n v="67.500714285714281"/>
    <n v="926"/>
    <x v="678"/>
    <x v="0"/>
    <x v="0"/>
    <n v="1440306000"/>
    <n v="1442379600"/>
    <b v="0"/>
    <b v="0"/>
    <s v="theater/plays"/>
    <x v="3"/>
    <x v="3"/>
  </r>
  <r>
    <n v="686"/>
    <x v="672"/>
    <x v="685"/>
    <n v="7500"/>
    <n v="14381"/>
    <x v="1"/>
    <n v="191.74666666666667"/>
    <n v="134"/>
    <x v="679"/>
    <x v="1"/>
    <x v="1"/>
    <n v="1522126800"/>
    <n v="1523077200"/>
    <b v="0"/>
    <b v="0"/>
    <s v="technology/wearables"/>
    <x v="2"/>
    <x v="8"/>
  </r>
  <r>
    <n v="687"/>
    <x v="673"/>
    <x v="686"/>
    <n v="1500"/>
    <n v="13980"/>
    <x v="1"/>
    <n v="932"/>
    <n v="269"/>
    <x v="680"/>
    <x v="1"/>
    <x v="1"/>
    <n v="1489298400"/>
    <n v="1489554000"/>
    <b v="0"/>
    <b v="0"/>
    <s v="theater/plays"/>
    <x v="3"/>
    <x v="3"/>
  </r>
  <r>
    <n v="688"/>
    <x v="674"/>
    <x v="687"/>
    <n v="2900"/>
    <n v="12449"/>
    <x v="1"/>
    <n v="429.27586206896552"/>
    <n v="175"/>
    <x v="681"/>
    <x v="1"/>
    <x v="1"/>
    <n v="1547100000"/>
    <n v="1548482400"/>
    <b v="0"/>
    <b v="1"/>
    <s v="film &amp; video/television"/>
    <x v="4"/>
    <x v="19"/>
  </r>
  <r>
    <n v="689"/>
    <x v="675"/>
    <x v="688"/>
    <n v="7300"/>
    <n v="7348"/>
    <x v="1"/>
    <n v="100.65753424657535"/>
    <n v="69"/>
    <x v="682"/>
    <x v="1"/>
    <x v="1"/>
    <n v="1383022800"/>
    <n v="1384063200"/>
    <b v="0"/>
    <b v="0"/>
    <s v="technology/web"/>
    <x v="2"/>
    <x v="2"/>
  </r>
  <r>
    <n v="690"/>
    <x v="676"/>
    <x v="689"/>
    <n v="3600"/>
    <n v="8158"/>
    <x v="1"/>
    <n v="226.61111111111109"/>
    <n v="190"/>
    <x v="683"/>
    <x v="1"/>
    <x v="1"/>
    <n v="1322373600"/>
    <n v="1322892000"/>
    <b v="0"/>
    <b v="1"/>
    <s v="film &amp; video/documentary"/>
    <x v="4"/>
    <x v="4"/>
  </r>
  <r>
    <n v="691"/>
    <x v="677"/>
    <x v="690"/>
    <n v="5000"/>
    <n v="7119"/>
    <x v="1"/>
    <n v="142.38"/>
    <n v="237"/>
    <x v="684"/>
    <x v="1"/>
    <x v="1"/>
    <n v="1349240400"/>
    <n v="1350709200"/>
    <b v="1"/>
    <b v="1"/>
    <s v="film &amp; video/documentary"/>
    <x v="4"/>
    <x v="4"/>
  </r>
  <r>
    <n v="692"/>
    <x v="678"/>
    <x v="691"/>
    <n v="6000"/>
    <n v="5438"/>
    <x v="0"/>
    <n v="90.633333333333326"/>
    <n v="77"/>
    <x v="685"/>
    <x v="4"/>
    <x v="4"/>
    <n v="1562648400"/>
    <n v="1564203600"/>
    <b v="0"/>
    <b v="0"/>
    <s v="music/rock"/>
    <x v="1"/>
    <x v="1"/>
  </r>
  <r>
    <n v="693"/>
    <x v="679"/>
    <x v="692"/>
    <n v="180400"/>
    <n v="115396"/>
    <x v="0"/>
    <n v="63.966740576496676"/>
    <n v="1748"/>
    <x v="686"/>
    <x v="1"/>
    <x v="1"/>
    <n v="1508216400"/>
    <n v="1509685200"/>
    <b v="0"/>
    <b v="0"/>
    <s v="theater/plays"/>
    <x v="3"/>
    <x v="3"/>
  </r>
  <r>
    <n v="694"/>
    <x v="680"/>
    <x v="693"/>
    <n v="9100"/>
    <n v="7656"/>
    <x v="0"/>
    <n v="84.131868131868131"/>
    <n v="79"/>
    <x v="687"/>
    <x v="1"/>
    <x v="1"/>
    <n v="1511762400"/>
    <n v="1514959200"/>
    <b v="0"/>
    <b v="0"/>
    <s v="theater/plays"/>
    <x v="3"/>
    <x v="3"/>
  </r>
  <r>
    <n v="695"/>
    <x v="681"/>
    <x v="694"/>
    <n v="9200"/>
    <n v="12322"/>
    <x v="1"/>
    <n v="133.93478260869566"/>
    <n v="196"/>
    <x v="688"/>
    <x v="6"/>
    <x v="6"/>
    <n v="1447480800"/>
    <n v="1448863200"/>
    <b v="1"/>
    <b v="0"/>
    <s v="music/rock"/>
    <x v="1"/>
    <x v="1"/>
  </r>
  <r>
    <n v="696"/>
    <x v="682"/>
    <x v="695"/>
    <n v="164100"/>
    <n v="96888"/>
    <x v="0"/>
    <n v="59.042047531992694"/>
    <n v="889"/>
    <x v="689"/>
    <x v="1"/>
    <x v="1"/>
    <n v="1429506000"/>
    <n v="1429592400"/>
    <b v="0"/>
    <b v="1"/>
    <s v="theater/plays"/>
    <x v="3"/>
    <x v="3"/>
  </r>
  <r>
    <n v="697"/>
    <x v="683"/>
    <x v="696"/>
    <n v="128900"/>
    <n v="196960"/>
    <x v="1"/>
    <n v="152.80062063615205"/>
    <n v="7295"/>
    <x v="690"/>
    <x v="1"/>
    <x v="1"/>
    <n v="1522472400"/>
    <n v="1522645200"/>
    <b v="0"/>
    <b v="0"/>
    <s v="music/electric music"/>
    <x v="1"/>
    <x v="5"/>
  </r>
  <r>
    <n v="698"/>
    <x v="684"/>
    <x v="697"/>
    <n v="42100"/>
    <n v="188057"/>
    <x v="1"/>
    <n v="446.69121140142522"/>
    <n v="2893"/>
    <x v="691"/>
    <x v="0"/>
    <x v="0"/>
    <n v="1322114400"/>
    <n v="1323324000"/>
    <b v="0"/>
    <b v="0"/>
    <s v="technology/wearables"/>
    <x v="2"/>
    <x v="8"/>
  </r>
  <r>
    <n v="699"/>
    <x v="196"/>
    <x v="698"/>
    <n v="7400"/>
    <n v="6245"/>
    <x v="0"/>
    <n v="84.391891891891888"/>
    <n v="56"/>
    <x v="692"/>
    <x v="1"/>
    <x v="1"/>
    <n v="1561438800"/>
    <n v="1561525200"/>
    <b v="0"/>
    <b v="0"/>
    <s v="film &amp; video/drama"/>
    <x v="4"/>
    <x v="6"/>
  </r>
  <r>
    <n v="700"/>
    <x v="685"/>
    <x v="699"/>
    <n v="100"/>
    <n v="3"/>
    <x v="0"/>
    <n v="3"/>
    <n v="1"/>
    <x v="248"/>
    <x v="1"/>
    <x v="1"/>
    <n v="1264399200"/>
    <n v="1265695200"/>
    <b v="0"/>
    <b v="0"/>
    <s v="technology/wearables"/>
    <x v="2"/>
    <x v="8"/>
  </r>
  <r>
    <n v="701"/>
    <x v="686"/>
    <x v="700"/>
    <n v="52000"/>
    <n v="91014"/>
    <x v="1"/>
    <n v="175.02692307692308"/>
    <n v="820"/>
    <x v="693"/>
    <x v="1"/>
    <x v="1"/>
    <n v="1301202000"/>
    <n v="1301806800"/>
    <b v="1"/>
    <b v="0"/>
    <s v="theater/plays"/>
    <x v="3"/>
    <x v="3"/>
  </r>
  <r>
    <n v="702"/>
    <x v="687"/>
    <x v="701"/>
    <n v="8700"/>
    <n v="4710"/>
    <x v="0"/>
    <n v="54.137931034482754"/>
    <n v="83"/>
    <x v="694"/>
    <x v="1"/>
    <x v="1"/>
    <n v="1374469200"/>
    <n v="1374901200"/>
    <b v="0"/>
    <b v="0"/>
    <s v="technology/wearables"/>
    <x v="2"/>
    <x v="8"/>
  </r>
  <r>
    <n v="703"/>
    <x v="688"/>
    <x v="702"/>
    <n v="63400"/>
    <n v="197728"/>
    <x v="1"/>
    <n v="311.87381703470032"/>
    <n v="2038"/>
    <x v="695"/>
    <x v="1"/>
    <x v="1"/>
    <n v="1334984400"/>
    <n v="1336453200"/>
    <b v="1"/>
    <b v="1"/>
    <s v="publishing/translations"/>
    <x v="5"/>
    <x v="18"/>
  </r>
  <r>
    <n v="704"/>
    <x v="689"/>
    <x v="703"/>
    <n v="8700"/>
    <n v="10682"/>
    <x v="1"/>
    <n v="122.78160919540231"/>
    <n v="116"/>
    <x v="696"/>
    <x v="1"/>
    <x v="1"/>
    <n v="1467608400"/>
    <n v="1468904400"/>
    <b v="0"/>
    <b v="0"/>
    <s v="film &amp; video/animation"/>
    <x v="4"/>
    <x v="10"/>
  </r>
  <r>
    <n v="705"/>
    <x v="690"/>
    <x v="704"/>
    <n v="169700"/>
    <n v="168048"/>
    <x v="0"/>
    <n v="99.026517383618156"/>
    <n v="2025"/>
    <x v="697"/>
    <x v="4"/>
    <x v="4"/>
    <n v="1386741600"/>
    <n v="1387087200"/>
    <b v="0"/>
    <b v="0"/>
    <s v="publishing/nonfiction"/>
    <x v="5"/>
    <x v="9"/>
  </r>
  <r>
    <n v="706"/>
    <x v="691"/>
    <x v="705"/>
    <n v="108400"/>
    <n v="138586"/>
    <x v="1"/>
    <n v="127.84686346863469"/>
    <n v="1345"/>
    <x v="698"/>
    <x v="2"/>
    <x v="2"/>
    <n v="1546754400"/>
    <n v="1547445600"/>
    <b v="0"/>
    <b v="1"/>
    <s v="technology/web"/>
    <x v="2"/>
    <x v="2"/>
  </r>
  <r>
    <n v="707"/>
    <x v="692"/>
    <x v="706"/>
    <n v="7300"/>
    <n v="11579"/>
    <x v="1"/>
    <n v="158.61643835616439"/>
    <n v="168"/>
    <x v="699"/>
    <x v="1"/>
    <x v="1"/>
    <n v="1544248800"/>
    <n v="1547359200"/>
    <b v="0"/>
    <b v="0"/>
    <s v="film &amp; video/drama"/>
    <x v="4"/>
    <x v="6"/>
  </r>
  <r>
    <n v="708"/>
    <x v="693"/>
    <x v="707"/>
    <n v="1700"/>
    <n v="12020"/>
    <x v="1"/>
    <n v="707.05882352941171"/>
    <n v="137"/>
    <x v="700"/>
    <x v="5"/>
    <x v="5"/>
    <n v="1495429200"/>
    <n v="1496293200"/>
    <b v="0"/>
    <b v="0"/>
    <s v="theater/plays"/>
    <x v="3"/>
    <x v="3"/>
  </r>
  <r>
    <n v="709"/>
    <x v="694"/>
    <x v="708"/>
    <n v="9800"/>
    <n v="13954"/>
    <x v="1"/>
    <n v="142.38775510204081"/>
    <n v="186"/>
    <x v="701"/>
    <x v="6"/>
    <x v="6"/>
    <n v="1334811600"/>
    <n v="1335416400"/>
    <b v="0"/>
    <b v="0"/>
    <s v="theater/plays"/>
    <x v="3"/>
    <x v="3"/>
  </r>
  <r>
    <n v="710"/>
    <x v="695"/>
    <x v="709"/>
    <n v="4300"/>
    <n v="6358"/>
    <x v="1"/>
    <n v="147.86046511627907"/>
    <n v="125"/>
    <x v="702"/>
    <x v="1"/>
    <x v="1"/>
    <n v="1531544400"/>
    <n v="1532149200"/>
    <b v="0"/>
    <b v="1"/>
    <s v="theater/plays"/>
    <x v="3"/>
    <x v="3"/>
  </r>
  <r>
    <n v="711"/>
    <x v="696"/>
    <x v="710"/>
    <n v="6200"/>
    <n v="1260"/>
    <x v="0"/>
    <n v="20.322580645161288"/>
    <n v="14"/>
    <x v="703"/>
    <x v="6"/>
    <x v="6"/>
    <n v="1453615200"/>
    <n v="1453788000"/>
    <b v="1"/>
    <b v="1"/>
    <s v="theater/plays"/>
    <x v="3"/>
    <x v="3"/>
  </r>
  <r>
    <n v="712"/>
    <x v="697"/>
    <x v="711"/>
    <n v="800"/>
    <n v="14725"/>
    <x v="1"/>
    <n v="1840.625"/>
    <n v="202"/>
    <x v="704"/>
    <x v="1"/>
    <x v="1"/>
    <n v="1467954000"/>
    <n v="1471496400"/>
    <b v="0"/>
    <b v="0"/>
    <s v="theater/plays"/>
    <x v="3"/>
    <x v="3"/>
  </r>
  <r>
    <n v="713"/>
    <x v="698"/>
    <x v="712"/>
    <n v="6900"/>
    <n v="11174"/>
    <x v="1"/>
    <n v="161.94202898550725"/>
    <n v="103"/>
    <x v="705"/>
    <x v="1"/>
    <x v="1"/>
    <n v="1471842000"/>
    <n v="1472878800"/>
    <b v="0"/>
    <b v="0"/>
    <s v="publishing/radio &amp; podcasts"/>
    <x v="5"/>
    <x v="15"/>
  </r>
  <r>
    <n v="714"/>
    <x v="699"/>
    <x v="713"/>
    <n v="38500"/>
    <n v="182036"/>
    <x v="1"/>
    <n v="472.82077922077923"/>
    <n v="1785"/>
    <x v="706"/>
    <x v="1"/>
    <x v="1"/>
    <n v="1408424400"/>
    <n v="1408510800"/>
    <b v="0"/>
    <b v="0"/>
    <s v="music/rock"/>
    <x v="1"/>
    <x v="1"/>
  </r>
  <r>
    <n v="715"/>
    <x v="700"/>
    <x v="714"/>
    <n v="118000"/>
    <n v="28870"/>
    <x v="0"/>
    <n v="24.466101694915253"/>
    <n v="656"/>
    <x v="707"/>
    <x v="1"/>
    <x v="1"/>
    <n v="1281157200"/>
    <n v="1281589200"/>
    <b v="0"/>
    <b v="0"/>
    <s v="games/mobile games"/>
    <x v="6"/>
    <x v="20"/>
  </r>
  <r>
    <n v="716"/>
    <x v="701"/>
    <x v="715"/>
    <n v="2000"/>
    <n v="10353"/>
    <x v="1"/>
    <n v="517.65"/>
    <n v="157"/>
    <x v="708"/>
    <x v="1"/>
    <x v="1"/>
    <n v="1373432400"/>
    <n v="1375851600"/>
    <b v="0"/>
    <b v="1"/>
    <s v="theater/plays"/>
    <x v="3"/>
    <x v="3"/>
  </r>
  <r>
    <n v="717"/>
    <x v="702"/>
    <x v="716"/>
    <n v="5600"/>
    <n v="13868"/>
    <x v="1"/>
    <n v="247.64285714285714"/>
    <n v="555"/>
    <x v="709"/>
    <x v="1"/>
    <x v="1"/>
    <n v="1313989200"/>
    <n v="1315803600"/>
    <b v="0"/>
    <b v="0"/>
    <s v="film &amp; video/documentary"/>
    <x v="4"/>
    <x v="4"/>
  </r>
  <r>
    <n v="718"/>
    <x v="703"/>
    <x v="717"/>
    <n v="8300"/>
    <n v="8317"/>
    <x v="1"/>
    <n v="100.20481927710843"/>
    <n v="297"/>
    <x v="710"/>
    <x v="1"/>
    <x v="1"/>
    <n v="1371445200"/>
    <n v="1373691600"/>
    <b v="0"/>
    <b v="0"/>
    <s v="technology/wearables"/>
    <x v="2"/>
    <x v="8"/>
  </r>
  <r>
    <n v="719"/>
    <x v="704"/>
    <x v="718"/>
    <n v="6900"/>
    <n v="10557"/>
    <x v="1"/>
    <n v="153"/>
    <n v="123"/>
    <x v="711"/>
    <x v="1"/>
    <x v="1"/>
    <n v="1338267600"/>
    <n v="1339218000"/>
    <b v="0"/>
    <b v="0"/>
    <s v="publishing/fiction"/>
    <x v="5"/>
    <x v="13"/>
  </r>
  <r>
    <n v="720"/>
    <x v="705"/>
    <x v="719"/>
    <n v="8700"/>
    <n v="3227"/>
    <x v="3"/>
    <n v="37.091954022988503"/>
    <n v="38"/>
    <x v="712"/>
    <x v="3"/>
    <x v="3"/>
    <n v="1519192800"/>
    <n v="1520402400"/>
    <b v="0"/>
    <b v="1"/>
    <s v="theater/plays"/>
    <x v="3"/>
    <x v="3"/>
  </r>
  <r>
    <n v="721"/>
    <x v="706"/>
    <x v="720"/>
    <n v="123600"/>
    <n v="5429"/>
    <x v="3"/>
    <n v="4.392394822006473"/>
    <n v="60"/>
    <x v="713"/>
    <x v="1"/>
    <x v="1"/>
    <n v="1522818000"/>
    <n v="1523336400"/>
    <b v="0"/>
    <b v="0"/>
    <s v="music/rock"/>
    <x v="1"/>
    <x v="1"/>
  </r>
  <r>
    <n v="722"/>
    <x v="707"/>
    <x v="721"/>
    <n v="48500"/>
    <n v="75906"/>
    <x v="1"/>
    <n v="156.50721649484535"/>
    <n v="3036"/>
    <x v="714"/>
    <x v="1"/>
    <x v="1"/>
    <n v="1509948000"/>
    <n v="1512280800"/>
    <b v="0"/>
    <b v="0"/>
    <s v="film &amp; video/documentary"/>
    <x v="4"/>
    <x v="4"/>
  </r>
  <r>
    <n v="723"/>
    <x v="708"/>
    <x v="722"/>
    <n v="4900"/>
    <n v="13250"/>
    <x v="1"/>
    <n v="270.40816326530609"/>
    <n v="144"/>
    <x v="715"/>
    <x v="2"/>
    <x v="2"/>
    <n v="1456898400"/>
    <n v="1458709200"/>
    <b v="0"/>
    <b v="0"/>
    <s v="theater/plays"/>
    <x v="3"/>
    <x v="3"/>
  </r>
  <r>
    <n v="724"/>
    <x v="709"/>
    <x v="723"/>
    <n v="8400"/>
    <n v="11261"/>
    <x v="1"/>
    <n v="134.05952380952382"/>
    <n v="121"/>
    <x v="716"/>
    <x v="4"/>
    <x v="4"/>
    <n v="1413954000"/>
    <n v="1414126800"/>
    <b v="0"/>
    <b v="1"/>
    <s v="theater/plays"/>
    <x v="3"/>
    <x v="3"/>
  </r>
  <r>
    <n v="725"/>
    <x v="710"/>
    <x v="724"/>
    <n v="193200"/>
    <n v="97369"/>
    <x v="0"/>
    <n v="50.398033126293996"/>
    <n v="1596"/>
    <x v="717"/>
    <x v="1"/>
    <x v="1"/>
    <n v="1416031200"/>
    <n v="1416204000"/>
    <b v="0"/>
    <b v="0"/>
    <s v="games/mobile games"/>
    <x v="6"/>
    <x v="20"/>
  </r>
  <r>
    <n v="726"/>
    <x v="711"/>
    <x v="725"/>
    <n v="54300"/>
    <n v="48227"/>
    <x v="3"/>
    <n v="88.815837937384899"/>
    <n v="524"/>
    <x v="718"/>
    <x v="1"/>
    <x v="1"/>
    <n v="1287982800"/>
    <n v="1288501200"/>
    <b v="0"/>
    <b v="1"/>
    <s v="theater/plays"/>
    <x v="3"/>
    <x v="3"/>
  </r>
  <r>
    <n v="727"/>
    <x v="712"/>
    <x v="726"/>
    <n v="8900"/>
    <n v="14685"/>
    <x v="1"/>
    <n v="165"/>
    <n v="181"/>
    <x v="719"/>
    <x v="1"/>
    <x v="1"/>
    <n v="1547964000"/>
    <n v="1552971600"/>
    <b v="0"/>
    <b v="0"/>
    <s v="technology/web"/>
    <x v="2"/>
    <x v="2"/>
  </r>
  <r>
    <n v="728"/>
    <x v="713"/>
    <x v="727"/>
    <n v="4200"/>
    <n v="735"/>
    <x v="0"/>
    <n v="17.5"/>
    <n v="10"/>
    <x v="720"/>
    <x v="1"/>
    <x v="1"/>
    <n v="1464152400"/>
    <n v="1465102800"/>
    <b v="0"/>
    <b v="0"/>
    <s v="theater/plays"/>
    <x v="3"/>
    <x v="3"/>
  </r>
  <r>
    <n v="729"/>
    <x v="714"/>
    <x v="728"/>
    <n v="5600"/>
    <n v="10397"/>
    <x v="1"/>
    <n v="185.66071428571428"/>
    <n v="122"/>
    <x v="721"/>
    <x v="1"/>
    <x v="1"/>
    <n v="1359957600"/>
    <n v="1360130400"/>
    <b v="0"/>
    <b v="0"/>
    <s v="film &amp; video/drama"/>
    <x v="4"/>
    <x v="6"/>
  </r>
  <r>
    <n v="730"/>
    <x v="715"/>
    <x v="729"/>
    <n v="28800"/>
    <n v="118847"/>
    <x v="1"/>
    <n v="412.6631944444444"/>
    <n v="1071"/>
    <x v="722"/>
    <x v="0"/>
    <x v="0"/>
    <n v="1432357200"/>
    <n v="1432875600"/>
    <b v="0"/>
    <b v="0"/>
    <s v="technology/wearables"/>
    <x v="2"/>
    <x v="8"/>
  </r>
  <r>
    <n v="731"/>
    <x v="716"/>
    <x v="730"/>
    <n v="8000"/>
    <n v="7220"/>
    <x v="3"/>
    <n v="90.25"/>
    <n v="219"/>
    <x v="723"/>
    <x v="1"/>
    <x v="1"/>
    <n v="1500786000"/>
    <n v="1500872400"/>
    <b v="0"/>
    <b v="0"/>
    <s v="technology/web"/>
    <x v="2"/>
    <x v="2"/>
  </r>
  <r>
    <n v="732"/>
    <x v="717"/>
    <x v="731"/>
    <n v="117000"/>
    <n v="107622"/>
    <x v="0"/>
    <n v="91.984615384615381"/>
    <n v="1121"/>
    <x v="724"/>
    <x v="1"/>
    <x v="1"/>
    <n v="1490158800"/>
    <n v="1492146000"/>
    <b v="0"/>
    <b v="1"/>
    <s v="music/rock"/>
    <x v="1"/>
    <x v="1"/>
  </r>
  <r>
    <n v="733"/>
    <x v="718"/>
    <x v="732"/>
    <n v="15800"/>
    <n v="83267"/>
    <x v="1"/>
    <n v="527.00632911392404"/>
    <n v="980"/>
    <x v="725"/>
    <x v="1"/>
    <x v="1"/>
    <n v="1406178000"/>
    <n v="1407301200"/>
    <b v="0"/>
    <b v="0"/>
    <s v="music/metal"/>
    <x v="1"/>
    <x v="16"/>
  </r>
  <r>
    <n v="734"/>
    <x v="719"/>
    <x v="733"/>
    <n v="4200"/>
    <n v="13404"/>
    <x v="1"/>
    <n v="319.14285714285711"/>
    <n v="536"/>
    <x v="726"/>
    <x v="1"/>
    <x v="1"/>
    <n v="1485583200"/>
    <n v="1486620000"/>
    <b v="0"/>
    <b v="1"/>
    <s v="theater/plays"/>
    <x v="3"/>
    <x v="3"/>
  </r>
  <r>
    <n v="735"/>
    <x v="720"/>
    <x v="734"/>
    <n v="37100"/>
    <n v="131404"/>
    <x v="1"/>
    <n v="354.18867924528303"/>
    <n v="1991"/>
    <x v="727"/>
    <x v="1"/>
    <x v="1"/>
    <n v="1459314000"/>
    <n v="1459918800"/>
    <b v="0"/>
    <b v="0"/>
    <s v="photography/photography books"/>
    <x v="7"/>
    <x v="14"/>
  </r>
  <r>
    <n v="736"/>
    <x v="721"/>
    <x v="735"/>
    <n v="7700"/>
    <n v="2533"/>
    <x v="3"/>
    <n v="32.896103896103895"/>
    <n v="29"/>
    <x v="728"/>
    <x v="1"/>
    <x v="1"/>
    <n v="1424412000"/>
    <n v="1424757600"/>
    <b v="0"/>
    <b v="0"/>
    <s v="publishing/nonfiction"/>
    <x v="5"/>
    <x v="9"/>
  </r>
  <r>
    <n v="737"/>
    <x v="722"/>
    <x v="736"/>
    <n v="3700"/>
    <n v="5028"/>
    <x v="1"/>
    <n v="135.8918918918919"/>
    <n v="180"/>
    <x v="729"/>
    <x v="1"/>
    <x v="1"/>
    <n v="1478844000"/>
    <n v="1479880800"/>
    <b v="0"/>
    <b v="0"/>
    <s v="music/indie rock"/>
    <x v="1"/>
    <x v="7"/>
  </r>
  <r>
    <n v="738"/>
    <x v="486"/>
    <x v="737"/>
    <n v="74700"/>
    <n v="1557"/>
    <x v="0"/>
    <n v="2.0843373493975905"/>
    <n v="15"/>
    <x v="730"/>
    <x v="1"/>
    <x v="1"/>
    <n v="1416117600"/>
    <n v="1418018400"/>
    <b v="0"/>
    <b v="1"/>
    <s v="theater/plays"/>
    <x v="3"/>
    <x v="3"/>
  </r>
  <r>
    <n v="739"/>
    <x v="723"/>
    <x v="738"/>
    <n v="10000"/>
    <n v="6100"/>
    <x v="0"/>
    <n v="61"/>
    <n v="191"/>
    <x v="731"/>
    <x v="1"/>
    <x v="1"/>
    <n v="1340946000"/>
    <n v="1341032400"/>
    <b v="0"/>
    <b v="0"/>
    <s v="music/indie rock"/>
    <x v="1"/>
    <x v="7"/>
  </r>
  <r>
    <n v="740"/>
    <x v="724"/>
    <x v="739"/>
    <n v="5300"/>
    <n v="1592"/>
    <x v="0"/>
    <n v="30.037735849056602"/>
    <n v="16"/>
    <x v="732"/>
    <x v="1"/>
    <x v="1"/>
    <n v="1486101600"/>
    <n v="1486360800"/>
    <b v="0"/>
    <b v="0"/>
    <s v="theater/plays"/>
    <x v="3"/>
    <x v="3"/>
  </r>
  <r>
    <n v="741"/>
    <x v="287"/>
    <x v="740"/>
    <n v="1200"/>
    <n v="14150"/>
    <x v="1"/>
    <n v="1179.1666666666665"/>
    <n v="130"/>
    <x v="733"/>
    <x v="1"/>
    <x v="1"/>
    <n v="1274590800"/>
    <n v="1274677200"/>
    <b v="0"/>
    <b v="0"/>
    <s v="theater/plays"/>
    <x v="3"/>
    <x v="3"/>
  </r>
  <r>
    <n v="742"/>
    <x v="725"/>
    <x v="741"/>
    <n v="1200"/>
    <n v="13513"/>
    <x v="1"/>
    <n v="1126.0833333333335"/>
    <n v="122"/>
    <x v="734"/>
    <x v="1"/>
    <x v="1"/>
    <n v="1263880800"/>
    <n v="1267509600"/>
    <b v="0"/>
    <b v="0"/>
    <s v="music/electric music"/>
    <x v="1"/>
    <x v="5"/>
  </r>
  <r>
    <n v="743"/>
    <x v="726"/>
    <x v="742"/>
    <n v="3900"/>
    <n v="504"/>
    <x v="0"/>
    <n v="12.923076923076923"/>
    <n v="17"/>
    <x v="735"/>
    <x v="1"/>
    <x v="1"/>
    <n v="1445403600"/>
    <n v="1445922000"/>
    <b v="0"/>
    <b v="1"/>
    <s v="theater/plays"/>
    <x v="3"/>
    <x v="3"/>
  </r>
  <r>
    <n v="744"/>
    <x v="727"/>
    <x v="743"/>
    <n v="2000"/>
    <n v="14240"/>
    <x v="1"/>
    <n v="712"/>
    <n v="140"/>
    <x v="736"/>
    <x v="1"/>
    <x v="1"/>
    <n v="1533877200"/>
    <n v="1534050000"/>
    <b v="0"/>
    <b v="1"/>
    <s v="theater/plays"/>
    <x v="3"/>
    <x v="3"/>
  </r>
  <r>
    <n v="745"/>
    <x v="728"/>
    <x v="744"/>
    <n v="6900"/>
    <n v="2091"/>
    <x v="0"/>
    <n v="30.304347826086957"/>
    <n v="34"/>
    <x v="737"/>
    <x v="1"/>
    <x v="1"/>
    <n v="1275195600"/>
    <n v="1277528400"/>
    <b v="0"/>
    <b v="0"/>
    <s v="technology/wearables"/>
    <x v="2"/>
    <x v="8"/>
  </r>
  <r>
    <n v="746"/>
    <x v="729"/>
    <x v="745"/>
    <n v="55800"/>
    <n v="118580"/>
    <x v="1"/>
    <n v="212.50896057347671"/>
    <n v="3388"/>
    <x v="112"/>
    <x v="1"/>
    <x v="1"/>
    <n v="1318136400"/>
    <n v="1318568400"/>
    <b v="0"/>
    <b v="0"/>
    <s v="technology/web"/>
    <x v="2"/>
    <x v="2"/>
  </r>
  <r>
    <n v="747"/>
    <x v="730"/>
    <x v="746"/>
    <n v="4900"/>
    <n v="11214"/>
    <x v="1"/>
    <n v="228.85714285714286"/>
    <n v="280"/>
    <x v="738"/>
    <x v="1"/>
    <x v="1"/>
    <n v="1283403600"/>
    <n v="1284354000"/>
    <b v="0"/>
    <b v="0"/>
    <s v="theater/plays"/>
    <x v="3"/>
    <x v="3"/>
  </r>
  <r>
    <n v="748"/>
    <x v="731"/>
    <x v="747"/>
    <n v="194900"/>
    <n v="68137"/>
    <x v="3"/>
    <n v="34.959979476654695"/>
    <n v="614"/>
    <x v="739"/>
    <x v="1"/>
    <x v="1"/>
    <n v="1267423200"/>
    <n v="1269579600"/>
    <b v="0"/>
    <b v="1"/>
    <s v="film &amp; video/animation"/>
    <x v="4"/>
    <x v="10"/>
  </r>
  <r>
    <n v="749"/>
    <x v="732"/>
    <x v="748"/>
    <n v="8600"/>
    <n v="13527"/>
    <x v="1"/>
    <n v="157.29069767441862"/>
    <n v="366"/>
    <x v="740"/>
    <x v="6"/>
    <x v="6"/>
    <n v="1412744400"/>
    <n v="1413781200"/>
    <b v="0"/>
    <b v="1"/>
    <s v="technology/wearables"/>
    <x v="2"/>
    <x v="8"/>
  </r>
  <r>
    <n v="750"/>
    <x v="733"/>
    <x v="749"/>
    <n v="100"/>
    <n v="1"/>
    <x v="0"/>
    <n v="1"/>
    <n v="1"/>
    <x v="100"/>
    <x v="4"/>
    <x v="4"/>
    <n v="1277960400"/>
    <n v="1280120400"/>
    <b v="0"/>
    <b v="0"/>
    <s v="music/electric music"/>
    <x v="1"/>
    <x v="5"/>
  </r>
  <r>
    <n v="751"/>
    <x v="734"/>
    <x v="750"/>
    <n v="3600"/>
    <n v="8363"/>
    <x v="1"/>
    <n v="232.30555555555554"/>
    <n v="270"/>
    <x v="741"/>
    <x v="1"/>
    <x v="1"/>
    <n v="1458190800"/>
    <n v="1459486800"/>
    <b v="1"/>
    <b v="1"/>
    <s v="publishing/nonfiction"/>
    <x v="5"/>
    <x v="9"/>
  </r>
  <r>
    <n v="752"/>
    <x v="735"/>
    <x v="751"/>
    <n v="5800"/>
    <n v="5362"/>
    <x v="3"/>
    <n v="92.448275862068968"/>
    <n v="114"/>
    <x v="742"/>
    <x v="1"/>
    <x v="1"/>
    <n v="1280984400"/>
    <n v="1282539600"/>
    <b v="0"/>
    <b v="1"/>
    <s v="theater/plays"/>
    <x v="3"/>
    <x v="3"/>
  </r>
  <r>
    <n v="753"/>
    <x v="736"/>
    <x v="752"/>
    <n v="4700"/>
    <n v="12065"/>
    <x v="1"/>
    <n v="256.70212765957444"/>
    <n v="137"/>
    <x v="743"/>
    <x v="1"/>
    <x v="1"/>
    <n v="1274590800"/>
    <n v="1275886800"/>
    <b v="0"/>
    <b v="0"/>
    <s v="photography/photography books"/>
    <x v="7"/>
    <x v="14"/>
  </r>
  <r>
    <n v="754"/>
    <x v="737"/>
    <x v="753"/>
    <n v="70400"/>
    <n v="118603"/>
    <x v="1"/>
    <n v="168.47017045454547"/>
    <n v="3205"/>
    <x v="744"/>
    <x v="1"/>
    <x v="1"/>
    <n v="1351400400"/>
    <n v="1355983200"/>
    <b v="0"/>
    <b v="0"/>
    <s v="theater/plays"/>
    <x v="3"/>
    <x v="3"/>
  </r>
  <r>
    <n v="755"/>
    <x v="738"/>
    <x v="754"/>
    <n v="4500"/>
    <n v="7496"/>
    <x v="1"/>
    <n v="166.57777777777778"/>
    <n v="288"/>
    <x v="745"/>
    <x v="3"/>
    <x v="3"/>
    <n v="1514354400"/>
    <n v="1515391200"/>
    <b v="0"/>
    <b v="1"/>
    <s v="theater/plays"/>
    <x v="3"/>
    <x v="3"/>
  </r>
  <r>
    <n v="756"/>
    <x v="739"/>
    <x v="755"/>
    <n v="1300"/>
    <n v="10037"/>
    <x v="1"/>
    <n v="772.07692307692309"/>
    <n v="148"/>
    <x v="746"/>
    <x v="1"/>
    <x v="1"/>
    <n v="1421733600"/>
    <n v="1422252000"/>
    <b v="0"/>
    <b v="0"/>
    <s v="theater/plays"/>
    <x v="3"/>
    <x v="3"/>
  </r>
  <r>
    <n v="757"/>
    <x v="740"/>
    <x v="756"/>
    <n v="1400"/>
    <n v="5696"/>
    <x v="1"/>
    <n v="406.85714285714283"/>
    <n v="114"/>
    <x v="747"/>
    <x v="1"/>
    <x v="1"/>
    <n v="1305176400"/>
    <n v="1305522000"/>
    <b v="0"/>
    <b v="0"/>
    <s v="film &amp; video/drama"/>
    <x v="4"/>
    <x v="6"/>
  </r>
  <r>
    <n v="758"/>
    <x v="741"/>
    <x v="757"/>
    <n v="29600"/>
    <n v="167005"/>
    <x v="1"/>
    <n v="564.20608108108115"/>
    <n v="1518"/>
    <x v="748"/>
    <x v="0"/>
    <x v="0"/>
    <n v="1414126800"/>
    <n v="1414904400"/>
    <b v="0"/>
    <b v="0"/>
    <s v="music/rock"/>
    <x v="1"/>
    <x v="1"/>
  </r>
  <r>
    <n v="759"/>
    <x v="742"/>
    <x v="758"/>
    <n v="167500"/>
    <n v="114615"/>
    <x v="0"/>
    <n v="68.426865671641792"/>
    <n v="1274"/>
    <x v="749"/>
    <x v="1"/>
    <x v="1"/>
    <n v="1517810400"/>
    <n v="1520402400"/>
    <b v="0"/>
    <b v="0"/>
    <s v="music/electric music"/>
    <x v="1"/>
    <x v="5"/>
  </r>
  <r>
    <n v="760"/>
    <x v="743"/>
    <x v="759"/>
    <n v="48300"/>
    <n v="16592"/>
    <x v="0"/>
    <n v="34.351966873706004"/>
    <n v="210"/>
    <x v="750"/>
    <x v="6"/>
    <x v="6"/>
    <n v="1564635600"/>
    <n v="1567141200"/>
    <b v="0"/>
    <b v="1"/>
    <s v="games/video games"/>
    <x v="6"/>
    <x v="11"/>
  </r>
  <r>
    <n v="761"/>
    <x v="744"/>
    <x v="760"/>
    <n v="2200"/>
    <n v="14420"/>
    <x v="1"/>
    <n v="655.4545454545455"/>
    <n v="166"/>
    <x v="751"/>
    <x v="1"/>
    <x v="1"/>
    <n v="1500699600"/>
    <n v="1501131600"/>
    <b v="0"/>
    <b v="0"/>
    <s v="music/rock"/>
    <x v="1"/>
    <x v="1"/>
  </r>
  <r>
    <n v="762"/>
    <x v="307"/>
    <x v="761"/>
    <n v="3500"/>
    <n v="6204"/>
    <x v="1"/>
    <n v="177.25714285714284"/>
    <n v="100"/>
    <x v="752"/>
    <x v="2"/>
    <x v="2"/>
    <n v="1354082400"/>
    <n v="1355032800"/>
    <b v="0"/>
    <b v="0"/>
    <s v="music/jazz"/>
    <x v="1"/>
    <x v="17"/>
  </r>
  <r>
    <n v="763"/>
    <x v="745"/>
    <x v="762"/>
    <n v="5600"/>
    <n v="6338"/>
    <x v="1"/>
    <n v="113.17857142857144"/>
    <n v="235"/>
    <x v="753"/>
    <x v="1"/>
    <x v="1"/>
    <n v="1336453200"/>
    <n v="1339477200"/>
    <b v="0"/>
    <b v="1"/>
    <s v="theater/plays"/>
    <x v="3"/>
    <x v="3"/>
  </r>
  <r>
    <n v="764"/>
    <x v="746"/>
    <x v="763"/>
    <n v="1100"/>
    <n v="8010"/>
    <x v="1"/>
    <n v="728.18181818181824"/>
    <n v="148"/>
    <x v="754"/>
    <x v="1"/>
    <x v="1"/>
    <n v="1305262800"/>
    <n v="1305954000"/>
    <b v="0"/>
    <b v="0"/>
    <s v="music/rock"/>
    <x v="1"/>
    <x v="1"/>
  </r>
  <r>
    <n v="765"/>
    <x v="747"/>
    <x v="764"/>
    <n v="3900"/>
    <n v="8125"/>
    <x v="1"/>
    <n v="208.33333333333334"/>
    <n v="198"/>
    <x v="755"/>
    <x v="1"/>
    <x v="1"/>
    <n v="1492232400"/>
    <n v="1494392400"/>
    <b v="1"/>
    <b v="1"/>
    <s v="music/indie rock"/>
    <x v="1"/>
    <x v="7"/>
  </r>
  <r>
    <n v="766"/>
    <x v="748"/>
    <x v="765"/>
    <n v="43800"/>
    <n v="13653"/>
    <x v="0"/>
    <n v="31.171232876712331"/>
    <n v="248"/>
    <x v="756"/>
    <x v="2"/>
    <x v="2"/>
    <n v="1537333200"/>
    <n v="1537419600"/>
    <b v="0"/>
    <b v="0"/>
    <s v="film &amp; video/science fiction"/>
    <x v="4"/>
    <x v="22"/>
  </r>
  <r>
    <n v="767"/>
    <x v="749"/>
    <x v="766"/>
    <n v="97200"/>
    <n v="55372"/>
    <x v="0"/>
    <n v="56.967078189300416"/>
    <n v="513"/>
    <x v="757"/>
    <x v="1"/>
    <x v="1"/>
    <n v="1444107600"/>
    <n v="1447999200"/>
    <b v="0"/>
    <b v="0"/>
    <s v="publishing/translations"/>
    <x v="5"/>
    <x v="18"/>
  </r>
  <r>
    <n v="768"/>
    <x v="750"/>
    <x v="767"/>
    <n v="4800"/>
    <n v="11088"/>
    <x v="1"/>
    <n v="231"/>
    <n v="150"/>
    <x v="758"/>
    <x v="1"/>
    <x v="1"/>
    <n v="1386741600"/>
    <n v="1388037600"/>
    <b v="0"/>
    <b v="0"/>
    <s v="theater/plays"/>
    <x v="3"/>
    <x v="3"/>
  </r>
  <r>
    <n v="769"/>
    <x v="751"/>
    <x v="768"/>
    <n v="125600"/>
    <n v="109106"/>
    <x v="0"/>
    <n v="86.867834394904463"/>
    <n v="3410"/>
    <x v="759"/>
    <x v="1"/>
    <x v="1"/>
    <n v="1376542800"/>
    <n v="1378789200"/>
    <b v="0"/>
    <b v="0"/>
    <s v="games/video games"/>
    <x v="6"/>
    <x v="11"/>
  </r>
  <r>
    <n v="770"/>
    <x v="752"/>
    <x v="769"/>
    <n v="4300"/>
    <n v="11642"/>
    <x v="1"/>
    <n v="270.74418604651163"/>
    <n v="216"/>
    <x v="760"/>
    <x v="6"/>
    <x v="6"/>
    <n v="1397451600"/>
    <n v="1398056400"/>
    <b v="0"/>
    <b v="1"/>
    <s v="theater/plays"/>
    <x v="3"/>
    <x v="3"/>
  </r>
  <r>
    <n v="771"/>
    <x v="753"/>
    <x v="770"/>
    <n v="5600"/>
    <n v="2769"/>
    <x v="3"/>
    <n v="49.446428571428569"/>
    <n v="26"/>
    <x v="761"/>
    <x v="1"/>
    <x v="1"/>
    <n v="1548482400"/>
    <n v="1550815200"/>
    <b v="0"/>
    <b v="0"/>
    <s v="theater/plays"/>
    <x v="3"/>
    <x v="3"/>
  </r>
  <r>
    <n v="772"/>
    <x v="754"/>
    <x v="771"/>
    <n v="149600"/>
    <n v="169586"/>
    <x v="1"/>
    <n v="113.3596256684492"/>
    <n v="5139"/>
    <x v="762"/>
    <x v="1"/>
    <x v="1"/>
    <n v="1549692000"/>
    <n v="1550037600"/>
    <b v="0"/>
    <b v="0"/>
    <s v="music/indie rock"/>
    <x v="1"/>
    <x v="7"/>
  </r>
  <r>
    <n v="773"/>
    <x v="755"/>
    <x v="772"/>
    <n v="53100"/>
    <n v="101185"/>
    <x v="1"/>
    <n v="190.55555555555554"/>
    <n v="2353"/>
    <x v="763"/>
    <x v="1"/>
    <x v="1"/>
    <n v="1492059600"/>
    <n v="1492923600"/>
    <b v="0"/>
    <b v="0"/>
    <s v="theater/plays"/>
    <x v="3"/>
    <x v="3"/>
  </r>
  <r>
    <n v="774"/>
    <x v="756"/>
    <x v="773"/>
    <n v="5000"/>
    <n v="6775"/>
    <x v="1"/>
    <n v="135.5"/>
    <n v="78"/>
    <x v="764"/>
    <x v="6"/>
    <x v="6"/>
    <n v="1463979600"/>
    <n v="1467522000"/>
    <b v="0"/>
    <b v="0"/>
    <s v="technology/web"/>
    <x v="2"/>
    <x v="2"/>
  </r>
  <r>
    <n v="775"/>
    <x v="757"/>
    <x v="774"/>
    <n v="9400"/>
    <n v="968"/>
    <x v="0"/>
    <n v="10.297872340425531"/>
    <n v="10"/>
    <x v="765"/>
    <x v="1"/>
    <x v="1"/>
    <n v="1415253600"/>
    <n v="1416117600"/>
    <b v="0"/>
    <b v="0"/>
    <s v="music/rock"/>
    <x v="1"/>
    <x v="1"/>
  </r>
  <r>
    <n v="776"/>
    <x v="758"/>
    <x v="775"/>
    <n v="110800"/>
    <n v="72623"/>
    <x v="0"/>
    <n v="65.544223826714799"/>
    <n v="2201"/>
    <x v="766"/>
    <x v="1"/>
    <x v="1"/>
    <n v="1562216400"/>
    <n v="1563771600"/>
    <b v="0"/>
    <b v="0"/>
    <s v="theater/plays"/>
    <x v="3"/>
    <x v="3"/>
  </r>
  <r>
    <n v="777"/>
    <x v="759"/>
    <x v="776"/>
    <n v="93800"/>
    <n v="45987"/>
    <x v="0"/>
    <n v="49.026652452025587"/>
    <n v="676"/>
    <x v="767"/>
    <x v="1"/>
    <x v="1"/>
    <n v="1316754000"/>
    <n v="1319259600"/>
    <b v="0"/>
    <b v="0"/>
    <s v="theater/plays"/>
    <x v="3"/>
    <x v="3"/>
  </r>
  <r>
    <n v="778"/>
    <x v="760"/>
    <x v="777"/>
    <n v="1300"/>
    <n v="10243"/>
    <x v="1"/>
    <n v="787.92307692307691"/>
    <n v="174"/>
    <x v="768"/>
    <x v="5"/>
    <x v="5"/>
    <n v="1313211600"/>
    <n v="1313643600"/>
    <b v="0"/>
    <b v="0"/>
    <s v="film &amp; video/animation"/>
    <x v="4"/>
    <x v="10"/>
  </r>
  <r>
    <n v="779"/>
    <x v="761"/>
    <x v="778"/>
    <n v="108700"/>
    <n v="87293"/>
    <x v="0"/>
    <n v="80.306347746090154"/>
    <n v="831"/>
    <x v="769"/>
    <x v="1"/>
    <x v="1"/>
    <n v="1439528400"/>
    <n v="1440306000"/>
    <b v="0"/>
    <b v="1"/>
    <s v="theater/plays"/>
    <x v="3"/>
    <x v="3"/>
  </r>
  <r>
    <n v="780"/>
    <x v="762"/>
    <x v="779"/>
    <n v="5100"/>
    <n v="5421"/>
    <x v="1"/>
    <n v="106.29411764705883"/>
    <n v="164"/>
    <x v="770"/>
    <x v="1"/>
    <x v="1"/>
    <n v="1469163600"/>
    <n v="1470805200"/>
    <b v="0"/>
    <b v="1"/>
    <s v="film &amp; video/drama"/>
    <x v="4"/>
    <x v="6"/>
  </r>
  <r>
    <n v="781"/>
    <x v="763"/>
    <x v="780"/>
    <n v="8700"/>
    <n v="4414"/>
    <x v="3"/>
    <n v="50.735632183908038"/>
    <n v="56"/>
    <x v="771"/>
    <x v="5"/>
    <x v="5"/>
    <n v="1288501200"/>
    <n v="1292911200"/>
    <b v="0"/>
    <b v="0"/>
    <s v="theater/plays"/>
    <x v="3"/>
    <x v="3"/>
  </r>
  <r>
    <n v="782"/>
    <x v="764"/>
    <x v="781"/>
    <n v="5100"/>
    <n v="10981"/>
    <x v="1"/>
    <n v="215.31372549019611"/>
    <n v="161"/>
    <x v="772"/>
    <x v="1"/>
    <x v="1"/>
    <n v="1298959200"/>
    <n v="1301374800"/>
    <b v="0"/>
    <b v="1"/>
    <s v="film &amp; video/animation"/>
    <x v="4"/>
    <x v="10"/>
  </r>
  <r>
    <n v="783"/>
    <x v="765"/>
    <x v="782"/>
    <n v="7400"/>
    <n v="10451"/>
    <x v="1"/>
    <n v="141.22972972972974"/>
    <n v="138"/>
    <x v="773"/>
    <x v="1"/>
    <x v="1"/>
    <n v="1387260000"/>
    <n v="1387864800"/>
    <b v="0"/>
    <b v="0"/>
    <s v="music/rock"/>
    <x v="1"/>
    <x v="1"/>
  </r>
  <r>
    <n v="784"/>
    <x v="766"/>
    <x v="783"/>
    <n v="88900"/>
    <n v="102535"/>
    <x v="1"/>
    <n v="115.33745781777279"/>
    <n v="3308"/>
    <x v="774"/>
    <x v="1"/>
    <x v="1"/>
    <n v="1457244000"/>
    <n v="1458190800"/>
    <b v="0"/>
    <b v="0"/>
    <s v="technology/web"/>
    <x v="2"/>
    <x v="2"/>
  </r>
  <r>
    <n v="785"/>
    <x v="767"/>
    <x v="784"/>
    <n v="6700"/>
    <n v="12939"/>
    <x v="1"/>
    <n v="193.11940298507463"/>
    <n v="127"/>
    <x v="775"/>
    <x v="2"/>
    <x v="2"/>
    <n v="1556341200"/>
    <n v="1559278800"/>
    <b v="0"/>
    <b v="1"/>
    <s v="film &amp; video/animation"/>
    <x v="4"/>
    <x v="10"/>
  </r>
  <r>
    <n v="786"/>
    <x v="768"/>
    <x v="785"/>
    <n v="1500"/>
    <n v="10946"/>
    <x v="1"/>
    <n v="729.73333333333335"/>
    <n v="207"/>
    <x v="776"/>
    <x v="6"/>
    <x v="6"/>
    <n v="1522126800"/>
    <n v="1522731600"/>
    <b v="0"/>
    <b v="1"/>
    <s v="music/jazz"/>
    <x v="1"/>
    <x v="17"/>
  </r>
  <r>
    <n v="787"/>
    <x v="769"/>
    <x v="786"/>
    <n v="61200"/>
    <n v="60994"/>
    <x v="0"/>
    <n v="99.66339869281046"/>
    <n v="859"/>
    <x v="777"/>
    <x v="0"/>
    <x v="0"/>
    <n v="1305954000"/>
    <n v="1306731600"/>
    <b v="0"/>
    <b v="0"/>
    <s v="music/rock"/>
    <x v="1"/>
    <x v="1"/>
  </r>
  <r>
    <n v="788"/>
    <x v="770"/>
    <x v="787"/>
    <n v="3600"/>
    <n v="3174"/>
    <x v="2"/>
    <n v="88.166666666666671"/>
    <n v="31"/>
    <x v="778"/>
    <x v="1"/>
    <x v="1"/>
    <n v="1350709200"/>
    <n v="1352527200"/>
    <b v="0"/>
    <b v="0"/>
    <s v="film &amp; video/animation"/>
    <x v="4"/>
    <x v="10"/>
  </r>
  <r>
    <n v="789"/>
    <x v="771"/>
    <x v="788"/>
    <n v="9000"/>
    <n v="3351"/>
    <x v="0"/>
    <n v="37.233333333333334"/>
    <n v="45"/>
    <x v="779"/>
    <x v="1"/>
    <x v="1"/>
    <n v="1401166800"/>
    <n v="1404363600"/>
    <b v="0"/>
    <b v="0"/>
    <s v="theater/plays"/>
    <x v="3"/>
    <x v="3"/>
  </r>
  <r>
    <n v="790"/>
    <x v="772"/>
    <x v="789"/>
    <n v="185900"/>
    <n v="56774"/>
    <x v="3"/>
    <n v="30.540075309306079"/>
    <n v="1113"/>
    <x v="780"/>
    <x v="1"/>
    <x v="1"/>
    <n v="1266127200"/>
    <n v="1266645600"/>
    <b v="0"/>
    <b v="0"/>
    <s v="theater/plays"/>
    <x v="3"/>
    <x v="3"/>
  </r>
  <r>
    <n v="791"/>
    <x v="773"/>
    <x v="790"/>
    <n v="2100"/>
    <n v="540"/>
    <x v="0"/>
    <n v="25.714285714285712"/>
    <n v="6"/>
    <x v="703"/>
    <x v="1"/>
    <x v="1"/>
    <n v="1481436000"/>
    <n v="1482818400"/>
    <b v="0"/>
    <b v="0"/>
    <s v="food/food trucks"/>
    <x v="0"/>
    <x v="0"/>
  </r>
  <r>
    <n v="792"/>
    <x v="774"/>
    <x v="791"/>
    <n v="2000"/>
    <n v="680"/>
    <x v="0"/>
    <n v="34"/>
    <n v="7"/>
    <x v="781"/>
    <x v="1"/>
    <x v="1"/>
    <n v="1372222800"/>
    <n v="1374642000"/>
    <b v="0"/>
    <b v="1"/>
    <s v="theater/plays"/>
    <x v="3"/>
    <x v="3"/>
  </r>
  <r>
    <n v="793"/>
    <x v="775"/>
    <x v="792"/>
    <n v="1100"/>
    <n v="13045"/>
    <x v="1"/>
    <n v="1185.909090909091"/>
    <n v="181"/>
    <x v="782"/>
    <x v="5"/>
    <x v="5"/>
    <n v="1372136400"/>
    <n v="1372482000"/>
    <b v="0"/>
    <b v="0"/>
    <s v="publishing/nonfiction"/>
    <x v="5"/>
    <x v="9"/>
  </r>
  <r>
    <n v="794"/>
    <x v="776"/>
    <x v="793"/>
    <n v="6600"/>
    <n v="8276"/>
    <x v="1"/>
    <n v="125.39393939393939"/>
    <n v="110"/>
    <x v="783"/>
    <x v="1"/>
    <x v="1"/>
    <n v="1513922400"/>
    <n v="1514959200"/>
    <b v="0"/>
    <b v="0"/>
    <s v="music/rock"/>
    <x v="1"/>
    <x v="1"/>
  </r>
  <r>
    <n v="795"/>
    <x v="777"/>
    <x v="794"/>
    <n v="7100"/>
    <n v="1022"/>
    <x v="0"/>
    <n v="14.394366197183098"/>
    <n v="31"/>
    <x v="784"/>
    <x v="1"/>
    <x v="1"/>
    <n v="1477976400"/>
    <n v="1478235600"/>
    <b v="0"/>
    <b v="0"/>
    <s v="film &amp; video/drama"/>
    <x v="4"/>
    <x v="6"/>
  </r>
  <r>
    <n v="796"/>
    <x v="778"/>
    <x v="795"/>
    <n v="7800"/>
    <n v="4275"/>
    <x v="0"/>
    <n v="54.807692307692314"/>
    <n v="78"/>
    <x v="785"/>
    <x v="1"/>
    <x v="1"/>
    <n v="1407474000"/>
    <n v="1408078800"/>
    <b v="0"/>
    <b v="1"/>
    <s v="games/mobile games"/>
    <x v="6"/>
    <x v="20"/>
  </r>
  <r>
    <n v="797"/>
    <x v="779"/>
    <x v="796"/>
    <n v="7600"/>
    <n v="8332"/>
    <x v="1"/>
    <n v="109.63157894736841"/>
    <n v="185"/>
    <x v="786"/>
    <x v="1"/>
    <x v="1"/>
    <n v="1546149600"/>
    <n v="1548136800"/>
    <b v="0"/>
    <b v="0"/>
    <s v="technology/web"/>
    <x v="2"/>
    <x v="2"/>
  </r>
  <r>
    <n v="798"/>
    <x v="780"/>
    <x v="797"/>
    <n v="3400"/>
    <n v="6408"/>
    <x v="1"/>
    <n v="188.47058823529412"/>
    <n v="121"/>
    <x v="787"/>
    <x v="1"/>
    <x v="1"/>
    <n v="1338440400"/>
    <n v="1340859600"/>
    <b v="0"/>
    <b v="1"/>
    <s v="theater/plays"/>
    <x v="3"/>
    <x v="3"/>
  </r>
  <r>
    <n v="799"/>
    <x v="781"/>
    <x v="798"/>
    <n v="84500"/>
    <n v="73522"/>
    <x v="0"/>
    <n v="87.008284023668637"/>
    <n v="1225"/>
    <x v="788"/>
    <x v="4"/>
    <x v="4"/>
    <n v="1454133600"/>
    <n v="1454479200"/>
    <b v="0"/>
    <b v="0"/>
    <s v="theater/plays"/>
    <x v="3"/>
    <x v="3"/>
  </r>
  <r>
    <n v="800"/>
    <x v="782"/>
    <x v="799"/>
    <n v="100"/>
    <n v="1"/>
    <x v="0"/>
    <n v="1"/>
    <n v="1"/>
    <x v="100"/>
    <x v="5"/>
    <x v="5"/>
    <n v="1434085200"/>
    <n v="1434430800"/>
    <b v="0"/>
    <b v="0"/>
    <s v="music/rock"/>
    <x v="1"/>
    <x v="1"/>
  </r>
  <r>
    <n v="801"/>
    <x v="783"/>
    <x v="800"/>
    <n v="2300"/>
    <n v="4667"/>
    <x v="1"/>
    <n v="202.9130434782609"/>
    <n v="106"/>
    <x v="789"/>
    <x v="1"/>
    <x v="1"/>
    <n v="1577772000"/>
    <n v="1579672800"/>
    <b v="0"/>
    <b v="1"/>
    <s v="photography/photography books"/>
    <x v="7"/>
    <x v="14"/>
  </r>
  <r>
    <n v="802"/>
    <x v="784"/>
    <x v="801"/>
    <n v="6200"/>
    <n v="12216"/>
    <x v="1"/>
    <n v="197.03225806451613"/>
    <n v="142"/>
    <x v="790"/>
    <x v="1"/>
    <x v="1"/>
    <n v="1562216400"/>
    <n v="1562389200"/>
    <b v="0"/>
    <b v="0"/>
    <s v="photography/photography books"/>
    <x v="7"/>
    <x v="14"/>
  </r>
  <r>
    <n v="803"/>
    <x v="785"/>
    <x v="802"/>
    <n v="6100"/>
    <n v="6527"/>
    <x v="1"/>
    <n v="107"/>
    <n v="233"/>
    <x v="791"/>
    <x v="1"/>
    <x v="1"/>
    <n v="1548568800"/>
    <n v="1551506400"/>
    <b v="0"/>
    <b v="0"/>
    <s v="theater/plays"/>
    <x v="3"/>
    <x v="3"/>
  </r>
  <r>
    <n v="804"/>
    <x v="786"/>
    <x v="803"/>
    <n v="2600"/>
    <n v="6987"/>
    <x v="1"/>
    <n v="268.73076923076923"/>
    <n v="218"/>
    <x v="792"/>
    <x v="1"/>
    <x v="1"/>
    <n v="1514872800"/>
    <n v="1516600800"/>
    <b v="0"/>
    <b v="0"/>
    <s v="music/rock"/>
    <x v="1"/>
    <x v="1"/>
  </r>
  <r>
    <n v="805"/>
    <x v="787"/>
    <x v="804"/>
    <n v="9700"/>
    <n v="4932"/>
    <x v="0"/>
    <n v="50.845360824742272"/>
    <n v="67"/>
    <x v="793"/>
    <x v="2"/>
    <x v="2"/>
    <n v="1416031200"/>
    <n v="1420437600"/>
    <b v="0"/>
    <b v="0"/>
    <s v="film &amp; video/documentary"/>
    <x v="4"/>
    <x v="4"/>
  </r>
  <r>
    <n v="806"/>
    <x v="788"/>
    <x v="805"/>
    <n v="700"/>
    <n v="8262"/>
    <x v="1"/>
    <n v="1180.2857142857142"/>
    <n v="76"/>
    <x v="794"/>
    <x v="1"/>
    <x v="1"/>
    <n v="1330927200"/>
    <n v="1332997200"/>
    <b v="0"/>
    <b v="1"/>
    <s v="film &amp; video/drama"/>
    <x v="4"/>
    <x v="6"/>
  </r>
  <r>
    <n v="807"/>
    <x v="789"/>
    <x v="806"/>
    <n v="700"/>
    <n v="1848"/>
    <x v="1"/>
    <n v="264"/>
    <n v="43"/>
    <x v="795"/>
    <x v="1"/>
    <x v="1"/>
    <n v="1571115600"/>
    <n v="1574920800"/>
    <b v="0"/>
    <b v="1"/>
    <s v="theater/plays"/>
    <x v="3"/>
    <x v="3"/>
  </r>
  <r>
    <n v="808"/>
    <x v="790"/>
    <x v="807"/>
    <n v="5200"/>
    <n v="1583"/>
    <x v="0"/>
    <n v="30.44230769230769"/>
    <n v="19"/>
    <x v="796"/>
    <x v="1"/>
    <x v="1"/>
    <n v="1463461200"/>
    <n v="1464930000"/>
    <b v="0"/>
    <b v="0"/>
    <s v="food/food trucks"/>
    <x v="0"/>
    <x v="0"/>
  </r>
  <r>
    <n v="809"/>
    <x v="764"/>
    <x v="808"/>
    <n v="140800"/>
    <n v="88536"/>
    <x v="0"/>
    <n v="62.880681818181813"/>
    <n v="2108"/>
    <x v="797"/>
    <x v="5"/>
    <x v="5"/>
    <n v="1344920400"/>
    <n v="1345006800"/>
    <b v="0"/>
    <b v="0"/>
    <s v="film &amp; video/documentary"/>
    <x v="4"/>
    <x v="4"/>
  </r>
  <r>
    <n v="810"/>
    <x v="791"/>
    <x v="809"/>
    <n v="6400"/>
    <n v="12360"/>
    <x v="1"/>
    <n v="193.125"/>
    <n v="221"/>
    <x v="798"/>
    <x v="1"/>
    <x v="1"/>
    <n v="1511848800"/>
    <n v="1512712800"/>
    <b v="0"/>
    <b v="1"/>
    <s v="theater/plays"/>
    <x v="3"/>
    <x v="3"/>
  </r>
  <r>
    <n v="811"/>
    <x v="792"/>
    <x v="810"/>
    <n v="92500"/>
    <n v="71320"/>
    <x v="0"/>
    <n v="77.102702702702715"/>
    <n v="679"/>
    <x v="799"/>
    <x v="1"/>
    <x v="1"/>
    <n v="1452319200"/>
    <n v="1452492000"/>
    <b v="0"/>
    <b v="1"/>
    <s v="games/video games"/>
    <x v="6"/>
    <x v="11"/>
  </r>
  <r>
    <n v="812"/>
    <x v="793"/>
    <x v="811"/>
    <n v="59700"/>
    <n v="134640"/>
    <x v="1"/>
    <n v="225.52763819095478"/>
    <n v="2805"/>
    <x v="800"/>
    <x v="0"/>
    <x v="0"/>
    <n v="1523854800"/>
    <n v="1524286800"/>
    <b v="0"/>
    <b v="0"/>
    <s v="publishing/nonfiction"/>
    <x v="5"/>
    <x v="9"/>
  </r>
  <r>
    <n v="813"/>
    <x v="794"/>
    <x v="812"/>
    <n v="3200"/>
    <n v="7661"/>
    <x v="1"/>
    <n v="239.40625"/>
    <n v="68"/>
    <x v="801"/>
    <x v="1"/>
    <x v="1"/>
    <n v="1346043600"/>
    <n v="1346907600"/>
    <b v="0"/>
    <b v="0"/>
    <s v="games/video games"/>
    <x v="6"/>
    <x v="11"/>
  </r>
  <r>
    <n v="814"/>
    <x v="795"/>
    <x v="813"/>
    <n v="3200"/>
    <n v="2950"/>
    <x v="0"/>
    <n v="92.1875"/>
    <n v="36"/>
    <x v="802"/>
    <x v="3"/>
    <x v="3"/>
    <n v="1464325200"/>
    <n v="1464498000"/>
    <b v="0"/>
    <b v="1"/>
    <s v="music/rock"/>
    <x v="1"/>
    <x v="1"/>
  </r>
  <r>
    <n v="815"/>
    <x v="796"/>
    <x v="814"/>
    <n v="9000"/>
    <n v="11721"/>
    <x v="1"/>
    <n v="130.23333333333335"/>
    <n v="183"/>
    <x v="803"/>
    <x v="0"/>
    <x v="0"/>
    <n v="1511935200"/>
    <n v="1514181600"/>
    <b v="0"/>
    <b v="0"/>
    <s v="music/rock"/>
    <x v="1"/>
    <x v="1"/>
  </r>
  <r>
    <n v="816"/>
    <x v="797"/>
    <x v="815"/>
    <n v="2300"/>
    <n v="14150"/>
    <x v="1"/>
    <n v="615.21739130434787"/>
    <n v="133"/>
    <x v="804"/>
    <x v="1"/>
    <x v="1"/>
    <n v="1392012000"/>
    <n v="1392184800"/>
    <b v="1"/>
    <b v="1"/>
    <s v="theater/plays"/>
    <x v="3"/>
    <x v="3"/>
  </r>
  <r>
    <n v="817"/>
    <x v="798"/>
    <x v="816"/>
    <n v="51300"/>
    <n v="189192"/>
    <x v="1"/>
    <n v="368.79532163742692"/>
    <n v="2489"/>
    <x v="805"/>
    <x v="6"/>
    <x v="6"/>
    <n v="1556946000"/>
    <n v="1559365200"/>
    <b v="0"/>
    <b v="1"/>
    <s v="publishing/nonfiction"/>
    <x v="5"/>
    <x v="9"/>
  </r>
  <r>
    <n v="818"/>
    <x v="311"/>
    <x v="817"/>
    <n v="700"/>
    <n v="7664"/>
    <x v="1"/>
    <n v="1094.8571428571429"/>
    <n v="69"/>
    <x v="806"/>
    <x v="1"/>
    <x v="1"/>
    <n v="1548050400"/>
    <n v="1549173600"/>
    <b v="0"/>
    <b v="1"/>
    <s v="theater/plays"/>
    <x v="3"/>
    <x v="3"/>
  </r>
  <r>
    <n v="819"/>
    <x v="799"/>
    <x v="818"/>
    <n v="8900"/>
    <n v="4509"/>
    <x v="0"/>
    <n v="50.662921348314605"/>
    <n v="47"/>
    <x v="807"/>
    <x v="1"/>
    <x v="1"/>
    <n v="1353736800"/>
    <n v="1355032800"/>
    <b v="1"/>
    <b v="0"/>
    <s v="games/video games"/>
    <x v="6"/>
    <x v="11"/>
  </r>
  <r>
    <n v="820"/>
    <x v="800"/>
    <x v="819"/>
    <n v="1500"/>
    <n v="12009"/>
    <x v="1"/>
    <n v="800.6"/>
    <n v="279"/>
    <x v="808"/>
    <x v="4"/>
    <x v="4"/>
    <n v="1532840400"/>
    <n v="1533963600"/>
    <b v="0"/>
    <b v="1"/>
    <s v="music/rock"/>
    <x v="1"/>
    <x v="1"/>
  </r>
  <r>
    <n v="821"/>
    <x v="801"/>
    <x v="820"/>
    <n v="4900"/>
    <n v="14273"/>
    <x v="1"/>
    <n v="291.28571428571428"/>
    <n v="210"/>
    <x v="809"/>
    <x v="1"/>
    <x v="1"/>
    <n v="1488261600"/>
    <n v="1489381200"/>
    <b v="0"/>
    <b v="0"/>
    <s v="film &amp; video/documentary"/>
    <x v="4"/>
    <x v="4"/>
  </r>
  <r>
    <n v="822"/>
    <x v="802"/>
    <x v="821"/>
    <n v="54000"/>
    <n v="188982"/>
    <x v="1"/>
    <n v="349.9666666666667"/>
    <n v="2100"/>
    <x v="810"/>
    <x v="1"/>
    <x v="1"/>
    <n v="1393567200"/>
    <n v="1395032400"/>
    <b v="0"/>
    <b v="0"/>
    <s v="music/rock"/>
    <x v="1"/>
    <x v="1"/>
  </r>
  <r>
    <n v="823"/>
    <x v="803"/>
    <x v="822"/>
    <n v="4100"/>
    <n v="14640"/>
    <x v="1"/>
    <n v="357.07317073170731"/>
    <n v="252"/>
    <x v="811"/>
    <x v="1"/>
    <x v="1"/>
    <n v="1410325200"/>
    <n v="1412485200"/>
    <b v="1"/>
    <b v="1"/>
    <s v="music/rock"/>
    <x v="1"/>
    <x v="1"/>
  </r>
  <r>
    <n v="824"/>
    <x v="804"/>
    <x v="823"/>
    <n v="85000"/>
    <n v="107516"/>
    <x v="1"/>
    <n v="126.48941176470588"/>
    <n v="1280"/>
    <x v="812"/>
    <x v="1"/>
    <x v="1"/>
    <n v="1276923600"/>
    <n v="1279688400"/>
    <b v="0"/>
    <b v="1"/>
    <s v="publishing/nonfiction"/>
    <x v="5"/>
    <x v="9"/>
  </r>
  <r>
    <n v="825"/>
    <x v="805"/>
    <x v="824"/>
    <n v="3600"/>
    <n v="13950"/>
    <x v="1"/>
    <n v="387.5"/>
    <n v="157"/>
    <x v="813"/>
    <x v="4"/>
    <x v="4"/>
    <n v="1500958800"/>
    <n v="1501995600"/>
    <b v="0"/>
    <b v="0"/>
    <s v="film &amp; video/shorts"/>
    <x v="4"/>
    <x v="12"/>
  </r>
  <r>
    <n v="826"/>
    <x v="806"/>
    <x v="825"/>
    <n v="2800"/>
    <n v="12797"/>
    <x v="1"/>
    <n v="457.03571428571428"/>
    <n v="194"/>
    <x v="814"/>
    <x v="1"/>
    <x v="1"/>
    <n v="1292220000"/>
    <n v="1294639200"/>
    <b v="0"/>
    <b v="1"/>
    <s v="theater/plays"/>
    <x v="3"/>
    <x v="3"/>
  </r>
  <r>
    <n v="827"/>
    <x v="807"/>
    <x v="826"/>
    <n v="2300"/>
    <n v="6134"/>
    <x v="1"/>
    <n v="266.69565217391306"/>
    <n v="82"/>
    <x v="815"/>
    <x v="2"/>
    <x v="2"/>
    <n v="1304398800"/>
    <n v="1305435600"/>
    <b v="0"/>
    <b v="1"/>
    <s v="film &amp; video/drama"/>
    <x v="4"/>
    <x v="6"/>
  </r>
  <r>
    <n v="828"/>
    <x v="808"/>
    <x v="827"/>
    <n v="7100"/>
    <n v="4899"/>
    <x v="0"/>
    <n v="69"/>
    <n v="70"/>
    <x v="816"/>
    <x v="1"/>
    <x v="1"/>
    <n v="1535432400"/>
    <n v="1537592400"/>
    <b v="0"/>
    <b v="0"/>
    <s v="theater/plays"/>
    <x v="3"/>
    <x v="3"/>
  </r>
  <r>
    <n v="829"/>
    <x v="809"/>
    <x v="828"/>
    <n v="9600"/>
    <n v="4929"/>
    <x v="0"/>
    <n v="51.34375"/>
    <n v="154"/>
    <x v="817"/>
    <x v="1"/>
    <x v="1"/>
    <n v="1433826000"/>
    <n v="1435122000"/>
    <b v="0"/>
    <b v="0"/>
    <s v="theater/plays"/>
    <x v="3"/>
    <x v="3"/>
  </r>
  <r>
    <n v="830"/>
    <x v="810"/>
    <x v="829"/>
    <n v="121600"/>
    <n v="1424"/>
    <x v="0"/>
    <n v="1.1710526315789473"/>
    <n v="22"/>
    <x v="818"/>
    <x v="1"/>
    <x v="1"/>
    <n v="1514959200"/>
    <n v="1520056800"/>
    <b v="0"/>
    <b v="0"/>
    <s v="theater/plays"/>
    <x v="3"/>
    <x v="3"/>
  </r>
  <r>
    <n v="831"/>
    <x v="811"/>
    <x v="830"/>
    <n v="97100"/>
    <n v="105817"/>
    <x v="1"/>
    <n v="108.97734294541709"/>
    <n v="4233"/>
    <x v="819"/>
    <x v="1"/>
    <x v="1"/>
    <n v="1332738000"/>
    <n v="1335675600"/>
    <b v="0"/>
    <b v="0"/>
    <s v="photography/photography books"/>
    <x v="7"/>
    <x v="14"/>
  </r>
  <r>
    <n v="832"/>
    <x v="812"/>
    <x v="831"/>
    <n v="43200"/>
    <n v="136156"/>
    <x v="1"/>
    <n v="315.17592592592592"/>
    <n v="1297"/>
    <x v="820"/>
    <x v="3"/>
    <x v="3"/>
    <n v="1445490000"/>
    <n v="1448431200"/>
    <b v="1"/>
    <b v="0"/>
    <s v="publishing/translations"/>
    <x v="5"/>
    <x v="18"/>
  </r>
  <r>
    <n v="833"/>
    <x v="813"/>
    <x v="832"/>
    <n v="6800"/>
    <n v="10723"/>
    <x v="1"/>
    <n v="157.69117647058823"/>
    <n v="165"/>
    <x v="821"/>
    <x v="3"/>
    <x v="3"/>
    <n v="1297663200"/>
    <n v="1298613600"/>
    <b v="0"/>
    <b v="0"/>
    <s v="publishing/translations"/>
    <x v="5"/>
    <x v="18"/>
  </r>
  <r>
    <n v="834"/>
    <x v="814"/>
    <x v="833"/>
    <n v="7300"/>
    <n v="11228"/>
    <x v="1"/>
    <n v="153.8082191780822"/>
    <n v="119"/>
    <x v="822"/>
    <x v="1"/>
    <x v="1"/>
    <n v="1371963600"/>
    <n v="1372482000"/>
    <b v="0"/>
    <b v="0"/>
    <s v="theater/plays"/>
    <x v="3"/>
    <x v="3"/>
  </r>
  <r>
    <n v="835"/>
    <x v="815"/>
    <x v="834"/>
    <n v="86200"/>
    <n v="77355"/>
    <x v="0"/>
    <n v="89.738979118329468"/>
    <n v="1758"/>
    <x v="823"/>
    <x v="1"/>
    <x v="1"/>
    <n v="1425103200"/>
    <n v="1425621600"/>
    <b v="0"/>
    <b v="0"/>
    <s v="technology/web"/>
    <x v="2"/>
    <x v="2"/>
  </r>
  <r>
    <n v="836"/>
    <x v="816"/>
    <x v="835"/>
    <n v="8100"/>
    <n v="6086"/>
    <x v="0"/>
    <n v="75.135802469135797"/>
    <n v="94"/>
    <x v="824"/>
    <x v="1"/>
    <x v="1"/>
    <n v="1265349600"/>
    <n v="1266300000"/>
    <b v="0"/>
    <b v="0"/>
    <s v="music/indie rock"/>
    <x v="1"/>
    <x v="7"/>
  </r>
  <r>
    <n v="837"/>
    <x v="817"/>
    <x v="836"/>
    <n v="17700"/>
    <n v="150960"/>
    <x v="1"/>
    <n v="852.88135593220341"/>
    <n v="1797"/>
    <x v="825"/>
    <x v="1"/>
    <x v="1"/>
    <n v="1301202000"/>
    <n v="1305867600"/>
    <b v="0"/>
    <b v="0"/>
    <s v="music/jazz"/>
    <x v="1"/>
    <x v="17"/>
  </r>
  <r>
    <n v="838"/>
    <x v="818"/>
    <x v="837"/>
    <n v="6400"/>
    <n v="8890"/>
    <x v="1"/>
    <n v="138.90625"/>
    <n v="261"/>
    <x v="826"/>
    <x v="1"/>
    <x v="1"/>
    <n v="1538024400"/>
    <n v="1538802000"/>
    <b v="0"/>
    <b v="0"/>
    <s v="theater/plays"/>
    <x v="3"/>
    <x v="3"/>
  </r>
  <r>
    <n v="839"/>
    <x v="819"/>
    <x v="838"/>
    <n v="7700"/>
    <n v="14644"/>
    <x v="1"/>
    <n v="190.18181818181819"/>
    <n v="157"/>
    <x v="827"/>
    <x v="1"/>
    <x v="1"/>
    <n v="1395032400"/>
    <n v="1398920400"/>
    <b v="0"/>
    <b v="1"/>
    <s v="film &amp; video/documentary"/>
    <x v="4"/>
    <x v="4"/>
  </r>
  <r>
    <n v="840"/>
    <x v="820"/>
    <x v="839"/>
    <n v="116300"/>
    <n v="116583"/>
    <x v="1"/>
    <n v="100.24333619948409"/>
    <n v="3533"/>
    <x v="828"/>
    <x v="1"/>
    <x v="1"/>
    <n v="1405486800"/>
    <n v="1405659600"/>
    <b v="0"/>
    <b v="1"/>
    <s v="theater/plays"/>
    <x v="3"/>
    <x v="3"/>
  </r>
  <r>
    <n v="841"/>
    <x v="821"/>
    <x v="840"/>
    <n v="9100"/>
    <n v="12991"/>
    <x v="1"/>
    <n v="142.75824175824175"/>
    <n v="155"/>
    <x v="829"/>
    <x v="1"/>
    <x v="1"/>
    <n v="1455861600"/>
    <n v="1457244000"/>
    <b v="0"/>
    <b v="0"/>
    <s v="technology/web"/>
    <x v="2"/>
    <x v="2"/>
  </r>
  <r>
    <n v="842"/>
    <x v="822"/>
    <x v="841"/>
    <n v="1500"/>
    <n v="8447"/>
    <x v="1"/>
    <n v="563.13333333333333"/>
    <n v="132"/>
    <x v="830"/>
    <x v="6"/>
    <x v="6"/>
    <n v="1529038800"/>
    <n v="1529298000"/>
    <b v="0"/>
    <b v="0"/>
    <s v="technology/wearables"/>
    <x v="2"/>
    <x v="8"/>
  </r>
  <r>
    <n v="843"/>
    <x v="823"/>
    <x v="842"/>
    <n v="8800"/>
    <n v="2703"/>
    <x v="0"/>
    <n v="30.715909090909086"/>
    <n v="33"/>
    <x v="831"/>
    <x v="1"/>
    <x v="1"/>
    <n v="1535259600"/>
    <n v="1535778000"/>
    <b v="0"/>
    <b v="0"/>
    <s v="photography/photography books"/>
    <x v="7"/>
    <x v="14"/>
  </r>
  <r>
    <n v="844"/>
    <x v="824"/>
    <x v="843"/>
    <n v="8800"/>
    <n v="8747"/>
    <x v="3"/>
    <n v="99.39772727272728"/>
    <n v="94"/>
    <x v="832"/>
    <x v="1"/>
    <x v="1"/>
    <n v="1327212000"/>
    <n v="1327471200"/>
    <b v="0"/>
    <b v="0"/>
    <s v="film &amp; video/documentary"/>
    <x v="4"/>
    <x v="4"/>
  </r>
  <r>
    <n v="845"/>
    <x v="825"/>
    <x v="844"/>
    <n v="69900"/>
    <n v="138087"/>
    <x v="1"/>
    <n v="197.54935622317598"/>
    <n v="1354"/>
    <x v="833"/>
    <x v="4"/>
    <x v="4"/>
    <n v="1526360400"/>
    <n v="1529557200"/>
    <b v="0"/>
    <b v="0"/>
    <s v="technology/web"/>
    <x v="2"/>
    <x v="2"/>
  </r>
  <r>
    <n v="846"/>
    <x v="826"/>
    <x v="845"/>
    <n v="1000"/>
    <n v="5085"/>
    <x v="1"/>
    <n v="508.5"/>
    <n v="48"/>
    <x v="834"/>
    <x v="1"/>
    <x v="1"/>
    <n v="1532149200"/>
    <n v="1535259600"/>
    <b v="1"/>
    <b v="1"/>
    <s v="technology/web"/>
    <x v="2"/>
    <x v="2"/>
  </r>
  <r>
    <n v="847"/>
    <x v="827"/>
    <x v="846"/>
    <n v="4700"/>
    <n v="11174"/>
    <x v="1"/>
    <n v="237.74468085106383"/>
    <n v="110"/>
    <x v="835"/>
    <x v="1"/>
    <x v="1"/>
    <n v="1515304800"/>
    <n v="1515564000"/>
    <b v="0"/>
    <b v="0"/>
    <s v="food/food trucks"/>
    <x v="0"/>
    <x v="0"/>
  </r>
  <r>
    <n v="848"/>
    <x v="828"/>
    <x v="847"/>
    <n v="3200"/>
    <n v="10831"/>
    <x v="1"/>
    <n v="338.46875"/>
    <n v="172"/>
    <x v="836"/>
    <x v="1"/>
    <x v="1"/>
    <n v="1276318800"/>
    <n v="1277096400"/>
    <b v="0"/>
    <b v="0"/>
    <s v="film &amp; video/drama"/>
    <x v="4"/>
    <x v="6"/>
  </r>
  <r>
    <n v="849"/>
    <x v="829"/>
    <x v="848"/>
    <n v="6700"/>
    <n v="8917"/>
    <x v="1"/>
    <n v="133.08955223880596"/>
    <n v="307"/>
    <x v="837"/>
    <x v="1"/>
    <x v="1"/>
    <n v="1328767200"/>
    <n v="1329026400"/>
    <b v="0"/>
    <b v="1"/>
    <s v="music/indie rock"/>
    <x v="1"/>
    <x v="7"/>
  </r>
  <r>
    <n v="850"/>
    <x v="830"/>
    <x v="849"/>
    <n v="100"/>
    <n v="1"/>
    <x v="0"/>
    <n v="1"/>
    <n v="1"/>
    <x v="100"/>
    <x v="1"/>
    <x v="1"/>
    <n v="1321682400"/>
    <n v="1322978400"/>
    <b v="1"/>
    <b v="0"/>
    <s v="music/rock"/>
    <x v="1"/>
    <x v="1"/>
  </r>
  <r>
    <n v="851"/>
    <x v="831"/>
    <x v="850"/>
    <n v="6000"/>
    <n v="12468"/>
    <x v="1"/>
    <n v="207.79999999999998"/>
    <n v="160"/>
    <x v="838"/>
    <x v="1"/>
    <x v="1"/>
    <n v="1335934800"/>
    <n v="1338786000"/>
    <b v="0"/>
    <b v="0"/>
    <s v="music/electric music"/>
    <x v="1"/>
    <x v="5"/>
  </r>
  <r>
    <n v="852"/>
    <x v="832"/>
    <x v="851"/>
    <n v="4900"/>
    <n v="2505"/>
    <x v="0"/>
    <n v="51.122448979591837"/>
    <n v="31"/>
    <x v="839"/>
    <x v="1"/>
    <x v="1"/>
    <n v="1310792400"/>
    <n v="1311656400"/>
    <b v="0"/>
    <b v="1"/>
    <s v="games/video games"/>
    <x v="6"/>
    <x v="11"/>
  </r>
  <r>
    <n v="853"/>
    <x v="833"/>
    <x v="852"/>
    <n v="17100"/>
    <n v="111502"/>
    <x v="1"/>
    <n v="652.05847953216369"/>
    <n v="1467"/>
    <x v="840"/>
    <x v="0"/>
    <x v="0"/>
    <n v="1308546000"/>
    <n v="1308978000"/>
    <b v="0"/>
    <b v="1"/>
    <s v="music/indie rock"/>
    <x v="1"/>
    <x v="7"/>
  </r>
  <r>
    <n v="854"/>
    <x v="834"/>
    <x v="853"/>
    <n v="171000"/>
    <n v="194309"/>
    <x v="1"/>
    <n v="113.63099415204678"/>
    <n v="2662"/>
    <x v="841"/>
    <x v="0"/>
    <x v="0"/>
    <n v="1574056800"/>
    <n v="1576389600"/>
    <b v="0"/>
    <b v="0"/>
    <s v="publishing/fiction"/>
    <x v="5"/>
    <x v="13"/>
  </r>
  <r>
    <n v="855"/>
    <x v="835"/>
    <x v="854"/>
    <n v="23400"/>
    <n v="23956"/>
    <x v="1"/>
    <n v="102.37606837606839"/>
    <n v="452"/>
    <x v="842"/>
    <x v="2"/>
    <x v="2"/>
    <n v="1308373200"/>
    <n v="1311051600"/>
    <b v="0"/>
    <b v="0"/>
    <s v="theater/plays"/>
    <x v="3"/>
    <x v="3"/>
  </r>
  <r>
    <n v="856"/>
    <x v="764"/>
    <x v="855"/>
    <n v="2400"/>
    <n v="8558"/>
    <x v="1"/>
    <n v="356.58333333333331"/>
    <n v="158"/>
    <x v="843"/>
    <x v="1"/>
    <x v="1"/>
    <n v="1335243600"/>
    <n v="1336712400"/>
    <b v="0"/>
    <b v="0"/>
    <s v="food/food trucks"/>
    <x v="0"/>
    <x v="0"/>
  </r>
  <r>
    <n v="857"/>
    <x v="836"/>
    <x v="856"/>
    <n v="5300"/>
    <n v="7413"/>
    <x v="1"/>
    <n v="139.86792452830187"/>
    <n v="225"/>
    <x v="844"/>
    <x v="5"/>
    <x v="5"/>
    <n v="1328421600"/>
    <n v="1330408800"/>
    <b v="1"/>
    <b v="0"/>
    <s v="film &amp; video/shorts"/>
    <x v="4"/>
    <x v="12"/>
  </r>
  <r>
    <n v="858"/>
    <x v="837"/>
    <x v="857"/>
    <n v="4000"/>
    <n v="2778"/>
    <x v="0"/>
    <n v="69.45"/>
    <n v="35"/>
    <x v="845"/>
    <x v="1"/>
    <x v="1"/>
    <n v="1524286800"/>
    <n v="1524891600"/>
    <b v="1"/>
    <b v="0"/>
    <s v="food/food trucks"/>
    <x v="0"/>
    <x v="0"/>
  </r>
  <r>
    <n v="859"/>
    <x v="838"/>
    <x v="858"/>
    <n v="7300"/>
    <n v="2594"/>
    <x v="0"/>
    <n v="35.534246575342465"/>
    <n v="63"/>
    <x v="846"/>
    <x v="1"/>
    <x v="1"/>
    <n v="1362117600"/>
    <n v="1363669200"/>
    <b v="0"/>
    <b v="1"/>
    <s v="theater/plays"/>
    <x v="3"/>
    <x v="3"/>
  </r>
  <r>
    <n v="860"/>
    <x v="839"/>
    <x v="859"/>
    <n v="2000"/>
    <n v="5033"/>
    <x v="1"/>
    <n v="251.65"/>
    <n v="65"/>
    <x v="847"/>
    <x v="1"/>
    <x v="1"/>
    <n v="1550556000"/>
    <n v="1551420000"/>
    <b v="0"/>
    <b v="1"/>
    <s v="technology/wearables"/>
    <x v="2"/>
    <x v="8"/>
  </r>
  <r>
    <n v="861"/>
    <x v="840"/>
    <x v="860"/>
    <n v="8800"/>
    <n v="9317"/>
    <x v="1"/>
    <n v="105.87500000000001"/>
    <n v="163"/>
    <x v="848"/>
    <x v="1"/>
    <x v="1"/>
    <n v="1269147600"/>
    <n v="1269838800"/>
    <b v="0"/>
    <b v="0"/>
    <s v="theater/plays"/>
    <x v="3"/>
    <x v="3"/>
  </r>
  <r>
    <n v="862"/>
    <x v="841"/>
    <x v="861"/>
    <n v="3500"/>
    <n v="6560"/>
    <x v="1"/>
    <n v="187.42857142857144"/>
    <n v="85"/>
    <x v="849"/>
    <x v="1"/>
    <x v="1"/>
    <n v="1312174800"/>
    <n v="1312520400"/>
    <b v="0"/>
    <b v="0"/>
    <s v="theater/plays"/>
    <x v="3"/>
    <x v="3"/>
  </r>
  <r>
    <n v="863"/>
    <x v="842"/>
    <x v="862"/>
    <n v="1400"/>
    <n v="5415"/>
    <x v="1"/>
    <n v="386.78571428571428"/>
    <n v="217"/>
    <x v="850"/>
    <x v="1"/>
    <x v="1"/>
    <n v="1434517200"/>
    <n v="1436504400"/>
    <b v="0"/>
    <b v="1"/>
    <s v="film &amp; video/television"/>
    <x v="4"/>
    <x v="19"/>
  </r>
  <r>
    <n v="864"/>
    <x v="843"/>
    <x v="863"/>
    <n v="4200"/>
    <n v="14577"/>
    <x v="1"/>
    <n v="347.07142857142856"/>
    <n v="150"/>
    <x v="851"/>
    <x v="1"/>
    <x v="1"/>
    <n v="1471582800"/>
    <n v="1472014800"/>
    <b v="0"/>
    <b v="0"/>
    <s v="film &amp; video/shorts"/>
    <x v="4"/>
    <x v="12"/>
  </r>
  <r>
    <n v="865"/>
    <x v="844"/>
    <x v="864"/>
    <n v="81000"/>
    <n v="150515"/>
    <x v="1"/>
    <n v="185.82098765432099"/>
    <n v="3272"/>
    <x v="852"/>
    <x v="1"/>
    <x v="1"/>
    <n v="1410757200"/>
    <n v="1411534800"/>
    <b v="0"/>
    <b v="0"/>
    <s v="theater/plays"/>
    <x v="3"/>
    <x v="3"/>
  </r>
  <r>
    <n v="866"/>
    <x v="845"/>
    <x v="865"/>
    <n v="182800"/>
    <n v="79045"/>
    <x v="3"/>
    <n v="43.241247264770237"/>
    <n v="898"/>
    <x v="853"/>
    <x v="1"/>
    <x v="1"/>
    <n v="1304830800"/>
    <n v="1304917200"/>
    <b v="0"/>
    <b v="0"/>
    <s v="photography/photography books"/>
    <x v="7"/>
    <x v="14"/>
  </r>
  <r>
    <n v="867"/>
    <x v="846"/>
    <x v="866"/>
    <n v="4800"/>
    <n v="7797"/>
    <x v="1"/>
    <n v="162.4375"/>
    <n v="300"/>
    <x v="854"/>
    <x v="1"/>
    <x v="1"/>
    <n v="1539061200"/>
    <n v="1539579600"/>
    <b v="0"/>
    <b v="0"/>
    <s v="food/food trucks"/>
    <x v="0"/>
    <x v="0"/>
  </r>
  <r>
    <n v="868"/>
    <x v="847"/>
    <x v="867"/>
    <n v="7000"/>
    <n v="12939"/>
    <x v="1"/>
    <n v="184.84285714285716"/>
    <n v="126"/>
    <x v="855"/>
    <x v="1"/>
    <x v="1"/>
    <n v="1381554000"/>
    <n v="1382504400"/>
    <b v="0"/>
    <b v="0"/>
    <s v="theater/plays"/>
    <x v="3"/>
    <x v="3"/>
  </r>
  <r>
    <n v="869"/>
    <x v="848"/>
    <x v="868"/>
    <n v="161900"/>
    <n v="38376"/>
    <x v="0"/>
    <n v="23.703520691785052"/>
    <n v="526"/>
    <x v="856"/>
    <x v="1"/>
    <x v="1"/>
    <n v="1277096400"/>
    <n v="1278306000"/>
    <b v="0"/>
    <b v="0"/>
    <s v="film &amp; video/drama"/>
    <x v="4"/>
    <x v="6"/>
  </r>
  <r>
    <n v="870"/>
    <x v="849"/>
    <x v="869"/>
    <n v="7700"/>
    <n v="6920"/>
    <x v="0"/>
    <n v="89.870129870129873"/>
    <n v="121"/>
    <x v="857"/>
    <x v="1"/>
    <x v="1"/>
    <n v="1440392400"/>
    <n v="1442552400"/>
    <b v="0"/>
    <b v="0"/>
    <s v="theater/plays"/>
    <x v="3"/>
    <x v="3"/>
  </r>
  <r>
    <n v="871"/>
    <x v="850"/>
    <x v="870"/>
    <n v="71500"/>
    <n v="194912"/>
    <x v="1"/>
    <n v="272.6041958041958"/>
    <n v="2320"/>
    <x v="858"/>
    <x v="1"/>
    <x v="1"/>
    <n v="1509512400"/>
    <n v="1511071200"/>
    <b v="0"/>
    <b v="1"/>
    <s v="theater/plays"/>
    <x v="3"/>
    <x v="3"/>
  </r>
  <r>
    <n v="872"/>
    <x v="851"/>
    <x v="871"/>
    <n v="4700"/>
    <n v="7992"/>
    <x v="1"/>
    <n v="170.04255319148936"/>
    <n v="81"/>
    <x v="859"/>
    <x v="2"/>
    <x v="2"/>
    <n v="1535950800"/>
    <n v="1536382800"/>
    <b v="0"/>
    <b v="0"/>
    <s v="film &amp; video/science fiction"/>
    <x v="4"/>
    <x v="22"/>
  </r>
  <r>
    <n v="873"/>
    <x v="852"/>
    <x v="872"/>
    <n v="42100"/>
    <n v="79268"/>
    <x v="1"/>
    <n v="188.28503562945369"/>
    <n v="1887"/>
    <x v="860"/>
    <x v="1"/>
    <x v="1"/>
    <n v="1389160800"/>
    <n v="1389592800"/>
    <b v="0"/>
    <b v="0"/>
    <s v="photography/photography books"/>
    <x v="7"/>
    <x v="14"/>
  </r>
  <r>
    <n v="874"/>
    <x v="853"/>
    <x v="873"/>
    <n v="40200"/>
    <n v="139468"/>
    <x v="1"/>
    <n v="346.93532338308455"/>
    <n v="4358"/>
    <x v="861"/>
    <x v="1"/>
    <x v="1"/>
    <n v="1271998800"/>
    <n v="1275282000"/>
    <b v="0"/>
    <b v="1"/>
    <s v="photography/photography books"/>
    <x v="7"/>
    <x v="14"/>
  </r>
  <r>
    <n v="875"/>
    <x v="854"/>
    <x v="874"/>
    <n v="7900"/>
    <n v="5465"/>
    <x v="0"/>
    <n v="69.177215189873422"/>
    <n v="67"/>
    <x v="862"/>
    <x v="1"/>
    <x v="1"/>
    <n v="1294898400"/>
    <n v="1294984800"/>
    <b v="0"/>
    <b v="0"/>
    <s v="music/rock"/>
    <x v="1"/>
    <x v="1"/>
  </r>
  <r>
    <n v="876"/>
    <x v="855"/>
    <x v="875"/>
    <n v="8300"/>
    <n v="2111"/>
    <x v="0"/>
    <n v="25.433734939759034"/>
    <n v="57"/>
    <x v="863"/>
    <x v="0"/>
    <x v="0"/>
    <n v="1559970000"/>
    <n v="1562043600"/>
    <b v="0"/>
    <b v="0"/>
    <s v="photography/photography books"/>
    <x v="7"/>
    <x v="14"/>
  </r>
  <r>
    <n v="877"/>
    <x v="856"/>
    <x v="876"/>
    <n v="163600"/>
    <n v="126628"/>
    <x v="0"/>
    <n v="77.400977995110026"/>
    <n v="1229"/>
    <x v="864"/>
    <x v="1"/>
    <x v="1"/>
    <n v="1469509200"/>
    <n v="1469595600"/>
    <b v="0"/>
    <b v="0"/>
    <s v="food/food trucks"/>
    <x v="0"/>
    <x v="0"/>
  </r>
  <r>
    <n v="878"/>
    <x v="857"/>
    <x v="877"/>
    <n v="2700"/>
    <n v="1012"/>
    <x v="0"/>
    <n v="37.481481481481481"/>
    <n v="12"/>
    <x v="865"/>
    <x v="6"/>
    <x v="6"/>
    <n v="1579068000"/>
    <n v="1581141600"/>
    <b v="0"/>
    <b v="0"/>
    <s v="music/metal"/>
    <x v="1"/>
    <x v="16"/>
  </r>
  <r>
    <n v="879"/>
    <x v="858"/>
    <x v="878"/>
    <n v="1000"/>
    <n v="5438"/>
    <x v="1"/>
    <n v="543.79999999999995"/>
    <n v="53"/>
    <x v="866"/>
    <x v="1"/>
    <x v="1"/>
    <n v="1487743200"/>
    <n v="1488520800"/>
    <b v="0"/>
    <b v="0"/>
    <s v="publishing/nonfiction"/>
    <x v="5"/>
    <x v="9"/>
  </r>
  <r>
    <n v="880"/>
    <x v="859"/>
    <x v="879"/>
    <n v="84500"/>
    <n v="193101"/>
    <x v="1"/>
    <n v="228.52189349112427"/>
    <n v="2414"/>
    <x v="867"/>
    <x v="1"/>
    <x v="1"/>
    <n v="1563685200"/>
    <n v="1563858000"/>
    <b v="0"/>
    <b v="0"/>
    <s v="music/electric music"/>
    <x v="1"/>
    <x v="5"/>
  </r>
  <r>
    <n v="881"/>
    <x v="860"/>
    <x v="880"/>
    <n v="81300"/>
    <n v="31665"/>
    <x v="0"/>
    <n v="38.948339483394832"/>
    <n v="452"/>
    <x v="868"/>
    <x v="1"/>
    <x v="1"/>
    <n v="1436418000"/>
    <n v="1438923600"/>
    <b v="0"/>
    <b v="1"/>
    <s v="theater/plays"/>
    <x v="3"/>
    <x v="3"/>
  </r>
  <r>
    <n v="882"/>
    <x v="861"/>
    <x v="881"/>
    <n v="800"/>
    <n v="2960"/>
    <x v="1"/>
    <n v="370"/>
    <n v="80"/>
    <x v="869"/>
    <x v="1"/>
    <x v="1"/>
    <n v="1421820000"/>
    <n v="1422165600"/>
    <b v="0"/>
    <b v="0"/>
    <s v="theater/plays"/>
    <x v="3"/>
    <x v="3"/>
  </r>
  <r>
    <n v="883"/>
    <x v="862"/>
    <x v="882"/>
    <n v="3400"/>
    <n v="8089"/>
    <x v="1"/>
    <n v="237.91176470588232"/>
    <n v="193"/>
    <x v="870"/>
    <x v="1"/>
    <x v="1"/>
    <n v="1274763600"/>
    <n v="1277874000"/>
    <b v="0"/>
    <b v="0"/>
    <s v="film &amp; video/shorts"/>
    <x v="4"/>
    <x v="12"/>
  </r>
  <r>
    <n v="884"/>
    <x v="863"/>
    <x v="883"/>
    <n v="170800"/>
    <n v="109374"/>
    <x v="0"/>
    <n v="64.036299765807954"/>
    <n v="1886"/>
    <x v="871"/>
    <x v="1"/>
    <x v="1"/>
    <n v="1399179600"/>
    <n v="1399352400"/>
    <b v="0"/>
    <b v="1"/>
    <s v="theater/plays"/>
    <x v="3"/>
    <x v="3"/>
  </r>
  <r>
    <n v="885"/>
    <x v="864"/>
    <x v="884"/>
    <n v="1800"/>
    <n v="2129"/>
    <x v="1"/>
    <n v="118.27777777777777"/>
    <n v="52"/>
    <x v="872"/>
    <x v="1"/>
    <x v="1"/>
    <n v="1275800400"/>
    <n v="1279083600"/>
    <b v="0"/>
    <b v="0"/>
    <s v="theater/plays"/>
    <x v="3"/>
    <x v="3"/>
  </r>
  <r>
    <n v="886"/>
    <x v="865"/>
    <x v="885"/>
    <n v="150600"/>
    <n v="127745"/>
    <x v="0"/>
    <n v="84.824037184594957"/>
    <n v="1825"/>
    <x v="873"/>
    <x v="1"/>
    <x v="1"/>
    <n v="1282798800"/>
    <n v="1284354000"/>
    <b v="0"/>
    <b v="0"/>
    <s v="music/indie rock"/>
    <x v="1"/>
    <x v="7"/>
  </r>
  <r>
    <n v="887"/>
    <x v="866"/>
    <x v="886"/>
    <n v="7800"/>
    <n v="2289"/>
    <x v="0"/>
    <n v="29.346153846153843"/>
    <n v="31"/>
    <x v="874"/>
    <x v="1"/>
    <x v="1"/>
    <n v="1437109200"/>
    <n v="1441170000"/>
    <b v="0"/>
    <b v="1"/>
    <s v="theater/plays"/>
    <x v="3"/>
    <x v="3"/>
  </r>
  <r>
    <n v="888"/>
    <x v="867"/>
    <x v="887"/>
    <n v="5800"/>
    <n v="12174"/>
    <x v="1"/>
    <n v="209.89655172413794"/>
    <n v="290"/>
    <x v="875"/>
    <x v="1"/>
    <x v="1"/>
    <n v="1491886800"/>
    <n v="1493528400"/>
    <b v="0"/>
    <b v="0"/>
    <s v="theater/plays"/>
    <x v="3"/>
    <x v="3"/>
  </r>
  <r>
    <n v="889"/>
    <x v="868"/>
    <x v="888"/>
    <n v="5600"/>
    <n v="9508"/>
    <x v="1"/>
    <n v="169.78571428571431"/>
    <n v="122"/>
    <x v="876"/>
    <x v="1"/>
    <x v="1"/>
    <n v="1394600400"/>
    <n v="1395205200"/>
    <b v="0"/>
    <b v="1"/>
    <s v="music/electric music"/>
    <x v="1"/>
    <x v="5"/>
  </r>
  <r>
    <n v="890"/>
    <x v="869"/>
    <x v="889"/>
    <n v="134400"/>
    <n v="155849"/>
    <x v="1"/>
    <n v="115.95907738095239"/>
    <n v="1470"/>
    <x v="877"/>
    <x v="1"/>
    <x v="1"/>
    <n v="1561352400"/>
    <n v="1561438800"/>
    <b v="0"/>
    <b v="0"/>
    <s v="music/indie rock"/>
    <x v="1"/>
    <x v="7"/>
  </r>
  <r>
    <n v="891"/>
    <x v="870"/>
    <x v="890"/>
    <n v="3000"/>
    <n v="7758"/>
    <x v="1"/>
    <n v="258.59999999999997"/>
    <n v="165"/>
    <x v="878"/>
    <x v="0"/>
    <x v="0"/>
    <n v="1322892000"/>
    <n v="1326693600"/>
    <b v="0"/>
    <b v="0"/>
    <s v="film &amp; video/documentary"/>
    <x v="4"/>
    <x v="4"/>
  </r>
  <r>
    <n v="892"/>
    <x v="871"/>
    <x v="891"/>
    <n v="6000"/>
    <n v="13835"/>
    <x v="1"/>
    <n v="230.58333333333331"/>
    <n v="182"/>
    <x v="879"/>
    <x v="1"/>
    <x v="1"/>
    <n v="1274418000"/>
    <n v="1277960400"/>
    <b v="0"/>
    <b v="0"/>
    <s v="publishing/translations"/>
    <x v="5"/>
    <x v="18"/>
  </r>
  <r>
    <n v="893"/>
    <x v="872"/>
    <x v="892"/>
    <n v="8400"/>
    <n v="10770"/>
    <x v="1"/>
    <n v="128.21428571428572"/>
    <n v="199"/>
    <x v="880"/>
    <x v="6"/>
    <x v="6"/>
    <n v="1434344400"/>
    <n v="1434690000"/>
    <b v="0"/>
    <b v="1"/>
    <s v="film &amp; video/documentary"/>
    <x v="4"/>
    <x v="4"/>
  </r>
  <r>
    <n v="894"/>
    <x v="873"/>
    <x v="893"/>
    <n v="1700"/>
    <n v="3208"/>
    <x v="1"/>
    <n v="188.70588235294116"/>
    <n v="56"/>
    <x v="881"/>
    <x v="4"/>
    <x v="4"/>
    <n v="1373518800"/>
    <n v="1376110800"/>
    <b v="0"/>
    <b v="1"/>
    <s v="film &amp; video/television"/>
    <x v="4"/>
    <x v="19"/>
  </r>
  <r>
    <n v="895"/>
    <x v="874"/>
    <x v="894"/>
    <n v="159800"/>
    <n v="11108"/>
    <x v="0"/>
    <n v="6.9511889862327907"/>
    <n v="107"/>
    <x v="882"/>
    <x v="1"/>
    <x v="1"/>
    <n v="1517637600"/>
    <n v="1518415200"/>
    <b v="0"/>
    <b v="0"/>
    <s v="theater/plays"/>
    <x v="3"/>
    <x v="3"/>
  </r>
  <r>
    <n v="896"/>
    <x v="875"/>
    <x v="895"/>
    <n v="19800"/>
    <n v="153338"/>
    <x v="1"/>
    <n v="774.43434343434342"/>
    <n v="1460"/>
    <x v="883"/>
    <x v="2"/>
    <x v="2"/>
    <n v="1310619600"/>
    <n v="1310878800"/>
    <b v="0"/>
    <b v="1"/>
    <s v="food/food trucks"/>
    <x v="0"/>
    <x v="0"/>
  </r>
  <r>
    <n v="897"/>
    <x v="876"/>
    <x v="896"/>
    <n v="8800"/>
    <n v="2437"/>
    <x v="0"/>
    <n v="27.693181818181817"/>
    <n v="27"/>
    <x v="884"/>
    <x v="1"/>
    <x v="1"/>
    <n v="1556427600"/>
    <n v="1556600400"/>
    <b v="0"/>
    <b v="0"/>
    <s v="theater/plays"/>
    <x v="3"/>
    <x v="3"/>
  </r>
  <r>
    <n v="898"/>
    <x v="877"/>
    <x v="897"/>
    <n v="179100"/>
    <n v="93991"/>
    <x v="0"/>
    <n v="52.479620323841424"/>
    <n v="1221"/>
    <x v="885"/>
    <x v="1"/>
    <x v="1"/>
    <n v="1576476000"/>
    <n v="1576994400"/>
    <b v="0"/>
    <b v="0"/>
    <s v="film &amp; video/documentary"/>
    <x v="4"/>
    <x v="4"/>
  </r>
  <r>
    <n v="899"/>
    <x v="878"/>
    <x v="898"/>
    <n v="3100"/>
    <n v="12620"/>
    <x v="1"/>
    <n v="407.09677419354841"/>
    <n v="123"/>
    <x v="886"/>
    <x v="5"/>
    <x v="5"/>
    <n v="1381122000"/>
    <n v="1382677200"/>
    <b v="0"/>
    <b v="0"/>
    <s v="music/jazz"/>
    <x v="1"/>
    <x v="17"/>
  </r>
  <r>
    <n v="900"/>
    <x v="879"/>
    <x v="899"/>
    <n v="100"/>
    <n v="2"/>
    <x v="0"/>
    <n v="2"/>
    <n v="1"/>
    <x v="50"/>
    <x v="1"/>
    <x v="1"/>
    <n v="1411102800"/>
    <n v="1411189200"/>
    <b v="0"/>
    <b v="1"/>
    <s v="technology/web"/>
    <x v="2"/>
    <x v="2"/>
  </r>
  <r>
    <n v="901"/>
    <x v="880"/>
    <x v="900"/>
    <n v="5600"/>
    <n v="8746"/>
    <x v="1"/>
    <n v="156.17857142857144"/>
    <n v="159"/>
    <x v="887"/>
    <x v="1"/>
    <x v="1"/>
    <n v="1531803600"/>
    <n v="1534654800"/>
    <b v="0"/>
    <b v="1"/>
    <s v="music/rock"/>
    <x v="1"/>
    <x v="1"/>
  </r>
  <r>
    <n v="902"/>
    <x v="881"/>
    <x v="901"/>
    <n v="1400"/>
    <n v="3534"/>
    <x v="1"/>
    <n v="252.42857142857144"/>
    <n v="110"/>
    <x v="888"/>
    <x v="1"/>
    <x v="1"/>
    <n v="1454133600"/>
    <n v="1457762400"/>
    <b v="0"/>
    <b v="0"/>
    <s v="technology/web"/>
    <x v="2"/>
    <x v="2"/>
  </r>
  <r>
    <n v="903"/>
    <x v="882"/>
    <x v="902"/>
    <n v="41000"/>
    <n v="709"/>
    <x v="2"/>
    <n v="1.729268292682927"/>
    <n v="14"/>
    <x v="889"/>
    <x v="1"/>
    <x v="1"/>
    <n v="1336194000"/>
    <n v="1337490000"/>
    <b v="0"/>
    <b v="1"/>
    <s v="publishing/nonfiction"/>
    <x v="5"/>
    <x v="9"/>
  </r>
  <r>
    <n v="904"/>
    <x v="883"/>
    <x v="903"/>
    <n v="6500"/>
    <n v="795"/>
    <x v="0"/>
    <n v="12.230769230769232"/>
    <n v="16"/>
    <x v="890"/>
    <x v="1"/>
    <x v="1"/>
    <n v="1349326800"/>
    <n v="1349672400"/>
    <b v="0"/>
    <b v="0"/>
    <s v="publishing/radio &amp; podcasts"/>
    <x v="5"/>
    <x v="15"/>
  </r>
  <r>
    <n v="905"/>
    <x v="884"/>
    <x v="904"/>
    <n v="7900"/>
    <n v="12955"/>
    <x v="1"/>
    <n v="163.98734177215189"/>
    <n v="236"/>
    <x v="891"/>
    <x v="1"/>
    <x v="1"/>
    <n v="1379566800"/>
    <n v="1379826000"/>
    <b v="0"/>
    <b v="0"/>
    <s v="theater/plays"/>
    <x v="3"/>
    <x v="3"/>
  </r>
  <r>
    <n v="906"/>
    <x v="885"/>
    <x v="905"/>
    <n v="5500"/>
    <n v="8964"/>
    <x v="1"/>
    <n v="162.98181818181817"/>
    <n v="191"/>
    <x v="892"/>
    <x v="1"/>
    <x v="1"/>
    <n v="1494651600"/>
    <n v="1497762000"/>
    <b v="1"/>
    <b v="1"/>
    <s v="film &amp; video/documentary"/>
    <x v="4"/>
    <x v="4"/>
  </r>
  <r>
    <n v="907"/>
    <x v="886"/>
    <x v="906"/>
    <n v="9100"/>
    <n v="1843"/>
    <x v="0"/>
    <n v="20.252747252747252"/>
    <n v="41"/>
    <x v="893"/>
    <x v="1"/>
    <x v="1"/>
    <n v="1303880400"/>
    <n v="1304485200"/>
    <b v="0"/>
    <b v="0"/>
    <s v="theater/plays"/>
    <x v="3"/>
    <x v="3"/>
  </r>
  <r>
    <n v="908"/>
    <x v="887"/>
    <x v="907"/>
    <n v="38200"/>
    <n v="121950"/>
    <x v="1"/>
    <n v="319.24083769633506"/>
    <n v="3934"/>
    <x v="894"/>
    <x v="1"/>
    <x v="1"/>
    <n v="1335934800"/>
    <n v="1336885200"/>
    <b v="0"/>
    <b v="0"/>
    <s v="games/video games"/>
    <x v="6"/>
    <x v="11"/>
  </r>
  <r>
    <n v="909"/>
    <x v="888"/>
    <x v="908"/>
    <n v="1800"/>
    <n v="8621"/>
    <x v="1"/>
    <n v="478.94444444444446"/>
    <n v="80"/>
    <x v="895"/>
    <x v="0"/>
    <x v="0"/>
    <n v="1528088400"/>
    <n v="1530421200"/>
    <b v="0"/>
    <b v="1"/>
    <s v="theater/plays"/>
    <x v="3"/>
    <x v="3"/>
  </r>
  <r>
    <n v="910"/>
    <x v="889"/>
    <x v="909"/>
    <n v="154500"/>
    <n v="30215"/>
    <x v="3"/>
    <n v="19.556634304207122"/>
    <n v="296"/>
    <x v="896"/>
    <x v="1"/>
    <x v="1"/>
    <n v="1421906400"/>
    <n v="1421992800"/>
    <b v="0"/>
    <b v="0"/>
    <s v="theater/plays"/>
    <x v="3"/>
    <x v="3"/>
  </r>
  <r>
    <n v="911"/>
    <x v="890"/>
    <x v="910"/>
    <n v="5800"/>
    <n v="11539"/>
    <x v="1"/>
    <n v="198.94827586206895"/>
    <n v="462"/>
    <x v="897"/>
    <x v="1"/>
    <x v="1"/>
    <n v="1568005200"/>
    <n v="1568178000"/>
    <b v="1"/>
    <b v="0"/>
    <s v="technology/web"/>
    <x v="2"/>
    <x v="2"/>
  </r>
  <r>
    <n v="912"/>
    <x v="891"/>
    <x v="911"/>
    <n v="1800"/>
    <n v="14310"/>
    <x v="1"/>
    <n v="795"/>
    <n v="179"/>
    <x v="898"/>
    <x v="1"/>
    <x v="1"/>
    <n v="1346821200"/>
    <n v="1347944400"/>
    <b v="1"/>
    <b v="0"/>
    <s v="film &amp; video/drama"/>
    <x v="4"/>
    <x v="6"/>
  </r>
  <r>
    <n v="913"/>
    <x v="892"/>
    <x v="912"/>
    <n v="70200"/>
    <n v="35536"/>
    <x v="0"/>
    <n v="50.621082621082621"/>
    <n v="523"/>
    <x v="899"/>
    <x v="2"/>
    <x v="2"/>
    <n v="1557637200"/>
    <n v="1558760400"/>
    <b v="0"/>
    <b v="0"/>
    <s v="film &amp; video/drama"/>
    <x v="4"/>
    <x v="6"/>
  </r>
  <r>
    <n v="914"/>
    <x v="893"/>
    <x v="913"/>
    <n v="6400"/>
    <n v="3676"/>
    <x v="0"/>
    <n v="57.4375"/>
    <n v="141"/>
    <x v="900"/>
    <x v="4"/>
    <x v="4"/>
    <n v="1375592400"/>
    <n v="1376629200"/>
    <b v="0"/>
    <b v="0"/>
    <s v="theater/plays"/>
    <x v="3"/>
    <x v="3"/>
  </r>
  <r>
    <n v="915"/>
    <x v="894"/>
    <x v="914"/>
    <n v="125900"/>
    <n v="195936"/>
    <x v="1"/>
    <n v="155.62827640984909"/>
    <n v="1866"/>
    <x v="901"/>
    <x v="4"/>
    <x v="4"/>
    <n v="1503982800"/>
    <n v="1504760400"/>
    <b v="0"/>
    <b v="0"/>
    <s v="film &amp; video/television"/>
    <x v="4"/>
    <x v="19"/>
  </r>
  <r>
    <n v="916"/>
    <x v="895"/>
    <x v="915"/>
    <n v="3700"/>
    <n v="1343"/>
    <x v="0"/>
    <n v="36.297297297297298"/>
    <n v="52"/>
    <x v="902"/>
    <x v="1"/>
    <x v="1"/>
    <n v="1418882400"/>
    <n v="1419660000"/>
    <b v="0"/>
    <b v="0"/>
    <s v="photography/photography books"/>
    <x v="7"/>
    <x v="14"/>
  </r>
  <r>
    <n v="917"/>
    <x v="896"/>
    <x v="916"/>
    <n v="3600"/>
    <n v="2097"/>
    <x v="2"/>
    <n v="58.25"/>
    <n v="27"/>
    <x v="903"/>
    <x v="4"/>
    <x v="4"/>
    <n v="1309237200"/>
    <n v="1311310800"/>
    <b v="0"/>
    <b v="1"/>
    <s v="film &amp; video/shorts"/>
    <x v="4"/>
    <x v="12"/>
  </r>
  <r>
    <n v="918"/>
    <x v="897"/>
    <x v="917"/>
    <n v="3800"/>
    <n v="9021"/>
    <x v="1"/>
    <n v="237.39473684210526"/>
    <n v="156"/>
    <x v="904"/>
    <x v="5"/>
    <x v="5"/>
    <n v="1343365200"/>
    <n v="1344315600"/>
    <b v="0"/>
    <b v="0"/>
    <s v="publishing/radio &amp; podcasts"/>
    <x v="5"/>
    <x v="15"/>
  </r>
  <r>
    <n v="919"/>
    <x v="898"/>
    <x v="918"/>
    <n v="35600"/>
    <n v="20915"/>
    <x v="0"/>
    <n v="58.75"/>
    <n v="225"/>
    <x v="905"/>
    <x v="2"/>
    <x v="2"/>
    <n v="1507957200"/>
    <n v="1510725600"/>
    <b v="0"/>
    <b v="1"/>
    <s v="theater/plays"/>
    <x v="3"/>
    <x v="3"/>
  </r>
  <r>
    <n v="920"/>
    <x v="899"/>
    <x v="919"/>
    <n v="5300"/>
    <n v="9676"/>
    <x v="1"/>
    <n v="182.56603773584905"/>
    <n v="255"/>
    <x v="906"/>
    <x v="1"/>
    <x v="1"/>
    <n v="1549519200"/>
    <n v="1551247200"/>
    <b v="1"/>
    <b v="0"/>
    <s v="film &amp; video/animation"/>
    <x v="4"/>
    <x v="10"/>
  </r>
  <r>
    <n v="921"/>
    <x v="900"/>
    <x v="920"/>
    <n v="160400"/>
    <n v="1210"/>
    <x v="0"/>
    <n v="0.75436408977556113"/>
    <n v="38"/>
    <x v="907"/>
    <x v="1"/>
    <x v="1"/>
    <n v="1329026400"/>
    <n v="1330236000"/>
    <b v="0"/>
    <b v="0"/>
    <s v="technology/web"/>
    <x v="2"/>
    <x v="2"/>
  </r>
  <r>
    <n v="922"/>
    <x v="901"/>
    <x v="921"/>
    <n v="51400"/>
    <n v="90440"/>
    <x v="1"/>
    <n v="175.95330739299609"/>
    <n v="2261"/>
    <x v="908"/>
    <x v="1"/>
    <x v="1"/>
    <n v="1544335200"/>
    <n v="1545112800"/>
    <b v="0"/>
    <b v="1"/>
    <s v="music/world music"/>
    <x v="1"/>
    <x v="21"/>
  </r>
  <r>
    <n v="923"/>
    <x v="902"/>
    <x v="922"/>
    <n v="1700"/>
    <n v="4044"/>
    <x v="1"/>
    <n v="237.88235294117646"/>
    <n v="40"/>
    <x v="909"/>
    <x v="1"/>
    <x v="1"/>
    <n v="1279083600"/>
    <n v="1279170000"/>
    <b v="0"/>
    <b v="0"/>
    <s v="theater/plays"/>
    <x v="3"/>
    <x v="3"/>
  </r>
  <r>
    <n v="924"/>
    <x v="903"/>
    <x v="923"/>
    <n v="39400"/>
    <n v="192292"/>
    <x v="1"/>
    <n v="488.05076142131981"/>
    <n v="2289"/>
    <x v="910"/>
    <x v="6"/>
    <x v="6"/>
    <n v="1572498000"/>
    <n v="1573452000"/>
    <b v="0"/>
    <b v="0"/>
    <s v="theater/plays"/>
    <x v="3"/>
    <x v="3"/>
  </r>
  <r>
    <n v="925"/>
    <x v="904"/>
    <x v="924"/>
    <n v="3000"/>
    <n v="6722"/>
    <x v="1"/>
    <n v="224.06666666666669"/>
    <n v="65"/>
    <x v="911"/>
    <x v="1"/>
    <x v="1"/>
    <n v="1506056400"/>
    <n v="1507093200"/>
    <b v="0"/>
    <b v="0"/>
    <s v="theater/plays"/>
    <x v="3"/>
    <x v="3"/>
  </r>
  <r>
    <n v="926"/>
    <x v="905"/>
    <x v="925"/>
    <n v="8700"/>
    <n v="1577"/>
    <x v="0"/>
    <n v="18.126436781609197"/>
    <n v="15"/>
    <x v="912"/>
    <x v="1"/>
    <x v="1"/>
    <n v="1463029200"/>
    <n v="1463374800"/>
    <b v="0"/>
    <b v="0"/>
    <s v="food/food trucks"/>
    <x v="0"/>
    <x v="0"/>
  </r>
  <r>
    <n v="927"/>
    <x v="906"/>
    <x v="926"/>
    <n v="7200"/>
    <n v="3301"/>
    <x v="0"/>
    <n v="45.847222222222221"/>
    <n v="37"/>
    <x v="913"/>
    <x v="1"/>
    <x v="1"/>
    <n v="1342069200"/>
    <n v="1344574800"/>
    <b v="0"/>
    <b v="0"/>
    <s v="theater/plays"/>
    <x v="3"/>
    <x v="3"/>
  </r>
  <r>
    <n v="928"/>
    <x v="907"/>
    <x v="927"/>
    <n v="167400"/>
    <n v="196386"/>
    <x v="1"/>
    <n v="117.31541218637993"/>
    <n v="3777"/>
    <x v="914"/>
    <x v="6"/>
    <x v="6"/>
    <n v="1388296800"/>
    <n v="1389074400"/>
    <b v="0"/>
    <b v="0"/>
    <s v="technology/web"/>
    <x v="2"/>
    <x v="2"/>
  </r>
  <r>
    <n v="929"/>
    <x v="908"/>
    <x v="928"/>
    <n v="5500"/>
    <n v="11952"/>
    <x v="1"/>
    <n v="217.30909090909088"/>
    <n v="184"/>
    <x v="915"/>
    <x v="4"/>
    <x v="4"/>
    <n v="1493787600"/>
    <n v="1494997200"/>
    <b v="0"/>
    <b v="0"/>
    <s v="theater/plays"/>
    <x v="3"/>
    <x v="3"/>
  </r>
  <r>
    <n v="930"/>
    <x v="909"/>
    <x v="929"/>
    <n v="3500"/>
    <n v="3930"/>
    <x v="1"/>
    <n v="112.28571428571428"/>
    <n v="85"/>
    <x v="916"/>
    <x v="1"/>
    <x v="1"/>
    <n v="1424844000"/>
    <n v="1425448800"/>
    <b v="0"/>
    <b v="1"/>
    <s v="theater/plays"/>
    <x v="3"/>
    <x v="3"/>
  </r>
  <r>
    <n v="931"/>
    <x v="910"/>
    <x v="930"/>
    <n v="7900"/>
    <n v="5729"/>
    <x v="0"/>
    <n v="72.51898734177216"/>
    <n v="112"/>
    <x v="917"/>
    <x v="1"/>
    <x v="1"/>
    <n v="1403931600"/>
    <n v="1404104400"/>
    <b v="0"/>
    <b v="1"/>
    <s v="theater/plays"/>
    <x v="3"/>
    <x v="3"/>
  </r>
  <r>
    <n v="932"/>
    <x v="911"/>
    <x v="931"/>
    <n v="2300"/>
    <n v="4883"/>
    <x v="1"/>
    <n v="212.30434782608697"/>
    <n v="144"/>
    <x v="918"/>
    <x v="1"/>
    <x v="1"/>
    <n v="1394514000"/>
    <n v="1394773200"/>
    <b v="0"/>
    <b v="0"/>
    <s v="music/rock"/>
    <x v="1"/>
    <x v="1"/>
  </r>
  <r>
    <n v="933"/>
    <x v="912"/>
    <x v="932"/>
    <n v="73000"/>
    <n v="175015"/>
    <x v="1"/>
    <n v="239.74657534246577"/>
    <n v="1902"/>
    <x v="919"/>
    <x v="1"/>
    <x v="1"/>
    <n v="1365397200"/>
    <n v="1366520400"/>
    <b v="0"/>
    <b v="0"/>
    <s v="theater/plays"/>
    <x v="3"/>
    <x v="3"/>
  </r>
  <r>
    <n v="934"/>
    <x v="913"/>
    <x v="933"/>
    <n v="6200"/>
    <n v="11280"/>
    <x v="1"/>
    <n v="181.93548387096774"/>
    <n v="105"/>
    <x v="920"/>
    <x v="1"/>
    <x v="1"/>
    <n v="1456120800"/>
    <n v="1456639200"/>
    <b v="0"/>
    <b v="0"/>
    <s v="theater/plays"/>
    <x v="3"/>
    <x v="3"/>
  </r>
  <r>
    <n v="935"/>
    <x v="914"/>
    <x v="934"/>
    <n v="6100"/>
    <n v="10012"/>
    <x v="1"/>
    <n v="164.13114754098362"/>
    <n v="132"/>
    <x v="921"/>
    <x v="1"/>
    <x v="1"/>
    <n v="1437714000"/>
    <n v="1438318800"/>
    <b v="0"/>
    <b v="0"/>
    <s v="theater/plays"/>
    <x v="3"/>
    <x v="3"/>
  </r>
  <r>
    <n v="936"/>
    <x v="591"/>
    <x v="935"/>
    <n v="103200"/>
    <n v="1690"/>
    <x v="0"/>
    <n v="1.6375968992248062"/>
    <n v="21"/>
    <x v="922"/>
    <x v="1"/>
    <x v="1"/>
    <n v="1563771600"/>
    <n v="1564030800"/>
    <b v="1"/>
    <b v="0"/>
    <s v="theater/plays"/>
    <x v="3"/>
    <x v="3"/>
  </r>
  <r>
    <n v="937"/>
    <x v="915"/>
    <x v="936"/>
    <n v="171000"/>
    <n v="84891"/>
    <x v="3"/>
    <n v="49.64385964912281"/>
    <n v="976"/>
    <x v="923"/>
    <x v="1"/>
    <x v="1"/>
    <n v="1448517600"/>
    <n v="1449295200"/>
    <b v="0"/>
    <b v="0"/>
    <s v="film &amp; video/documentary"/>
    <x v="4"/>
    <x v="4"/>
  </r>
  <r>
    <n v="938"/>
    <x v="916"/>
    <x v="937"/>
    <n v="9200"/>
    <n v="10093"/>
    <x v="1"/>
    <n v="109.70652173913042"/>
    <n v="96"/>
    <x v="924"/>
    <x v="1"/>
    <x v="1"/>
    <n v="1528779600"/>
    <n v="1531890000"/>
    <b v="0"/>
    <b v="1"/>
    <s v="publishing/fiction"/>
    <x v="5"/>
    <x v="13"/>
  </r>
  <r>
    <n v="939"/>
    <x v="917"/>
    <x v="938"/>
    <n v="7800"/>
    <n v="3839"/>
    <x v="0"/>
    <n v="49.217948717948715"/>
    <n v="67"/>
    <x v="925"/>
    <x v="1"/>
    <x v="1"/>
    <n v="1304744400"/>
    <n v="1306213200"/>
    <b v="0"/>
    <b v="1"/>
    <s v="games/video games"/>
    <x v="6"/>
    <x v="11"/>
  </r>
  <r>
    <n v="940"/>
    <x v="918"/>
    <x v="939"/>
    <n v="9900"/>
    <n v="6161"/>
    <x v="2"/>
    <n v="62.232323232323225"/>
    <n v="66"/>
    <x v="926"/>
    <x v="0"/>
    <x v="0"/>
    <n v="1354341600"/>
    <n v="1356242400"/>
    <b v="0"/>
    <b v="0"/>
    <s v="technology/web"/>
    <x v="2"/>
    <x v="2"/>
  </r>
  <r>
    <n v="941"/>
    <x v="919"/>
    <x v="940"/>
    <n v="43000"/>
    <n v="5615"/>
    <x v="0"/>
    <n v="13.05813953488372"/>
    <n v="78"/>
    <x v="927"/>
    <x v="1"/>
    <x v="1"/>
    <n v="1294552800"/>
    <n v="1297576800"/>
    <b v="1"/>
    <b v="0"/>
    <s v="theater/plays"/>
    <x v="3"/>
    <x v="3"/>
  </r>
  <r>
    <n v="942"/>
    <x v="916"/>
    <x v="941"/>
    <n v="9600"/>
    <n v="6205"/>
    <x v="0"/>
    <n v="64.635416666666671"/>
    <n v="67"/>
    <x v="928"/>
    <x v="2"/>
    <x v="2"/>
    <n v="1295935200"/>
    <n v="1296194400"/>
    <b v="0"/>
    <b v="0"/>
    <s v="theater/plays"/>
    <x v="3"/>
    <x v="3"/>
  </r>
  <r>
    <n v="943"/>
    <x v="920"/>
    <x v="942"/>
    <n v="7500"/>
    <n v="11969"/>
    <x v="1"/>
    <n v="159.58666666666667"/>
    <n v="114"/>
    <x v="929"/>
    <x v="1"/>
    <x v="1"/>
    <n v="1411534800"/>
    <n v="1414558800"/>
    <b v="0"/>
    <b v="0"/>
    <s v="food/food trucks"/>
    <x v="0"/>
    <x v="0"/>
  </r>
  <r>
    <n v="944"/>
    <x v="921"/>
    <x v="943"/>
    <n v="10000"/>
    <n v="8142"/>
    <x v="0"/>
    <n v="81.42"/>
    <n v="263"/>
    <x v="930"/>
    <x v="2"/>
    <x v="2"/>
    <n v="1486706400"/>
    <n v="1488348000"/>
    <b v="0"/>
    <b v="0"/>
    <s v="photography/photography books"/>
    <x v="7"/>
    <x v="14"/>
  </r>
  <r>
    <n v="945"/>
    <x v="922"/>
    <x v="944"/>
    <n v="172000"/>
    <n v="55805"/>
    <x v="0"/>
    <n v="32.444767441860463"/>
    <n v="1691"/>
    <x v="931"/>
    <x v="1"/>
    <x v="1"/>
    <n v="1333602000"/>
    <n v="1334898000"/>
    <b v="1"/>
    <b v="0"/>
    <s v="photography/photography books"/>
    <x v="7"/>
    <x v="14"/>
  </r>
  <r>
    <n v="946"/>
    <x v="923"/>
    <x v="945"/>
    <n v="153700"/>
    <n v="15238"/>
    <x v="0"/>
    <n v="9.9141184124918666"/>
    <n v="181"/>
    <x v="932"/>
    <x v="1"/>
    <x v="1"/>
    <n v="1308200400"/>
    <n v="1308373200"/>
    <b v="0"/>
    <b v="0"/>
    <s v="theater/plays"/>
    <x v="3"/>
    <x v="3"/>
  </r>
  <r>
    <n v="947"/>
    <x v="924"/>
    <x v="946"/>
    <n v="3600"/>
    <n v="961"/>
    <x v="0"/>
    <n v="26.694444444444443"/>
    <n v="13"/>
    <x v="933"/>
    <x v="1"/>
    <x v="1"/>
    <n v="1411707600"/>
    <n v="1412312400"/>
    <b v="0"/>
    <b v="0"/>
    <s v="theater/plays"/>
    <x v="3"/>
    <x v="3"/>
  </r>
  <r>
    <n v="948"/>
    <x v="925"/>
    <x v="947"/>
    <n v="9400"/>
    <n v="5918"/>
    <x v="3"/>
    <n v="62.957446808510639"/>
    <n v="160"/>
    <x v="934"/>
    <x v="1"/>
    <x v="1"/>
    <n v="1418364000"/>
    <n v="1419228000"/>
    <b v="1"/>
    <b v="1"/>
    <s v="film &amp; video/documentary"/>
    <x v="4"/>
    <x v="4"/>
  </r>
  <r>
    <n v="949"/>
    <x v="926"/>
    <x v="948"/>
    <n v="5900"/>
    <n v="9520"/>
    <x v="1"/>
    <n v="161.35593220338984"/>
    <n v="203"/>
    <x v="935"/>
    <x v="1"/>
    <x v="1"/>
    <n v="1429333200"/>
    <n v="1430974800"/>
    <b v="0"/>
    <b v="0"/>
    <s v="technology/web"/>
    <x v="2"/>
    <x v="2"/>
  </r>
  <r>
    <n v="950"/>
    <x v="927"/>
    <x v="949"/>
    <n v="100"/>
    <n v="5"/>
    <x v="0"/>
    <n v="5"/>
    <n v="1"/>
    <x v="298"/>
    <x v="1"/>
    <x v="1"/>
    <n v="1555390800"/>
    <n v="1555822800"/>
    <b v="0"/>
    <b v="1"/>
    <s v="theater/plays"/>
    <x v="3"/>
    <x v="3"/>
  </r>
  <r>
    <n v="951"/>
    <x v="928"/>
    <x v="950"/>
    <n v="14500"/>
    <n v="159056"/>
    <x v="1"/>
    <n v="1096.9379310344827"/>
    <n v="1559"/>
    <x v="936"/>
    <x v="1"/>
    <x v="1"/>
    <n v="1482732000"/>
    <n v="1482818400"/>
    <b v="0"/>
    <b v="1"/>
    <s v="music/rock"/>
    <x v="1"/>
    <x v="1"/>
  </r>
  <r>
    <n v="952"/>
    <x v="929"/>
    <x v="951"/>
    <n v="145500"/>
    <n v="101987"/>
    <x v="3"/>
    <n v="70.094158075601371"/>
    <n v="2266"/>
    <x v="937"/>
    <x v="1"/>
    <x v="1"/>
    <n v="1470718800"/>
    <n v="1471928400"/>
    <b v="0"/>
    <b v="0"/>
    <s v="film &amp; video/documentary"/>
    <x v="4"/>
    <x v="4"/>
  </r>
  <r>
    <n v="953"/>
    <x v="930"/>
    <x v="952"/>
    <n v="3300"/>
    <n v="1980"/>
    <x v="0"/>
    <n v="60"/>
    <n v="21"/>
    <x v="938"/>
    <x v="1"/>
    <x v="1"/>
    <n v="1450591200"/>
    <n v="1453701600"/>
    <b v="0"/>
    <b v="1"/>
    <s v="film &amp; video/science fiction"/>
    <x v="4"/>
    <x v="22"/>
  </r>
  <r>
    <n v="954"/>
    <x v="931"/>
    <x v="953"/>
    <n v="42600"/>
    <n v="156384"/>
    <x v="1"/>
    <n v="367.0985915492958"/>
    <n v="1548"/>
    <x v="939"/>
    <x v="2"/>
    <x v="2"/>
    <n v="1348290000"/>
    <n v="1350363600"/>
    <b v="0"/>
    <b v="0"/>
    <s v="technology/web"/>
    <x v="2"/>
    <x v="2"/>
  </r>
  <r>
    <n v="955"/>
    <x v="932"/>
    <x v="954"/>
    <n v="700"/>
    <n v="7763"/>
    <x v="1"/>
    <n v="1109"/>
    <n v="80"/>
    <x v="940"/>
    <x v="1"/>
    <x v="1"/>
    <n v="1353823200"/>
    <n v="1353996000"/>
    <b v="0"/>
    <b v="0"/>
    <s v="theater/plays"/>
    <x v="3"/>
    <x v="3"/>
  </r>
  <r>
    <n v="956"/>
    <x v="933"/>
    <x v="955"/>
    <n v="187600"/>
    <n v="35698"/>
    <x v="0"/>
    <n v="19.028784648187631"/>
    <n v="830"/>
    <x v="941"/>
    <x v="1"/>
    <x v="1"/>
    <n v="1450764000"/>
    <n v="1451109600"/>
    <b v="0"/>
    <b v="0"/>
    <s v="film &amp; video/science fiction"/>
    <x v="4"/>
    <x v="22"/>
  </r>
  <r>
    <n v="957"/>
    <x v="934"/>
    <x v="956"/>
    <n v="9800"/>
    <n v="12434"/>
    <x v="1"/>
    <n v="126.87755102040816"/>
    <n v="131"/>
    <x v="942"/>
    <x v="1"/>
    <x v="1"/>
    <n v="1329372000"/>
    <n v="1329631200"/>
    <b v="0"/>
    <b v="0"/>
    <s v="theater/plays"/>
    <x v="3"/>
    <x v="3"/>
  </r>
  <r>
    <n v="958"/>
    <x v="935"/>
    <x v="957"/>
    <n v="1100"/>
    <n v="8081"/>
    <x v="1"/>
    <n v="734.63636363636363"/>
    <n v="112"/>
    <x v="943"/>
    <x v="1"/>
    <x v="1"/>
    <n v="1277096400"/>
    <n v="1278997200"/>
    <b v="0"/>
    <b v="0"/>
    <s v="film &amp; video/animation"/>
    <x v="4"/>
    <x v="10"/>
  </r>
  <r>
    <n v="959"/>
    <x v="936"/>
    <x v="958"/>
    <n v="145000"/>
    <n v="6631"/>
    <x v="0"/>
    <n v="4.5731034482758623"/>
    <n v="130"/>
    <x v="944"/>
    <x v="1"/>
    <x v="1"/>
    <n v="1277701200"/>
    <n v="1280120400"/>
    <b v="0"/>
    <b v="0"/>
    <s v="publishing/translations"/>
    <x v="5"/>
    <x v="18"/>
  </r>
  <r>
    <n v="960"/>
    <x v="937"/>
    <x v="959"/>
    <n v="5500"/>
    <n v="4678"/>
    <x v="0"/>
    <n v="85.054545454545448"/>
    <n v="55"/>
    <x v="945"/>
    <x v="1"/>
    <x v="1"/>
    <n v="1454911200"/>
    <n v="1458104400"/>
    <b v="0"/>
    <b v="0"/>
    <s v="technology/web"/>
    <x v="2"/>
    <x v="2"/>
  </r>
  <r>
    <n v="961"/>
    <x v="938"/>
    <x v="960"/>
    <n v="5700"/>
    <n v="6800"/>
    <x v="1"/>
    <n v="119.29824561403508"/>
    <n v="155"/>
    <x v="946"/>
    <x v="1"/>
    <x v="1"/>
    <n v="1297922400"/>
    <n v="1298268000"/>
    <b v="0"/>
    <b v="0"/>
    <s v="publishing/translations"/>
    <x v="5"/>
    <x v="18"/>
  </r>
  <r>
    <n v="962"/>
    <x v="939"/>
    <x v="961"/>
    <n v="3600"/>
    <n v="10657"/>
    <x v="1"/>
    <n v="296.02777777777777"/>
    <n v="266"/>
    <x v="947"/>
    <x v="1"/>
    <x v="1"/>
    <n v="1384408800"/>
    <n v="1386223200"/>
    <b v="0"/>
    <b v="0"/>
    <s v="food/food trucks"/>
    <x v="0"/>
    <x v="0"/>
  </r>
  <r>
    <n v="963"/>
    <x v="940"/>
    <x v="962"/>
    <n v="5900"/>
    <n v="4997"/>
    <x v="0"/>
    <n v="84.694915254237287"/>
    <n v="114"/>
    <x v="948"/>
    <x v="6"/>
    <x v="6"/>
    <n v="1299304800"/>
    <n v="1299823200"/>
    <b v="0"/>
    <b v="1"/>
    <s v="photography/photography books"/>
    <x v="7"/>
    <x v="14"/>
  </r>
  <r>
    <n v="964"/>
    <x v="941"/>
    <x v="963"/>
    <n v="3700"/>
    <n v="13164"/>
    <x v="1"/>
    <n v="355.7837837837838"/>
    <n v="155"/>
    <x v="949"/>
    <x v="1"/>
    <x v="1"/>
    <n v="1431320400"/>
    <n v="1431752400"/>
    <b v="0"/>
    <b v="0"/>
    <s v="theater/plays"/>
    <x v="3"/>
    <x v="3"/>
  </r>
  <r>
    <n v="965"/>
    <x v="942"/>
    <x v="964"/>
    <n v="2200"/>
    <n v="8501"/>
    <x v="1"/>
    <n v="386.40909090909093"/>
    <n v="207"/>
    <x v="950"/>
    <x v="4"/>
    <x v="4"/>
    <n v="1264399200"/>
    <n v="1267855200"/>
    <b v="0"/>
    <b v="0"/>
    <s v="music/rock"/>
    <x v="1"/>
    <x v="1"/>
  </r>
  <r>
    <n v="966"/>
    <x v="411"/>
    <x v="965"/>
    <n v="1700"/>
    <n v="13468"/>
    <x v="1"/>
    <n v="792.23529411764707"/>
    <n v="245"/>
    <x v="951"/>
    <x v="1"/>
    <x v="1"/>
    <n v="1497502800"/>
    <n v="1497675600"/>
    <b v="0"/>
    <b v="0"/>
    <s v="theater/plays"/>
    <x v="3"/>
    <x v="3"/>
  </r>
  <r>
    <n v="967"/>
    <x v="943"/>
    <x v="966"/>
    <n v="88400"/>
    <n v="121138"/>
    <x v="1"/>
    <n v="137.03393665158373"/>
    <n v="1573"/>
    <x v="952"/>
    <x v="1"/>
    <x v="1"/>
    <n v="1333688400"/>
    <n v="1336885200"/>
    <b v="0"/>
    <b v="0"/>
    <s v="music/world music"/>
    <x v="1"/>
    <x v="21"/>
  </r>
  <r>
    <n v="968"/>
    <x v="944"/>
    <x v="967"/>
    <n v="2400"/>
    <n v="8117"/>
    <x v="1"/>
    <n v="338.20833333333337"/>
    <n v="114"/>
    <x v="953"/>
    <x v="1"/>
    <x v="1"/>
    <n v="1293861600"/>
    <n v="1295157600"/>
    <b v="0"/>
    <b v="0"/>
    <s v="food/food trucks"/>
    <x v="0"/>
    <x v="0"/>
  </r>
  <r>
    <n v="969"/>
    <x v="945"/>
    <x v="968"/>
    <n v="7900"/>
    <n v="8550"/>
    <x v="1"/>
    <n v="108.22784810126582"/>
    <n v="93"/>
    <x v="954"/>
    <x v="1"/>
    <x v="1"/>
    <n v="1576994400"/>
    <n v="1577599200"/>
    <b v="0"/>
    <b v="0"/>
    <s v="theater/plays"/>
    <x v="3"/>
    <x v="3"/>
  </r>
  <r>
    <n v="970"/>
    <x v="946"/>
    <x v="969"/>
    <n v="94900"/>
    <n v="57659"/>
    <x v="0"/>
    <n v="60.757639620653315"/>
    <n v="594"/>
    <x v="955"/>
    <x v="1"/>
    <x v="1"/>
    <n v="1304917200"/>
    <n v="1305003600"/>
    <b v="0"/>
    <b v="0"/>
    <s v="theater/plays"/>
    <x v="3"/>
    <x v="3"/>
  </r>
  <r>
    <n v="971"/>
    <x v="947"/>
    <x v="970"/>
    <n v="5100"/>
    <n v="1414"/>
    <x v="0"/>
    <n v="27.725490196078432"/>
    <n v="24"/>
    <x v="956"/>
    <x v="1"/>
    <x v="1"/>
    <n v="1381208400"/>
    <n v="1381726800"/>
    <b v="0"/>
    <b v="0"/>
    <s v="film &amp; video/television"/>
    <x v="4"/>
    <x v="19"/>
  </r>
  <r>
    <n v="972"/>
    <x v="948"/>
    <x v="971"/>
    <n v="42700"/>
    <n v="97524"/>
    <x v="1"/>
    <n v="228.3934426229508"/>
    <n v="1681"/>
    <x v="957"/>
    <x v="1"/>
    <x v="1"/>
    <n v="1401685200"/>
    <n v="1402462800"/>
    <b v="0"/>
    <b v="1"/>
    <s v="technology/web"/>
    <x v="2"/>
    <x v="2"/>
  </r>
  <r>
    <n v="973"/>
    <x v="949"/>
    <x v="972"/>
    <n v="121100"/>
    <n v="26176"/>
    <x v="0"/>
    <n v="21.615194054500414"/>
    <n v="252"/>
    <x v="958"/>
    <x v="1"/>
    <x v="1"/>
    <n v="1291960800"/>
    <n v="1292133600"/>
    <b v="0"/>
    <b v="1"/>
    <s v="theater/plays"/>
    <x v="3"/>
    <x v="3"/>
  </r>
  <r>
    <n v="974"/>
    <x v="950"/>
    <x v="973"/>
    <n v="800"/>
    <n v="2991"/>
    <x v="1"/>
    <n v="373.875"/>
    <n v="32"/>
    <x v="959"/>
    <x v="1"/>
    <x v="1"/>
    <n v="1368853200"/>
    <n v="1368939600"/>
    <b v="0"/>
    <b v="0"/>
    <s v="music/indie rock"/>
    <x v="1"/>
    <x v="7"/>
  </r>
  <r>
    <n v="975"/>
    <x v="951"/>
    <x v="974"/>
    <n v="5400"/>
    <n v="8366"/>
    <x v="1"/>
    <n v="154.92592592592592"/>
    <n v="135"/>
    <x v="960"/>
    <x v="1"/>
    <x v="1"/>
    <n v="1448776800"/>
    <n v="1452146400"/>
    <b v="0"/>
    <b v="1"/>
    <s v="theater/plays"/>
    <x v="3"/>
    <x v="3"/>
  </r>
  <r>
    <n v="976"/>
    <x v="952"/>
    <x v="975"/>
    <n v="4000"/>
    <n v="12886"/>
    <x v="1"/>
    <n v="322.14999999999998"/>
    <n v="140"/>
    <x v="961"/>
    <x v="1"/>
    <x v="1"/>
    <n v="1296194400"/>
    <n v="1296712800"/>
    <b v="0"/>
    <b v="1"/>
    <s v="theater/plays"/>
    <x v="3"/>
    <x v="3"/>
  </r>
  <r>
    <n v="977"/>
    <x v="597"/>
    <x v="976"/>
    <n v="7000"/>
    <n v="5177"/>
    <x v="0"/>
    <n v="73.957142857142856"/>
    <n v="67"/>
    <x v="962"/>
    <x v="1"/>
    <x v="1"/>
    <n v="1517983200"/>
    <n v="1520748000"/>
    <b v="0"/>
    <b v="0"/>
    <s v="food/food trucks"/>
    <x v="0"/>
    <x v="0"/>
  </r>
  <r>
    <n v="978"/>
    <x v="953"/>
    <x v="977"/>
    <n v="1000"/>
    <n v="8641"/>
    <x v="1"/>
    <n v="864.1"/>
    <n v="92"/>
    <x v="963"/>
    <x v="1"/>
    <x v="1"/>
    <n v="1478930400"/>
    <n v="1480831200"/>
    <b v="0"/>
    <b v="0"/>
    <s v="games/video games"/>
    <x v="6"/>
    <x v="11"/>
  </r>
  <r>
    <n v="979"/>
    <x v="954"/>
    <x v="978"/>
    <n v="60200"/>
    <n v="86244"/>
    <x v="1"/>
    <n v="143.26245847176079"/>
    <n v="1015"/>
    <x v="964"/>
    <x v="4"/>
    <x v="4"/>
    <n v="1426395600"/>
    <n v="1426914000"/>
    <b v="0"/>
    <b v="0"/>
    <s v="theater/plays"/>
    <x v="3"/>
    <x v="3"/>
  </r>
  <r>
    <n v="980"/>
    <x v="955"/>
    <x v="979"/>
    <n v="195200"/>
    <n v="78630"/>
    <x v="0"/>
    <n v="40.281762295081968"/>
    <n v="742"/>
    <x v="965"/>
    <x v="1"/>
    <x v="1"/>
    <n v="1446181200"/>
    <n v="1446616800"/>
    <b v="1"/>
    <b v="0"/>
    <s v="publishing/nonfiction"/>
    <x v="5"/>
    <x v="9"/>
  </r>
  <r>
    <n v="981"/>
    <x v="956"/>
    <x v="980"/>
    <n v="6700"/>
    <n v="11941"/>
    <x v="1"/>
    <n v="178.22388059701493"/>
    <n v="323"/>
    <x v="966"/>
    <x v="1"/>
    <x v="1"/>
    <n v="1514181600"/>
    <n v="1517032800"/>
    <b v="0"/>
    <b v="0"/>
    <s v="technology/web"/>
    <x v="2"/>
    <x v="2"/>
  </r>
  <r>
    <n v="982"/>
    <x v="957"/>
    <x v="981"/>
    <n v="7200"/>
    <n v="6115"/>
    <x v="0"/>
    <n v="84.930555555555557"/>
    <n v="75"/>
    <x v="967"/>
    <x v="1"/>
    <x v="1"/>
    <n v="1311051600"/>
    <n v="1311224400"/>
    <b v="0"/>
    <b v="1"/>
    <s v="film &amp; video/documentary"/>
    <x v="4"/>
    <x v="4"/>
  </r>
  <r>
    <n v="983"/>
    <x v="958"/>
    <x v="982"/>
    <n v="129100"/>
    <n v="188404"/>
    <x v="1"/>
    <n v="145.93648334624322"/>
    <n v="2326"/>
    <x v="968"/>
    <x v="1"/>
    <x v="1"/>
    <n v="1564894800"/>
    <n v="1566190800"/>
    <b v="0"/>
    <b v="0"/>
    <s v="film &amp; video/documentary"/>
    <x v="4"/>
    <x v="4"/>
  </r>
  <r>
    <n v="984"/>
    <x v="959"/>
    <x v="983"/>
    <n v="6500"/>
    <n v="9910"/>
    <x v="1"/>
    <n v="152.46153846153848"/>
    <n v="381"/>
    <x v="969"/>
    <x v="1"/>
    <x v="1"/>
    <n v="1567918800"/>
    <n v="1570165200"/>
    <b v="0"/>
    <b v="0"/>
    <s v="theater/plays"/>
    <x v="3"/>
    <x v="3"/>
  </r>
  <r>
    <n v="985"/>
    <x v="960"/>
    <x v="984"/>
    <n v="170600"/>
    <n v="114523"/>
    <x v="0"/>
    <n v="67.129542790152414"/>
    <n v="4405"/>
    <x v="970"/>
    <x v="1"/>
    <x v="1"/>
    <n v="1386309600"/>
    <n v="1388556000"/>
    <b v="0"/>
    <b v="1"/>
    <s v="music/rock"/>
    <x v="1"/>
    <x v="1"/>
  </r>
  <r>
    <n v="986"/>
    <x v="961"/>
    <x v="985"/>
    <n v="7800"/>
    <n v="3144"/>
    <x v="0"/>
    <n v="40.307692307692307"/>
    <n v="92"/>
    <x v="971"/>
    <x v="1"/>
    <x v="1"/>
    <n v="1301979600"/>
    <n v="1303189200"/>
    <b v="0"/>
    <b v="0"/>
    <s v="music/rock"/>
    <x v="1"/>
    <x v="1"/>
  </r>
  <r>
    <n v="987"/>
    <x v="962"/>
    <x v="986"/>
    <n v="6200"/>
    <n v="13441"/>
    <x v="1"/>
    <n v="216.79032258064518"/>
    <n v="480"/>
    <x v="972"/>
    <x v="1"/>
    <x v="1"/>
    <n v="1493269200"/>
    <n v="1494478800"/>
    <b v="0"/>
    <b v="0"/>
    <s v="film &amp; video/documentary"/>
    <x v="4"/>
    <x v="4"/>
  </r>
  <r>
    <n v="988"/>
    <x v="963"/>
    <x v="987"/>
    <n v="9400"/>
    <n v="4899"/>
    <x v="0"/>
    <n v="52.117021276595743"/>
    <n v="64"/>
    <x v="973"/>
    <x v="1"/>
    <x v="1"/>
    <n v="1478930400"/>
    <n v="1480744800"/>
    <b v="0"/>
    <b v="0"/>
    <s v="publishing/radio &amp; podcasts"/>
    <x v="5"/>
    <x v="15"/>
  </r>
  <r>
    <n v="989"/>
    <x v="964"/>
    <x v="988"/>
    <n v="2400"/>
    <n v="11990"/>
    <x v="1"/>
    <n v="499.58333333333337"/>
    <n v="226"/>
    <x v="974"/>
    <x v="1"/>
    <x v="1"/>
    <n v="1555390800"/>
    <n v="1555822800"/>
    <b v="0"/>
    <b v="0"/>
    <s v="publishing/translations"/>
    <x v="5"/>
    <x v="18"/>
  </r>
  <r>
    <n v="990"/>
    <x v="965"/>
    <x v="989"/>
    <n v="7800"/>
    <n v="6839"/>
    <x v="0"/>
    <n v="87.679487179487182"/>
    <n v="64"/>
    <x v="975"/>
    <x v="1"/>
    <x v="1"/>
    <n v="1456984800"/>
    <n v="1458882000"/>
    <b v="0"/>
    <b v="1"/>
    <s v="film &amp; video/drama"/>
    <x v="4"/>
    <x v="6"/>
  </r>
  <r>
    <n v="991"/>
    <x v="509"/>
    <x v="990"/>
    <n v="9800"/>
    <n v="11091"/>
    <x v="1"/>
    <n v="113.17346938775511"/>
    <n v="241"/>
    <x v="976"/>
    <x v="1"/>
    <x v="1"/>
    <n v="1411621200"/>
    <n v="1411966800"/>
    <b v="0"/>
    <b v="1"/>
    <s v="music/rock"/>
    <x v="1"/>
    <x v="1"/>
  </r>
  <r>
    <n v="992"/>
    <x v="966"/>
    <x v="991"/>
    <n v="3100"/>
    <n v="13223"/>
    <x v="1"/>
    <n v="426.54838709677421"/>
    <n v="132"/>
    <x v="977"/>
    <x v="1"/>
    <x v="1"/>
    <n v="1525669200"/>
    <n v="1526878800"/>
    <b v="0"/>
    <b v="1"/>
    <s v="film &amp; video/drama"/>
    <x v="4"/>
    <x v="6"/>
  </r>
  <r>
    <n v="993"/>
    <x v="967"/>
    <x v="992"/>
    <n v="9800"/>
    <n v="7608"/>
    <x v="3"/>
    <n v="77.632653061224488"/>
    <n v="75"/>
    <x v="978"/>
    <x v="6"/>
    <x v="6"/>
    <n v="1450936800"/>
    <n v="1452405600"/>
    <b v="0"/>
    <b v="1"/>
    <s v="photography/photography books"/>
    <x v="7"/>
    <x v="14"/>
  </r>
  <r>
    <n v="994"/>
    <x v="968"/>
    <x v="993"/>
    <n v="141100"/>
    <n v="74073"/>
    <x v="0"/>
    <n v="52.496810772501767"/>
    <n v="842"/>
    <x v="979"/>
    <x v="1"/>
    <x v="1"/>
    <n v="1413522000"/>
    <n v="1414040400"/>
    <b v="0"/>
    <b v="1"/>
    <s v="publishing/translations"/>
    <x v="5"/>
    <x v="18"/>
  </r>
  <r>
    <n v="995"/>
    <x v="969"/>
    <x v="994"/>
    <n v="97300"/>
    <n v="153216"/>
    <x v="1"/>
    <n v="157.46762589928059"/>
    <n v="2043"/>
    <x v="980"/>
    <x v="1"/>
    <x v="1"/>
    <n v="1541307600"/>
    <n v="1543816800"/>
    <b v="0"/>
    <b v="1"/>
    <s v="food/food trucks"/>
    <x v="0"/>
    <x v="0"/>
  </r>
  <r>
    <n v="996"/>
    <x v="970"/>
    <x v="995"/>
    <n v="6600"/>
    <n v="4814"/>
    <x v="0"/>
    <n v="72.939393939393938"/>
    <n v="112"/>
    <x v="981"/>
    <x v="1"/>
    <x v="1"/>
    <n v="1357106400"/>
    <n v="1359698400"/>
    <b v="0"/>
    <b v="0"/>
    <s v="theater/plays"/>
    <x v="3"/>
    <x v="3"/>
  </r>
  <r>
    <n v="997"/>
    <x v="971"/>
    <x v="996"/>
    <n v="7600"/>
    <n v="4603"/>
    <x v="3"/>
    <n v="60.565789473684205"/>
    <n v="139"/>
    <x v="982"/>
    <x v="6"/>
    <x v="6"/>
    <n v="1390197600"/>
    <n v="1390629600"/>
    <b v="0"/>
    <b v="0"/>
    <s v="theater/plays"/>
    <x v="3"/>
    <x v="3"/>
  </r>
  <r>
    <n v="998"/>
    <x v="972"/>
    <x v="997"/>
    <n v="66600"/>
    <n v="37823"/>
    <x v="0"/>
    <n v="56.791291291291287"/>
    <n v="374"/>
    <x v="983"/>
    <x v="1"/>
    <x v="1"/>
    <n v="1265868000"/>
    <n v="1267077600"/>
    <b v="0"/>
    <b v="1"/>
    <s v="music/indie rock"/>
    <x v="1"/>
    <x v="7"/>
  </r>
  <r>
    <n v="999"/>
    <x v="973"/>
    <x v="998"/>
    <n v="111100"/>
    <n v="62819"/>
    <x v="3"/>
    <n v="56.542754275427541"/>
    <n v="1122"/>
    <x v="984"/>
    <x v="1"/>
    <x v="1"/>
    <n v="1467176400"/>
    <n v="1467781200"/>
    <b v="0"/>
    <b v="0"/>
    <s v="food/food trucks"/>
    <x v="0"/>
    <x v="0"/>
  </r>
  <r>
    <m/>
    <x v="974"/>
    <x v="999"/>
    <m/>
    <m/>
    <x v="4"/>
    <m/>
    <m/>
    <x v="985"/>
    <x v="7"/>
    <x v="7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x v="0"/>
    <n v="82.875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x v="0"/>
    <n v="68.594594594594597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"/>
    <n v="425.7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x v="0"/>
    <n v="9.8219178082191778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x v="0"/>
    <n v="5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x v="1"/>
    <n v="395.3181818181818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x v="0"/>
    <n v="5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x v="1"/>
    <n v="186.54166666666669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x v="3"/>
    <n v="16.722222222222221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x v="0"/>
    <n v="40.5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n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x v="0"/>
    <n v="41.4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x v="0"/>
    <n v="17.5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x v="1"/>
    <n v="264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2"/>
    <n v="58.25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4B590-96FE-4B32-8111-615F486834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F14" firstHeaderRow="1" firstDataRow="2" firstDataCol="1" rowPageCount="1" colPageCount="1"/>
  <pivotFields count="18">
    <pivotField showAll="0"/>
    <pivotField showAll="0"/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Grand Total" fld="5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6BE10-F65F-4131-97A1-FF3FD52F23F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name="Parent Category" axis="axisPage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" hier="-1"/>
  </pageFields>
  <dataFields count="1">
    <dataField name="Count of outcome" fld="5" subtotal="count" baseField="0" baseItem="0"/>
  </dataFields>
  <chartFormats count="10">
    <chartFormat chart="0" format="1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FF273-58DC-459F-9148-360312CAB58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h="1"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2" sqref="F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7.09765625" style="4" customWidth="1"/>
    <col min="8" max="8" width="13.3984375" customWidth="1"/>
    <col min="9" max="9" width="16.796875" customWidth="1"/>
    <col min="12" max="13" width="11.19921875" bestFit="1" customWidth="1"/>
    <col min="16" max="17" width="28" bestFit="1" customWidth="1"/>
    <col min="18" max="18" width="17.5" customWidth="1"/>
    <col min="19" max="19" width="23" style="11" bestFit="1" customWidth="1"/>
    <col min="20" max="20" width="20.8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2065</v>
      </c>
      <c r="R1" s="1" t="s">
        <v>2031</v>
      </c>
      <c r="S1" s="12" t="s">
        <v>2073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7">
        <f>E2/D2*100</f>
        <v>0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11">
        <f>DATE(1970,1,1) + L2/(60*60*24)</f>
        <v>42336.25</v>
      </c>
      <c r="T2" s="11">
        <f>DATE(1970,1,1) + M2/(60*60*24)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7">
        <f>E3/D3*100</f>
        <v>1040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11">
        <f>DATE(1970,1,1) + L3/(60*60*24)</f>
        <v>41870.208333333336</v>
      </c>
      <c r="T3" s="11">
        <f t="shared" ref="T3:T66" si="0">DATE(1970,1,1) + M3/(60*60*24)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7">
        <f t="shared" ref="G4:G67" si="1">E4/D4*100</f>
        <v>131.4787822878229</v>
      </c>
      <c r="H4">
        <v>1425</v>
      </c>
      <c r="I4" s="8">
        <f t="shared" ref="I4:I67" si="2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11">
        <f t="shared" ref="S4:S67" si="3">DATE(1970,1,1) + L4/(60*60*24)</f>
        <v>41595.25</v>
      </c>
      <c r="T4" s="11">
        <f t="shared" si="0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7">
        <f t="shared" si="1"/>
        <v>58.976190476190467</v>
      </c>
      <c r="H5">
        <v>24</v>
      </c>
      <c r="I5" s="8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11">
        <f t="shared" si="3"/>
        <v>43688.208333333328</v>
      </c>
      <c r="T5" s="11">
        <f t="shared" si="0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7">
        <f t="shared" si="1"/>
        <v>69.276315789473685</v>
      </c>
      <c r="H6">
        <v>53</v>
      </c>
      <c r="I6" s="8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11">
        <f t="shared" si="3"/>
        <v>43485.25</v>
      </c>
      <c r="T6" s="11">
        <f t="shared" si="0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7">
        <f t="shared" si="1"/>
        <v>173.61842105263159</v>
      </c>
      <c r="H7">
        <v>174</v>
      </c>
      <c r="I7" s="8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11">
        <f t="shared" si="3"/>
        <v>41149.208333333336</v>
      </c>
      <c r="T7" s="11">
        <f t="shared" si="0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7">
        <f t="shared" si="1"/>
        <v>20.961538461538463</v>
      </c>
      <c r="H8">
        <v>18</v>
      </c>
      <c r="I8" s="8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11">
        <f t="shared" si="3"/>
        <v>42991.208333333328</v>
      </c>
      <c r="T8" s="11">
        <f t="shared" si="0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7">
        <f t="shared" si="1"/>
        <v>327.57777777777778</v>
      </c>
      <c r="H9">
        <v>227</v>
      </c>
      <c r="I9" s="8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11">
        <f t="shared" si="3"/>
        <v>42229.208333333328</v>
      </c>
      <c r="T9" s="11">
        <f t="shared" si="0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7">
        <f t="shared" si="1"/>
        <v>19.932788374205266</v>
      </c>
      <c r="H10">
        <v>708</v>
      </c>
      <c r="I10" s="8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11">
        <f t="shared" si="3"/>
        <v>40399.208333333336</v>
      </c>
      <c r="T10" s="11">
        <f t="shared" si="0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7">
        <f t="shared" si="1"/>
        <v>51.741935483870968</v>
      </c>
      <c r="H11">
        <v>44</v>
      </c>
      <c r="I11" s="8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11">
        <f t="shared" si="3"/>
        <v>41536.208333333336</v>
      </c>
      <c r="T11" s="11">
        <f t="shared" si="0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7">
        <f t="shared" si="1"/>
        <v>266.11538461538464</v>
      </c>
      <c r="H12">
        <v>220</v>
      </c>
      <c r="I12" s="8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11">
        <f t="shared" si="3"/>
        <v>40404.208333333336</v>
      </c>
      <c r="T12" s="11">
        <f t="shared" si="0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7">
        <f t="shared" si="1"/>
        <v>48.095238095238095</v>
      </c>
      <c r="H13">
        <v>27</v>
      </c>
      <c r="I13" s="8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11">
        <f t="shared" si="3"/>
        <v>40442.208333333336</v>
      </c>
      <c r="T13" s="11">
        <f t="shared" si="0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7">
        <f t="shared" si="1"/>
        <v>89.349206349206341</v>
      </c>
      <c r="H14">
        <v>55</v>
      </c>
      <c r="I14" s="8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11">
        <f t="shared" si="3"/>
        <v>43760.208333333328</v>
      </c>
      <c r="T14" s="11">
        <f t="shared" si="0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7">
        <f t="shared" si="1"/>
        <v>245.11904761904765</v>
      </c>
      <c r="H15">
        <v>98</v>
      </c>
      <c r="I15" s="8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11">
        <f t="shared" si="3"/>
        <v>42532.208333333328</v>
      </c>
      <c r="T15" s="11">
        <f t="shared" si="0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7">
        <f t="shared" si="1"/>
        <v>66.769503546099301</v>
      </c>
      <c r="H16">
        <v>200</v>
      </c>
      <c r="I16" s="8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11">
        <f t="shared" si="3"/>
        <v>40974.25</v>
      </c>
      <c r="T16" s="11">
        <f t="shared" si="0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7">
        <f t="shared" si="1"/>
        <v>47.307881773399011</v>
      </c>
      <c r="H17">
        <v>452</v>
      </c>
      <c r="I17" s="8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11">
        <f t="shared" si="3"/>
        <v>43809.25</v>
      </c>
      <c r="T17" s="11">
        <f t="shared" si="0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7">
        <f t="shared" si="1"/>
        <v>649.47058823529414</v>
      </c>
      <c r="H18">
        <v>100</v>
      </c>
      <c r="I18" s="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11">
        <f t="shared" si="3"/>
        <v>41661.25</v>
      </c>
      <c r="T18" s="11">
        <f t="shared" si="0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7">
        <f t="shared" si="1"/>
        <v>159.39125295508273</v>
      </c>
      <c r="H19">
        <v>1249</v>
      </c>
      <c r="I19" s="8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11">
        <f t="shared" si="3"/>
        <v>40555.25</v>
      </c>
      <c r="T19" s="11">
        <f t="shared" si="0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7">
        <f t="shared" si="1"/>
        <v>66.912087912087912</v>
      </c>
      <c r="H20">
        <v>135</v>
      </c>
      <c r="I20" s="8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11">
        <f t="shared" si="3"/>
        <v>43351.208333333328</v>
      </c>
      <c r="T20" s="11">
        <f t="shared" si="0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7">
        <f t="shared" si="1"/>
        <v>48.529600000000002</v>
      </c>
      <c r="H21">
        <v>674</v>
      </c>
      <c r="I21" s="8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11">
        <f t="shared" si="3"/>
        <v>43528.25</v>
      </c>
      <c r="T21" s="11">
        <f t="shared" si="0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7">
        <f t="shared" si="1"/>
        <v>112.24279210925646</v>
      </c>
      <c r="H22">
        <v>1396</v>
      </c>
      <c r="I22" s="8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11">
        <f t="shared" si="3"/>
        <v>41848.208333333336</v>
      </c>
      <c r="T22" s="11">
        <f t="shared" si="0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7">
        <f t="shared" si="1"/>
        <v>40.992553191489364</v>
      </c>
      <c r="H23">
        <v>558</v>
      </c>
      <c r="I23" s="8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11">
        <f t="shared" si="3"/>
        <v>40770.208333333336</v>
      </c>
      <c r="T23" s="11">
        <f t="shared" si="0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7">
        <f t="shared" si="1"/>
        <v>128.07106598984771</v>
      </c>
      <c r="H24">
        <v>890</v>
      </c>
      <c r="I24" s="8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11">
        <f t="shared" si="3"/>
        <v>43193.208333333328</v>
      </c>
      <c r="T24" s="11">
        <f t="shared" si="0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7">
        <f t="shared" si="1"/>
        <v>332.04444444444448</v>
      </c>
      <c r="H25">
        <v>142</v>
      </c>
      <c r="I25" s="8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11">
        <f t="shared" si="3"/>
        <v>43510.25</v>
      </c>
      <c r="T25" s="11">
        <f t="shared" si="0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7">
        <f t="shared" si="1"/>
        <v>112.83225108225108</v>
      </c>
      <c r="H26">
        <v>2673</v>
      </c>
      <c r="I26" s="8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11">
        <f t="shared" si="3"/>
        <v>41811.208333333336</v>
      </c>
      <c r="T26" s="11">
        <f t="shared" si="0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7">
        <f t="shared" si="1"/>
        <v>216.43636363636364</v>
      </c>
      <c r="H27">
        <v>163</v>
      </c>
      <c r="I27" s="8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11">
        <f t="shared" si="3"/>
        <v>40681.208333333336</v>
      </c>
      <c r="T27" s="11">
        <f t="shared" si="0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7">
        <f t="shared" si="1"/>
        <v>48.199069767441863</v>
      </c>
      <c r="H28">
        <v>1480</v>
      </c>
      <c r="I28" s="8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11">
        <f t="shared" si="3"/>
        <v>43312.208333333328</v>
      </c>
      <c r="T28" s="11">
        <f t="shared" si="0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7">
        <f t="shared" si="1"/>
        <v>79.95</v>
      </c>
      <c r="H29">
        <v>15</v>
      </c>
      <c r="I29" s="8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11">
        <f t="shared" si="3"/>
        <v>42280.208333333328</v>
      </c>
      <c r="T29" s="11">
        <f t="shared" si="0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7">
        <f t="shared" si="1"/>
        <v>105.22553516819573</v>
      </c>
      <c r="H30">
        <v>2220</v>
      </c>
      <c r="I30" s="8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11">
        <f t="shared" si="3"/>
        <v>40218.25</v>
      </c>
      <c r="T30" s="11">
        <f t="shared" si="0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7">
        <f t="shared" si="1"/>
        <v>328.89978213507629</v>
      </c>
      <c r="H31">
        <v>1606</v>
      </c>
      <c r="I31" s="8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11">
        <f t="shared" si="3"/>
        <v>43301.208333333328</v>
      </c>
      <c r="T31" s="11">
        <f t="shared" si="0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7">
        <f t="shared" si="1"/>
        <v>160.61111111111111</v>
      </c>
      <c r="H32">
        <v>129</v>
      </c>
      <c r="I32" s="8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11">
        <f t="shared" si="3"/>
        <v>43609.208333333328</v>
      </c>
      <c r="T32" s="11">
        <f t="shared" si="0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7">
        <f t="shared" si="1"/>
        <v>310</v>
      </c>
      <c r="H33">
        <v>226</v>
      </c>
      <c r="I33" s="8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11">
        <f t="shared" si="3"/>
        <v>42374.25</v>
      </c>
      <c r="T33" s="11">
        <f t="shared" si="0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7">
        <f t="shared" si="1"/>
        <v>86.807920792079202</v>
      </c>
      <c r="H34">
        <v>2307</v>
      </c>
      <c r="I34" s="8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11">
        <f t="shared" si="3"/>
        <v>43110.25</v>
      </c>
      <c r="T34" s="11">
        <f t="shared" si="0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7">
        <f t="shared" si="1"/>
        <v>377.82071713147411</v>
      </c>
      <c r="H35">
        <v>5419</v>
      </c>
      <c r="I35" s="8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11">
        <f t="shared" si="3"/>
        <v>41917.208333333336</v>
      </c>
      <c r="T35" s="11">
        <f t="shared" si="0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7">
        <f t="shared" si="1"/>
        <v>150.80645161290323</v>
      </c>
      <c r="H36">
        <v>165</v>
      </c>
      <c r="I36" s="8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11">
        <f t="shared" si="3"/>
        <v>42817.208333333328</v>
      </c>
      <c r="T36" s="11">
        <f t="shared" si="0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7">
        <f t="shared" si="1"/>
        <v>150.30119521912351</v>
      </c>
      <c r="H37">
        <v>1965</v>
      </c>
      <c r="I37" s="8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11">
        <f t="shared" si="3"/>
        <v>43484.25</v>
      </c>
      <c r="T37" s="11">
        <f t="shared" si="0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7">
        <f t="shared" si="1"/>
        <v>157.28571428571431</v>
      </c>
      <c r="H38">
        <v>16</v>
      </c>
      <c r="I38" s="8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11">
        <f t="shared" si="3"/>
        <v>40600.25</v>
      </c>
      <c r="T38" s="11">
        <f t="shared" si="0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7">
        <f t="shared" si="1"/>
        <v>139.98765432098764</v>
      </c>
      <c r="H39">
        <v>107</v>
      </c>
      <c r="I39" s="8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11">
        <f t="shared" si="3"/>
        <v>43744.208333333328</v>
      </c>
      <c r="T39" s="11">
        <f t="shared" si="0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7">
        <f t="shared" si="1"/>
        <v>325.32258064516128</v>
      </c>
      <c r="H40">
        <v>134</v>
      </c>
      <c r="I40" s="8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11">
        <f t="shared" si="3"/>
        <v>40469.208333333336</v>
      </c>
      <c r="T40" s="11">
        <f t="shared" si="0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7">
        <f t="shared" si="1"/>
        <v>50.777777777777779</v>
      </c>
      <c r="H41">
        <v>88</v>
      </c>
      <c r="I41" s="8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11">
        <f t="shared" si="3"/>
        <v>41330.25</v>
      </c>
      <c r="T41" s="11">
        <f t="shared" si="0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7">
        <f t="shared" si="1"/>
        <v>169.06818181818181</v>
      </c>
      <c r="H42">
        <v>198</v>
      </c>
      <c r="I42" s="8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11">
        <f t="shared" si="3"/>
        <v>40334.208333333336</v>
      </c>
      <c r="T42" s="11">
        <f t="shared" si="0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7">
        <f t="shared" si="1"/>
        <v>212.92857142857144</v>
      </c>
      <c r="H43">
        <v>111</v>
      </c>
      <c r="I43" s="8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11">
        <f t="shared" si="3"/>
        <v>41156.208333333336</v>
      </c>
      <c r="T43" s="11">
        <f t="shared" si="0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7">
        <f t="shared" si="1"/>
        <v>443.94444444444446</v>
      </c>
      <c r="H44">
        <v>222</v>
      </c>
      <c r="I44" s="8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11">
        <f t="shared" si="3"/>
        <v>40728.208333333336</v>
      </c>
      <c r="T44" s="11">
        <f t="shared" si="0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7">
        <f t="shared" si="1"/>
        <v>185.9390243902439</v>
      </c>
      <c r="H45">
        <v>6212</v>
      </c>
      <c r="I45" s="8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11">
        <f t="shared" si="3"/>
        <v>41844.208333333336</v>
      </c>
      <c r="T45" s="11">
        <f t="shared" si="0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7">
        <f t="shared" si="1"/>
        <v>658.8125</v>
      </c>
      <c r="H46">
        <v>98</v>
      </c>
      <c r="I46" s="8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11">
        <f t="shared" si="3"/>
        <v>43541.208333333328</v>
      </c>
      <c r="T46" s="11">
        <f t="shared" si="0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7">
        <f t="shared" si="1"/>
        <v>47.684210526315788</v>
      </c>
      <c r="H47">
        <v>48</v>
      </c>
      <c r="I47" s="8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11">
        <f t="shared" si="3"/>
        <v>42676.208333333328</v>
      </c>
      <c r="T47" s="11">
        <f t="shared" si="0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7">
        <f t="shared" si="1"/>
        <v>114.78378378378378</v>
      </c>
      <c r="H48">
        <v>92</v>
      </c>
      <c r="I48" s="8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11">
        <f t="shared" si="3"/>
        <v>40367.208333333336</v>
      </c>
      <c r="T48" s="11">
        <f t="shared" si="0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7">
        <f t="shared" si="1"/>
        <v>475.26666666666665</v>
      </c>
      <c r="H49">
        <v>149</v>
      </c>
      <c r="I49" s="8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11">
        <f t="shared" si="3"/>
        <v>41727.208333333336</v>
      </c>
      <c r="T49" s="11">
        <f t="shared" si="0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7">
        <f t="shared" si="1"/>
        <v>386.97297297297297</v>
      </c>
      <c r="H50">
        <v>2431</v>
      </c>
      <c r="I50" s="8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11">
        <f t="shared" si="3"/>
        <v>42180.208333333328</v>
      </c>
      <c r="T50" s="11">
        <f t="shared" si="0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7">
        <f t="shared" si="1"/>
        <v>189.625</v>
      </c>
      <c r="H51">
        <v>303</v>
      </c>
      <c r="I51" s="8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11">
        <f t="shared" si="3"/>
        <v>43758.208333333328</v>
      </c>
      <c r="T51" s="11">
        <f t="shared" si="0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7">
        <f t="shared" si="1"/>
        <v>2</v>
      </c>
      <c r="H52">
        <v>1</v>
      </c>
      <c r="I52" s="8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11">
        <f t="shared" si="3"/>
        <v>41487.208333333336</v>
      </c>
      <c r="T52" s="11">
        <f t="shared" si="0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7">
        <f t="shared" si="1"/>
        <v>91.867805186590772</v>
      </c>
      <c r="H53">
        <v>1467</v>
      </c>
      <c r="I53" s="8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11">
        <f t="shared" si="3"/>
        <v>40995.208333333336</v>
      </c>
      <c r="T53" s="11">
        <f t="shared" si="0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7">
        <f t="shared" si="1"/>
        <v>34.152777777777779</v>
      </c>
      <c r="H54">
        <v>75</v>
      </c>
      <c r="I54" s="8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11">
        <f t="shared" si="3"/>
        <v>40436.208333333336</v>
      </c>
      <c r="T54" s="11">
        <f t="shared" si="0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7">
        <f t="shared" si="1"/>
        <v>140.40909090909091</v>
      </c>
      <c r="H55">
        <v>209</v>
      </c>
      <c r="I55" s="8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11">
        <f t="shared" si="3"/>
        <v>41779.208333333336</v>
      </c>
      <c r="T55" s="11">
        <f t="shared" si="0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7">
        <f t="shared" si="1"/>
        <v>89.86666666666666</v>
      </c>
      <c r="H56">
        <v>120</v>
      </c>
      <c r="I56" s="8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11">
        <f t="shared" si="3"/>
        <v>43170.25</v>
      </c>
      <c r="T56" s="11">
        <f t="shared" si="0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7">
        <f t="shared" si="1"/>
        <v>177.96969696969697</v>
      </c>
      <c r="H57">
        <v>131</v>
      </c>
      <c r="I57" s="8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11">
        <f t="shared" si="3"/>
        <v>43311.208333333328</v>
      </c>
      <c r="T57" s="11">
        <f t="shared" si="0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7">
        <f t="shared" si="1"/>
        <v>143.66249999999999</v>
      </c>
      <c r="H58">
        <v>164</v>
      </c>
      <c r="I58" s="8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11">
        <f t="shared" si="3"/>
        <v>42014.25</v>
      </c>
      <c r="T58" s="11">
        <f t="shared" si="0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7">
        <f t="shared" si="1"/>
        <v>215.27586206896552</v>
      </c>
      <c r="H59">
        <v>201</v>
      </c>
      <c r="I59" s="8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11">
        <f t="shared" si="3"/>
        <v>42979.208333333328</v>
      </c>
      <c r="T59" s="11">
        <f t="shared" si="0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7">
        <f t="shared" si="1"/>
        <v>227.11111111111114</v>
      </c>
      <c r="H60">
        <v>211</v>
      </c>
      <c r="I60" s="8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11">
        <f t="shared" si="3"/>
        <v>42268.208333333328</v>
      </c>
      <c r="T60" s="11">
        <f t="shared" si="0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7">
        <f t="shared" si="1"/>
        <v>275.07142857142861</v>
      </c>
      <c r="H61">
        <v>128</v>
      </c>
      <c r="I61" s="8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11">
        <f t="shared" si="3"/>
        <v>42898.208333333328</v>
      </c>
      <c r="T61" s="11">
        <f t="shared" si="0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7">
        <f t="shared" si="1"/>
        <v>144.37048832271762</v>
      </c>
      <c r="H62">
        <v>1600</v>
      </c>
      <c r="I62" s="8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11">
        <f t="shared" si="3"/>
        <v>41107.208333333336</v>
      </c>
      <c r="T62" s="11">
        <f t="shared" si="0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7">
        <f t="shared" si="1"/>
        <v>92.74598393574297</v>
      </c>
      <c r="H63">
        <v>2253</v>
      </c>
      <c r="I63" s="8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11">
        <f t="shared" si="3"/>
        <v>40595.25</v>
      </c>
      <c r="T63" s="11">
        <f t="shared" si="0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7">
        <f t="shared" si="1"/>
        <v>722.6</v>
      </c>
      <c r="H64">
        <v>249</v>
      </c>
      <c r="I64" s="8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11">
        <f t="shared" si="3"/>
        <v>42160.208333333328</v>
      </c>
      <c r="T64" s="11">
        <f t="shared" si="0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7">
        <f t="shared" si="1"/>
        <v>11.851063829787234</v>
      </c>
      <c r="H65">
        <v>5</v>
      </c>
      <c r="I65" s="8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11">
        <f t="shared" si="3"/>
        <v>42853.208333333328</v>
      </c>
      <c r="T65" s="11">
        <f t="shared" si="0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7">
        <f t="shared" si="1"/>
        <v>97.642857142857139</v>
      </c>
      <c r="H66">
        <v>38</v>
      </c>
      <c r="I66" s="8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11">
        <f t="shared" si="3"/>
        <v>43283.208333333328</v>
      </c>
      <c r="T66" s="11">
        <f t="shared" si="0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7">
        <f t="shared" si="1"/>
        <v>236.14754098360655</v>
      </c>
      <c r="H67">
        <v>236</v>
      </c>
      <c r="I67" s="8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11">
        <f t="shared" si="3"/>
        <v>40570.25</v>
      </c>
      <c r="T67" s="11">
        <f t="shared" ref="T67:T130" si="4">DATE(1970,1,1) + M67/(60*60*24)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7">
        <f t="shared" ref="G68:G131" si="5">E68/D68*100</f>
        <v>45.068965517241381</v>
      </c>
      <c r="H68">
        <v>12</v>
      </c>
      <c r="I68" s="8">
        <f t="shared" ref="I68:I131" si="6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11">
        <f t="shared" ref="S68:S131" si="7">DATE(1970,1,1) + L68/(60*60*24)</f>
        <v>42102.208333333328</v>
      </c>
      <c r="T68" s="11">
        <f t="shared" si="4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7">
        <f t="shared" si="5"/>
        <v>162.38567493112947</v>
      </c>
      <c r="H69">
        <v>4065</v>
      </c>
      <c r="I69" s="8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11">
        <f t="shared" si="7"/>
        <v>40203.25</v>
      </c>
      <c r="T69" s="11">
        <f t="shared" si="4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7">
        <f t="shared" si="5"/>
        <v>254.52631578947367</v>
      </c>
      <c r="H70">
        <v>246</v>
      </c>
      <c r="I70" s="8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11">
        <f t="shared" si="7"/>
        <v>42943.208333333328</v>
      </c>
      <c r="T70" s="11">
        <f t="shared" si="4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7">
        <f t="shared" si="5"/>
        <v>24.063291139240505</v>
      </c>
      <c r="H71">
        <v>17</v>
      </c>
      <c r="I71" s="8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11">
        <f t="shared" si="7"/>
        <v>40531.25</v>
      </c>
      <c r="T71" s="11">
        <f t="shared" si="4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7">
        <f t="shared" si="5"/>
        <v>123.74140625000001</v>
      </c>
      <c r="H72">
        <v>2475</v>
      </c>
      <c r="I72" s="8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11">
        <f t="shared" si="7"/>
        <v>40484.208333333336</v>
      </c>
      <c r="T72" s="11">
        <f t="shared" si="4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7">
        <f t="shared" si="5"/>
        <v>108.06666666666666</v>
      </c>
      <c r="H73">
        <v>76</v>
      </c>
      <c r="I73" s="8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11">
        <f t="shared" si="7"/>
        <v>43799.25</v>
      </c>
      <c r="T73" s="11">
        <f t="shared" si="4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7">
        <f t="shared" si="5"/>
        <v>670.33333333333326</v>
      </c>
      <c r="H74">
        <v>54</v>
      </c>
      <c r="I74" s="8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11">
        <f t="shared" si="7"/>
        <v>42186.208333333328</v>
      </c>
      <c r="T74" s="11">
        <f t="shared" si="4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7">
        <f t="shared" si="5"/>
        <v>660.92857142857144</v>
      </c>
      <c r="H75">
        <v>88</v>
      </c>
      <c r="I75" s="8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11">
        <f t="shared" si="7"/>
        <v>42701.25</v>
      </c>
      <c r="T75" s="11">
        <f t="shared" si="4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7">
        <f t="shared" si="5"/>
        <v>122.46153846153847</v>
      </c>
      <c r="H76">
        <v>85</v>
      </c>
      <c r="I76" s="8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11">
        <f t="shared" si="7"/>
        <v>42456.208333333328</v>
      </c>
      <c r="T76" s="11">
        <f t="shared" si="4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7">
        <f t="shared" si="5"/>
        <v>150.57731958762886</v>
      </c>
      <c r="H77">
        <v>170</v>
      </c>
      <c r="I77" s="8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11">
        <f t="shared" si="7"/>
        <v>43296.208333333328</v>
      </c>
      <c r="T77" s="11">
        <f t="shared" si="4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7">
        <f t="shared" si="5"/>
        <v>78.106590724165997</v>
      </c>
      <c r="H78">
        <v>1684</v>
      </c>
      <c r="I78" s="8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11">
        <f t="shared" si="7"/>
        <v>42027.25</v>
      </c>
      <c r="T78" s="11">
        <f t="shared" si="4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7">
        <f t="shared" si="5"/>
        <v>46.94736842105263</v>
      </c>
      <c r="H79">
        <v>56</v>
      </c>
      <c r="I79" s="8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11">
        <f t="shared" si="7"/>
        <v>40448.208333333336</v>
      </c>
      <c r="T79" s="11">
        <f t="shared" si="4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7">
        <f t="shared" si="5"/>
        <v>300.8</v>
      </c>
      <c r="H80">
        <v>330</v>
      </c>
      <c r="I80" s="8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11">
        <f t="shared" si="7"/>
        <v>43206.208333333328</v>
      </c>
      <c r="T80" s="11">
        <f t="shared" si="4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7">
        <f t="shared" si="5"/>
        <v>69.598615916955026</v>
      </c>
      <c r="H81">
        <v>838</v>
      </c>
      <c r="I81" s="8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11">
        <f t="shared" si="7"/>
        <v>43267.208333333328</v>
      </c>
      <c r="T81" s="11">
        <f t="shared" si="4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7">
        <f t="shared" si="5"/>
        <v>637.4545454545455</v>
      </c>
      <c r="H82">
        <v>127</v>
      </c>
      <c r="I82" s="8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11">
        <f t="shared" si="7"/>
        <v>42976.208333333328</v>
      </c>
      <c r="T82" s="11">
        <f t="shared" si="4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7">
        <f t="shared" si="5"/>
        <v>225.33928571428569</v>
      </c>
      <c r="H83">
        <v>411</v>
      </c>
      <c r="I83" s="8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11">
        <f t="shared" si="7"/>
        <v>43062.25</v>
      </c>
      <c r="T83" s="11">
        <f t="shared" si="4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7">
        <f t="shared" si="5"/>
        <v>1497.3000000000002</v>
      </c>
      <c r="H84">
        <v>180</v>
      </c>
      <c r="I84" s="8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11">
        <f t="shared" si="7"/>
        <v>43482.25</v>
      </c>
      <c r="T84" s="11">
        <f t="shared" si="4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7">
        <f t="shared" si="5"/>
        <v>37.590225563909776</v>
      </c>
      <c r="H85">
        <v>1000</v>
      </c>
      <c r="I85" s="8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11">
        <f t="shared" si="7"/>
        <v>42579.208333333328</v>
      </c>
      <c r="T85" s="11">
        <f t="shared" si="4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7">
        <f t="shared" si="5"/>
        <v>132.36942675159236</v>
      </c>
      <c r="H86">
        <v>374</v>
      </c>
      <c r="I86" s="8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11">
        <f t="shared" si="7"/>
        <v>41118.208333333336</v>
      </c>
      <c r="T86" s="11">
        <f t="shared" si="4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7">
        <f t="shared" si="5"/>
        <v>131.22448979591837</v>
      </c>
      <c r="H87">
        <v>71</v>
      </c>
      <c r="I87" s="8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11">
        <f t="shared" si="7"/>
        <v>40797.208333333336</v>
      </c>
      <c r="T87" s="11">
        <f t="shared" si="4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7">
        <f t="shared" si="5"/>
        <v>167.63513513513513</v>
      </c>
      <c r="H88">
        <v>203</v>
      </c>
      <c r="I88" s="8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11">
        <f t="shared" si="7"/>
        <v>42128.208333333328</v>
      </c>
      <c r="T88" s="11">
        <f t="shared" si="4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7">
        <f t="shared" si="5"/>
        <v>61.984886649874063</v>
      </c>
      <c r="H89">
        <v>1482</v>
      </c>
      <c r="I89" s="8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11">
        <f t="shared" si="7"/>
        <v>40610.25</v>
      </c>
      <c r="T89" s="11">
        <f t="shared" si="4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7">
        <f t="shared" si="5"/>
        <v>260.75</v>
      </c>
      <c r="H90">
        <v>113</v>
      </c>
      <c r="I90" s="8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11">
        <f t="shared" si="7"/>
        <v>42110.208333333328</v>
      </c>
      <c r="T90" s="11">
        <f t="shared" si="4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7">
        <f t="shared" si="5"/>
        <v>252.58823529411765</v>
      </c>
      <c r="H91">
        <v>96</v>
      </c>
      <c r="I91" s="8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11">
        <f t="shared" si="7"/>
        <v>40283.208333333336</v>
      </c>
      <c r="T91" s="11">
        <f t="shared" si="4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7">
        <f t="shared" si="5"/>
        <v>78.615384615384613</v>
      </c>
      <c r="H92">
        <v>106</v>
      </c>
      <c r="I92" s="8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11">
        <f t="shared" si="7"/>
        <v>42425.25</v>
      </c>
      <c r="T92" s="11">
        <f t="shared" si="4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7">
        <f t="shared" si="5"/>
        <v>48.404406999351913</v>
      </c>
      <c r="H93">
        <v>679</v>
      </c>
      <c r="I93" s="8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11">
        <f t="shared" si="7"/>
        <v>42588.208333333328</v>
      </c>
      <c r="T93" s="11">
        <f t="shared" si="4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7">
        <f t="shared" si="5"/>
        <v>258.875</v>
      </c>
      <c r="H94">
        <v>498</v>
      </c>
      <c r="I94" s="8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11">
        <f t="shared" si="7"/>
        <v>40352.208333333336</v>
      </c>
      <c r="T94" s="11">
        <f t="shared" si="4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7">
        <f t="shared" si="5"/>
        <v>60.548713235294116</v>
      </c>
      <c r="H95">
        <v>610</v>
      </c>
      <c r="I95" s="8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11">
        <f t="shared" si="7"/>
        <v>41202.208333333336</v>
      </c>
      <c r="T95" s="11">
        <f t="shared" si="4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7">
        <f t="shared" si="5"/>
        <v>303.68965517241378</v>
      </c>
      <c r="H96">
        <v>180</v>
      </c>
      <c r="I96" s="8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11">
        <f t="shared" si="7"/>
        <v>43562.208333333328</v>
      </c>
      <c r="T96" s="11">
        <f t="shared" si="4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7">
        <f t="shared" si="5"/>
        <v>112.99999999999999</v>
      </c>
      <c r="H97">
        <v>27</v>
      </c>
      <c r="I97" s="8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11">
        <f t="shared" si="7"/>
        <v>43752.208333333328</v>
      </c>
      <c r="T97" s="11">
        <f t="shared" si="4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7">
        <f t="shared" si="5"/>
        <v>217.37876614060258</v>
      </c>
      <c r="H98">
        <v>2331</v>
      </c>
      <c r="I98" s="8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11">
        <f t="shared" si="7"/>
        <v>40612.25</v>
      </c>
      <c r="T98" s="11">
        <f t="shared" si="4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7">
        <f t="shared" si="5"/>
        <v>926.69230769230762</v>
      </c>
      <c r="H99">
        <v>113</v>
      </c>
      <c r="I99" s="8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11">
        <f t="shared" si="7"/>
        <v>42180.208333333328</v>
      </c>
      <c r="T99" s="11">
        <f t="shared" si="4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7">
        <f t="shared" si="5"/>
        <v>33.692229038854805</v>
      </c>
      <c r="H100">
        <v>1220</v>
      </c>
      <c r="I100" s="8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11">
        <f t="shared" si="7"/>
        <v>42212.208333333328</v>
      </c>
      <c r="T100" s="11">
        <f t="shared" si="4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7">
        <f t="shared" si="5"/>
        <v>196.7236842105263</v>
      </c>
      <c r="H101">
        <v>164</v>
      </c>
      <c r="I101" s="8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11">
        <f t="shared" si="7"/>
        <v>41968.25</v>
      </c>
      <c r="T101" s="11">
        <f t="shared" si="4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7">
        <f t="shared" si="5"/>
        <v>1</v>
      </c>
      <c r="H102">
        <v>1</v>
      </c>
      <c r="I102" s="8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11">
        <f t="shared" si="7"/>
        <v>40835.208333333336</v>
      </c>
      <c r="T102" s="11">
        <f t="shared" si="4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7">
        <f t="shared" si="5"/>
        <v>1021.4444444444445</v>
      </c>
      <c r="H103">
        <v>164</v>
      </c>
      <c r="I103" s="8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11">
        <f t="shared" si="7"/>
        <v>42056.25</v>
      </c>
      <c r="T103" s="11">
        <f t="shared" si="4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7">
        <f t="shared" si="5"/>
        <v>281.67567567567568</v>
      </c>
      <c r="H104">
        <v>336</v>
      </c>
      <c r="I104" s="8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11">
        <f t="shared" si="7"/>
        <v>43234.208333333328</v>
      </c>
      <c r="T104" s="11">
        <f t="shared" si="4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7">
        <f t="shared" si="5"/>
        <v>24.610000000000003</v>
      </c>
      <c r="H105">
        <v>37</v>
      </c>
      <c r="I105" s="8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11">
        <f t="shared" si="7"/>
        <v>40475.208333333336</v>
      </c>
      <c r="T105" s="11">
        <f t="shared" si="4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7">
        <f t="shared" si="5"/>
        <v>143.14010067114094</v>
      </c>
      <c r="H106">
        <v>1917</v>
      </c>
      <c r="I106" s="8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11">
        <f t="shared" si="7"/>
        <v>42878.208333333328</v>
      </c>
      <c r="T106" s="11">
        <f t="shared" si="4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7">
        <f t="shared" si="5"/>
        <v>144.54411764705884</v>
      </c>
      <c r="H107">
        <v>95</v>
      </c>
      <c r="I107" s="8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11">
        <f t="shared" si="7"/>
        <v>41366.208333333336</v>
      </c>
      <c r="T107" s="11">
        <f t="shared" si="4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7">
        <f t="shared" si="5"/>
        <v>359.12820512820514</v>
      </c>
      <c r="H108">
        <v>147</v>
      </c>
      <c r="I108" s="8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11">
        <f t="shared" si="7"/>
        <v>43716.208333333328</v>
      </c>
      <c r="T108" s="11">
        <f t="shared" si="4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7">
        <f t="shared" si="5"/>
        <v>186.48571428571427</v>
      </c>
      <c r="H109">
        <v>86</v>
      </c>
      <c r="I109" s="8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11">
        <f t="shared" si="7"/>
        <v>43213.208333333328</v>
      </c>
      <c r="T109" s="11">
        <f t="shared" si="4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7">
        <f t="shared" si="5"/>
        <v>595.26666666666665</v>
      </c>
      <c r="H110">
        <v>83</v>
      </c>
      <c r="I110" s="8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11">
        <f t="shared" si="7"/>
        <v>41005.208333333336</v>
      </c>
      <c r="T110" s="11">
        <f t="shared" si="4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7">
        <f t="shared" si="5"/>
        <v>59.21153846153846</v>
      </c>
      <c r="H111">
        <v>60</v>
      </c>
      <c r="I111" s="8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11">
        <f t="shared" si="7"/>
        <v>41651.25</v>
      </c>
      <c r="T111" s="11">
        <f t="shared" si="4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7">
        <f t="shared" si="5"/>
        <v>14.962780898876405</v>
      </c>
      <c r="H112">
        <v>296</v>
      </c>
      <c r="I112" s="8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11">
        <f t="shared" si="7"/>
        <v>43354.208333333328</v>
      </c>
      <c r="T112" s="11">
        <f t="shared" si="4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7">
        <f t="shared" si="5"/>
        <v>119.95602605863192</v>
      </c>
      <c r="H113">
        <v>676</v>
      </c>
      <c r="I113" s="8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11">
        <f t="shared" si="7"/>
        <v>41174.208333333336</v>
      </c>
      <c r="T113" s="11">
        <f t="shared" si="4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7">
        <f t="shared" si="5"/>
        <v>268.82978723404256</v>
      </c>
      <c r="H114">
        <v>361</v>
      </c>
      <c r="I114" s="8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11">
        <f t="shared" si="7"/>
        <v>41875.208333333336</v>
      </c>
      <c r="T114" s="11">
        <f t="shared" si="4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7">
        <f t="shared" si="5"/>
        <v>376.87878787878788</v>
      </c>
      <c r="H115">
        <v>131</v>
      </c>
      <c r="I115" s="8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11">
        <f t="shared" si="7"/>
        <v>42990.208333333328</v>
      </c>
      <c r="T115" s="11">
        <f t="shared" si="4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7">
        <f t="shared" si="5"/>
        <v>727.15789473684208</v>
      </c>
      <c r="H116">
        <v>126</v>
      </c>
      <c r="I116" s="8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11">
        <f t="shared" si="7"/>
        <v>43564.208333333328</v>
      </c>
      <c r="T116" s="11">
        <f t="shared" si="4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7">
        <f t="shared" si="5"/>
        <v>87.211757648470297</v>
      </c>
      <c r="H117">
        <v>3304</v>
      </c>
      <c r="I117" s="8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11">
        <f t="shared" si="7"/>
        <v>43056.25</v>
      </c>
      <c r="T117" s="11">
        <f t="shared" si="4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7">
        <f t="shared" si="5"/>
        <v>88</v>
      </c>
      <c r="H118">
        <v>73</v>
      </c>
      <c r="I118" s="8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11">
        <f t="shared" si="7"/>
        <v>42265.208333333328</v>
      </c>
      <c r="T118" s="11">
        <f t="shared" si="4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7">
        <f t="shared" si="5"/>
        <v>173.9387755102041</v>
      </c>
      <c r="H119">
        <v>275</v>
      </c>
      <c r="I119" s="8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11">
        <f t="shared" si="7"/>
        <v>40808.208333333336</v>
      </c>
      <c r="T119" s="11">
        <f t="shared" si="4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7">
        <f t="shared" si="5"/>
        <v>117.61111111111111</v>
      </c>
      <c r="H120">
        <v>67</v>
      </c>
      <c r="I120" s="8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11">
        <f t="shared" si="7"/>
        <v>41665.25</v>
      </c>
      <c r="T120" s="11">
        <f t="shared" si="4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7">
        <f t="shared" si="5"/>
        <v>214.96</v>
      </c>
      <c r="H121">
        <v>154</v>
      </c>
      <c r="I121" s="8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11">
        <f t="shared" si="7"/>
        <v>41806.208333333336</v>
      </c>
      <c r="T121" s="11">
        <f t="shared" si="4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7">
        <f t="shared" si="5"/>
        <v>149.49667110519306</v>
      </c>
      <c r="H122">
        <v>1782</v>
      </c>
      <c r="I122" s="8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11">
        <f t="shared" si="7"/>
        <v>42111.208333333328</v>
      </c>
      <c r="T122" s="11">
        <f t="shared" si="4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7">
        <f t="shared" si="5"/>
        <v>219.33995584988963</v>
      </c>
      <c r="H123">
        <v>903</v>
      </c>
      <c r="I123" s="8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11">
        <f t="shared" si="7"/>
        <v>41917.208333333336</v>
      </c>
      <c r="T123" s="11">
        <f t="shared" si="4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7">
        <f t="shared" si="5"/>
        <v>64.367690058479525</v>
      </c>
      <c r="H124">
        <v>3387</v>
      </c>
      <c r="I124" s="8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11">
        <f t="shared" si="7"/>
        <v>41970.25</v>
      </c>
      <c r="T124" s="11">
        <f t="shared" si="4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7">
        <f t="shared" si="5"/>
        <v>18.622397298818232</v>
      </c>
      <c r="H125">
        <v>662</v>
      </c>
      <c r="I125" s="8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11">
        <f t="shared" si="7"/>
        <v>42332.25</v>
      </c>
      <c r="T125" s="11">
        <f t="shared" si="4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7">
        <f t="shared" si="5"/>
        <v>367.76923076923077</v>
      </c>
      <c r="H126">
        <v>94</v>
      </c>
      <c r="I126" s="8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11">
        <f t="shared" si="7"/>
        <v>43598.208333333328</v>
      </c>
      <c r="T126" s="11">
        <f t="shared" si="4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7">
        <f t="shared" si="5"/>
        <v>159.90566037735849</v>
      </c>
      <c r="H127">
        <v>180</v>
      </c>
      <c r="I127" s="8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11">
        <f t="shared" si="7"/>
        <v>43362.208333333328</v>
      </c>
      <c r="T127" s="11">
        <f t="shared" si="4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7">
        <f t="shared" si="5"/>
        <v>38.633185349611544</v>
      </c>
      <c r="H128">
        <v>774</v>
      </c>
      <c r="I128" s="8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11">
        <f t="shared" si="7"/>
        <v>42596.208333333328</v>
      </c>
      <c r="T128" s="11">
        <f t="shared" si="4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7">
        <f t="shared" si="5"/>
        <v>51.42151162790698</v>
      </c>
      <c r="H129">
        <v>672</v>
      </c>
      <c r="I129" s="8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11">
        <f t="shared" si="7"/>
        <v>40310.208333333336</v>
      </c>
      <c r="T129" s="11">
        <f t="shared" si="4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7">
        <f t="shared" si="5"/>
        <v>60.334277620396605</v>
      </c>
      <c r="H130">
        <v>532</v>
      </c>
      <c r="I130" s="8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11">
        <f t="shared" si="7"/>
        <v>40417.208333333336</v>
      </c>
      <c r="T130" s="11">
        <f t="shared" si="4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7">
        <f t="shared" si="5"/>
        <v>3.202693602693603</v>
      </c>
      <c r="H131">
        <v>55</v>
      </c>
      <c r="I131" s="8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11">
        <f t="shared" si="7"/>
        <v>42038.25</v>
      </c>
      <c r="T131" s="11">
        <f t="shared" ref="T131:T194" si="8">DATE(1970,1,1) + M131/(60*60*24)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7">
        <f t="shared" ref="G132:G195" si="9">E132/D132*100</f>
        <v>155.46875</v>
      </c>
      <c r="H132">
        <v>533</v>
      </c>
      <c r="I132" s="8">
        <f t="shared" ref="I132:I195" si="10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11">
        <f t="shared" ref="S132:S195" si="11">DATE(1970,1,1) + L132/(60*60*24)</f>
        <v>40842.208333333336</v>
      </c>
      <c r="T132" s="11">
        <f t="shared" si="8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7">
        <f t="shared" si="9"/>
        <v>100.85974499089254</v>
      </c>
      <c r="H133">
        <v>2443</v>
      </c>
      <c r="I133" s="8">
        <f t="shared" si="10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11">
        <f t="shared" si="11"/>
        <v>41607.25</v>
      </c>
      <c r="T133" s="11">
        <f t="shared" si="8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7">
        <f t="shared" si="9"/>
        <v>116.18181818181819</v>
      </c>
      <c r="H134">
        <v>89</v>
      </c>
      <c r="I134" s="8">
        <f t="shared" si="10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11">
        <f t="shared" si="11"/>
        <v>43112.25</v>
      </c>
      <c r="T134" s="11">
        <f t="shared" si="8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7">
        <f t="shared" si="9"/>
        <v>310.77777777777777</v>
      </c>
      <c r="H135">
        <v>159</v>
      </c>
      <c r="I135" s="8">
        <f t="shared" si="10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11">
        <f t="shared" si="11"/>
        <v>40767.208333333336</v>
      </c>
      <c r="T135" s="11">
        <f t="shared" si="8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7">
        <f t="shared" si="9"/>
        <v>89.73668341708543</v>
      </c>
      <c r="H136">
        <v>940</v>
      </c>
      <c r="I136" s="8">
        <f t="shared" si="10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11">
        <f t="shared" si="11"/>
        <v>40713.208333333336</v>
      </c>
      <c r="T136" s="11">
        <f t="shared" si="8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7">
        <f t="shared" si="9"/>
        <v>71.27272727272728</v>
      </c>
      <c r="H137">
        <v>117</v>
      </c>
      <c r="I137" s="8">
        <f t="shared" si="10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11">
        <f t="shared" si="11"/>
        <v>41340.25</v>
      </c>
      <c r="T137" s="11">
        <f t="shared" si="8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7">
        <f t="shared" si="9"/>
        <v>3.2862318840579712</v>
      </c>
      <c r="H138">
        <v>58</v>
      </c>
      <c r="I138" s="8">
        <f t="shared" si="10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11">
        <f t="shared" si="11"/>
        <v>41797.208333333336</v>
      </c>
      <c r="T138" s="11">
        <f t="shared" si="8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7">
        <f t="shared" si="9"/>
        <v>261.77777777777777</v>
      </c>
      <c r="H139">
        <v>50</v>
      </c>
      <c r="I139" s="8">
        <f t="shared" si="10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11">
        <f t="shared" si="11"/>
        <v>40457.208333333336</v>
      </c>
      <c r="T139" s="11">
        <f t="shared" si="8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7">
        <f t="shared" si="9"/>
        <v>96</v>
      </c>
      <c r="H140">
        <v>115</v>
      </c>
      <c r="I140" s="8">
        <f t="shared" si="10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11">
        <f t="shared" si="11"/>
        <v>41180.208333333336</v>
      </c>
      <c r="T140" s="11">
        <f t="shared" si="8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7">
        <f t="shared" si="9"/>
        <v>20.896851248642779</v>
      </c>
      <c r="H141">
        <v>326</v>
      </c>
      <c r="I141" s="8">
        <f t="shared" si="10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11">
        <f t="shared" si="11"/>
        <v>42115.208333333328</v>
      </c>
      <c r="T141" s="11">
        <f t="shared" si="8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7">
        <f t="shared" si="9"/>
        <v>223.16363636363636</v>
      </c>
      <c r="H142">
        <v>186</v>
      </c>
      <c r="I142" s="8">
        <f t="shared" si="10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11">
        <f t="shared" si="11"/>
        <v>43156.25</v>
      </c>
      <c r="T142" s="11">
        <f t="shared" si="8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7">
        <f t="shared" si="9"/>
        <v>101.59097978227061</v>
      </c>
      <c r="H143">
        <v>1071</v>
      </c>
      <c r="I143" s="8">
        <f t="shared" si="10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11">
        <f t="shared" si="11"/>
        <v>42167.208333333328</v>
      </c>
      <c r="T143" s="11">
        <f t="shared" si="8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7">
        <f t="shared" si="9"/>
        <v>230.03999999999996</v>
      </c>
      <c r="H144">
        <v>117</v>
      </c>
      <c r="I144" s="8">
        <f t="shared" si="10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11">
        <f t="shared" si="11"/>
        <v>41005.208333333336</v>
      </c>
      <c r="T144" s="11">
        <f t="shared" si="8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7">
        <f t="shared" si="9"/>
        <v>135.59259259259261</v>
      </c>
      <c r="H145">
        <v>70</v>
      </c>
      <c r="I145" s="8">
        <f t="shared" si="10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11">
        <f t="shared" si="11"/>
        <v>40357.208333333336</v>
      </c>
      <c r="T145" s="11">
        <f t="shared" si="8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7">
        <f t="shared" si="9"/>
        <v>129.1</v>
      </c>
      <c r="H146">
        <v>135</v>
      </c>
      <c r="I146" s="8">
        <f t="shared" si="10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11">
        <f t="shared" si="11"/>
        <v>43633.208333333328</v>
      </c>
      <c r="T146" s="11">
        <f t="shared" si="8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7">
        <f t="shared" si="9"/>
        <v>236.512</v>
      </c>
      <c r="H147">
        <v>768</v>
      </c>
      <c r="I147" s="8">
        <f t="shared" si="10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11">
        <f t="shared" si="11"/>
        <v>41889.208333333336</v>
      </c>
      <c r="T147" s="11">
        <f t="shared" si="8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7">
        <f t="shared" si="9"/>
        <v>17.25</v>
      </c>
      <c r="H148">
        <v>51</v>
      </c>
      <c r="I148" s="8">
        <f t="shared" si="10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11">
        <f t="shared" si="11"/>
        <v>40855.25</v>
      </c>
      <c r="T148" s="11">
        <f t="shared" si="8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7">
        <f t="shared" si="9"/>
        <v>112.49397590361446</v>
      </c>
      <c r="H149">
        <v>199</v>
      </c>
      <c r="I149" s="8">
        <f t="shared" si="10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11">
        <f t="shared" si="11"/>
        <v>42534.208333333328</v>
      </c>
      <c r="T149" s="11">
        <f t="shared" si="8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7">
        <f t="shared" si="9"/>
        <v>121.02150537634408</v>
      </c>
      <c r="H150">
        <v>107</v>
      </c>
      <c r="I150" s="8">
        <f t="shared" si="10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11">
        <f t="shared" si="11"/>
        <v>42941.208333333328</v>
      </c>
      <c r="T150" s="11">
        <f t="shared" si="8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7">
        <f t="shared" si="9"/>
        <v>219.87096774193549</v>
      </c>
      <c r="H151">
        <v>195</v>
      </c>
      <c r="I151" s="8">
        <f t="shared" si="10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11">
        <f t="shared" si="11"/>
        <v>41275.25</v>
      </c>
      <c r="T151" s="11">
        <f t="shared" si="8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7">
        <f t="shared" si="9"/>
        <v>1</v>
      </c>
      <c r="H152">
        <v>1</v>
      </c>
      <c r="I152" s="8">
        <f t="shared" si="10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11">
        <f t="shared" si="11"/>
        <v>43450.25</v>
      </c>
      <c r="T152" s="11">
        <f t="shared" si="8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7">
        <f t="shared" si="9"/>
        <v>64.166909620991248</v>
      </c>
      <c r="H153">
        <v>1467</v>
      </c>
      <c r="I153" s="8">
        <f t="shared" si="10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11">
        <f t="shared" si="11"/>
        <v>41799.208333333336</v>
      </c>
      <c r="T153" s="11">
        <f t="shared" si="8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7">
        <f t="shared" si="9"/>
        <v>423.06746987951806</v>
      </c>
      <c r="H154">
        <v>3376</v>
      </c>
      <c r="I154" s="8">
        <f t="shared" si="10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11">
        <f t="shared" si="11"/>
        <v>42783.25</v>
      </c>
      <c r="T154" s="11">
        <f t="shared" si="8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7">
        <f t="shared" si="9"/>
        <v>92.984160506863773</v>
      </c>
      <c r="H155">
        <v>5681</v>
      </c>
      <c r="I155" s="8">
        <f t="shared" si="10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11">
        <f t="shared" si="11"/>
        <v>41201.208333333336</v>
      </c>
      <c r="T155" s="11">
        <f t="shared" si="8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7">
        <f t="shared" si="9"/>
        <v>58.756567425569173</v>
      </c>
      <c r="H156">
        <v>1059</v>
      </c>
      <c r="I156" s="8">
        <f t="shared" si="10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11">
        <f t="shared" si="11"/>
        <v>42502.208333333328</v>
      </c>
      <c r="T156" s="11">
        <f t="shared" si="8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7">
        <f t="shared" si="9"/>
        <v>65.022222222222226</v>
      </c>
      <c r="H157">
        <v>1194</v>
      </c>
      <c r="I157" s="8">
        <f t="shared" si="10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11">
        <f t="shared" si="11"/>
        <v>40262.208333333336</v>
      </c>
      <c r="T157" s="11">
        <f t="shared" si="8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7">
        <f t="shared" si="9"/>
        <v>73.939560439560438</v>
      </c>
      <c r="H158">
        <v>379</v>
      </c>
      <c r="I158" s="8">
        <f t="shared" si="10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11">
        <f t="shared" si="11"/>
        <v>43743.208333333328</v>
      </c>
      <c r="T158" s="11">
        <f t="shared" si="8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7">
        <f t="shared" si="9"/>
        <v>52.666666666666664</v>
      </c>
      <c r="H159">
        <v>30</v>
      </c>
      <c r="I159" s="8">
        <f t="shared" si="10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11">
        <f t="shared" si="11"/>
        <v>41638.25</v>
      </c>
      <c r="T159" s="11">
        <f t="shared" si="8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7">
        <f t="shared" si="9"/>
        <v>220.95238095238096</v>
      </c>
      <c r="H160">
        <v>41</v>
      </c>
      <c r="I160" s="8">
        <f t="shared" si="10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11">
        <f t="shared" si="11"/>
        <v>42346.25</v>
      </c>
      <c r="T160" s="11">
        <f t="shared" si="8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7">
        <f t="shared" si="9"/>
        <v>100.01150627615063</v>
      </c>
      <c r="H161">
        <v>1821</v>
      </c>
      <c r="I161" s="8">
        <f t="shared" si="10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11">
        <f t="shared" si="11"/>
        <v>43551.208333333328</v>
      </c>
      <c r="T161" s="11">
        <f t="shared" si="8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7">
        <f t="shared" si="9"/>
        <v>162.3125</v>
      </c>
      <c r="H162">
        <v>164</v>
      </c>
      <c r="I162" s="8">
        <f t="shared" si="10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11">
        <f t="shared" si="11"/>
        <v>43582.208333333328</v>
      </c>
      <c r="T162" s="11">
        <f t="shared" si="8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7">
        <f t="shared" si="9"/>
        <v>78.181818181818187</v>
      </c>
      <c r="H163">
        <v>75</v>
      </c>
      <c r="I163" s="8">
        <f t="shared" si="10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11">
        <f t="shared" si="11"/>
        <v>42270.208333333328</v>
      </c>
      <c r="T163" s="11">
        <f t="shared" si="8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7">
        <f t="shared" si="9"/>
        <v>149.73770491803279</v>
      </c>
      <c r="H164">
        <v>157</v>
      </c>
      <c r="I164" s="8">
        <f t="shared" si="10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11">
        <f t="shared" si="11"/>
        <v>43442.25</v>
      </c>
      <c r="T164" s="11">
        <f t="shared" si="8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7">
        <f t="shared" si="9"/>
        <v>253.25714285714284</v>
      </c>
      <c r="H165">
        <v>246</v>
      </c>
      <c r="I165" s="8">
        <f t="shared" si="10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11">
        <f t="shared" si="11"/>
        <v>43028.208333333328</v>
      </c>
      <c r="T165" s="11">
        <f t="shared" si="8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7">
        <f t="shared" si="9"/>
        <v>100.16943521594683</v>
      </c>
      <c r="H166">
        <v>1396</v>
      </c>
      <c r="I166" s="8">
        <f t="shared" si="10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11">
        <f t="shared" si="11"/>
        <v>43016.208333333328</v>
      </c>
      <c r="T166" s="11">
        <f t="shared" si="8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7">
        <f t="shared" si="9"/>
        <v>121.99004424778761</v>
      </c>
      <c r="H167">
        <v>2506</v>
      </c>
      <c r="I167" s="8">
        <f t="shared" si="10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11">
        <f t="shared" si="11"/>
        <v>42948.208333333328</v>
      </c>
      <c r="T167" s="11">
        <f t="shared" si="8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7">
        <f t="shared" si="9"/>
        <v>137.13265306122449</v>
      </c>
      <c r="H168">
        <v>244</v>
      </c>
      <c r="I168" s="8">
        <f t="shared" si="10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11">
        <f t="shared" si="11"/>
        <v>40534.25</v>
      </c>
      <c r="T168" s="11">
        <f t="shared" si="8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7">
        <f t="shared" si="9"/>
        <v>415.53846153846149</v>
      </c>
      <c r="H169">
        <v>146</v>
      </c>
      <c r="I169" s="8">
        <f t="shared" si="10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11">
        <f t="shared" si="11"/>
        <v>41435.208333333336</v>
      </c>
      <c r="T169" s="11">
        <f t="shared" si="8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7">
        <f t="shared" si="9"/>
        <v>31.30913348946136</v>
      </c>
      <c r="H170">
        <v>955</v>
      </c>
      <c r="I170" s="8">
        <f t="shared" si="10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11">
        <f t="shared" si="11"/>
        <v>43518.25</v>
      </c>
      <c r="T170" s="11">
        <f t="shared" si="8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7">
        <f t="shared" si="9"/>
        <v>424.08154506437768</v>
      </c>
      <c r="H171">
        <v>1267</v>
      </c>
      <c r="I171" s="8">
        <f t="shared" si="10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11">
        <f t="shared" si="11"/>
        <v>41077.208333333336</v>
      </c>
      <c r="T171" s="11">
        <f t="shared" si="8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7">
        <f t="shared" si="9"/>
        <v>2.93886230728336</v>
      </c>
      <c r="H172">
        <v>67</v>
      </c>
      <c r="I172" s="8">
        <f t="shared" si="10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11">
        <f t="shared" si="11"/>
        <v>42950.208333333328</v>
      </c>
      <c r="T172" s="11">
        <f t="shared" si="8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7">
        <f t="shared" si="9"/>
        <v>10.63265306122449</v>
      </c>
      <c r="H173">
        <v>5</v>
      </c>
      <c r="I173" s="8">
        <f t="shared" si="10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11">
        <f t="shared" si="11"/>
        <v>41718.208333333336</v>
      </c>
      <c r="T173" s="11">
        <f t="shared" si="8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7">
        <f t="shared" si="9"/>
        <v>82.875</v>
      </c>
      <c r="H174">
        <v>26</v>
      </c>
      <c r="I174" s="8">
        <f t="shared" si="10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11">
        <f t="shared" si="11"/>
        <v>41839.208333333336</v>
      </c>
      <c r="T174" s="11">
        <f t="shared" si="8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7">
        <f t="shared" si="9"/>
        <v>163.01447776628748</v>
      </c>
      <c r="H175">
        <v>1561</v>
      </c>
      <c r="I175" s="8">
        <f t="shared" si="10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11">
        <f t="shared" si="11"/>
        <v>41412.208333333336</v>
      </c>
      <c r="T175" s="11">
        <f t="shared" si="8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7">
        <f t="shared" si="9"/>
        <v>894.66666666666674</v>
      </c>
      <c r="H176">
        <v>48</v>
      </c>
      <c r="I176" s="8">
        <f t="shared" si="10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11">
        <f t="shared" si="11"/>
        <v>42282.208333333328</v>
      </c>
      <c r="T176" s="11">
        <f t="shared" si="8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7">
        <f t="shared" si="9"/>
        <v>26.191501103752756</v>
      </c>
      <c r="H177">
        <v>1130</v>
      </c>
      <c r="I177" s="8">
        <f t="shared" si="10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11">
        <f t="shared" si="11"/>
        <v>42613.208333333328</v>
      </c>
      <c r="T177" s="11">
        <f t="shared" si="8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7">
        <f t="shared" si="9"/>
        <v>74.834782608695647</v>
      </c>
      <c r="H178">
        <v>782</v>
      </c>
      <c r="I178" s="8">
        <f t="shared" si="10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11">
        <f t="shared" si="11"/>
        <v>42616.208333333328</v>
      </c>
      <c r="T178" s="11">
        <f t="shared" si="8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7">
        <f t="shared" si="9"/>
        <v>416.47680412371136</v>
      </c>
      <c r="H179">
        <v>2739</v>
      </c>
      <c r="I179" s="8">
        <f t="shared" si="10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11">
        <f t="shared" si="11"/>
        <v>40497.25</v>
      </c>
      <c r="T179" s="11">
        <f t="shared" si="8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7">
        <f t="shared" si="9"/>
        <v>96.208333333333329</v>
      </c>
      <c r="H180">
        <v>210</v>
      </c>
      <c r="I180" s="8">
        <f t="shared" si="10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11">
        <f t="shared" si="11"/>
        <v>42999.208333333328</v>
      </c>
      <c r="T180" s="11">
        <f t="shared" si="8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7">
        <f t="shared" si="9"/>
        <v>357.71910112359546</v>
      </c>
      <c r="H181">
        <v>3537</v>
      </c>
      <c r="I181" s="8">
        <f t="shared" si="1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11">
        <f t="shared" si="11"/>
        <v>41350.208333333336</v>
      </c>
      <c r="T181" s="11">
        <f t="shared" si="8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7">
        <f t="shared" si="9"/>
        <v>308.45714285714286</v>
      </c>
      <c r="H182">
        <v>2107</v>
      </c>
      <c r="I182" s="8">
        <f t="shared" si="10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11">
        <f t="shared" si="11"/>
        <v>40259.208333333336</v>
      </c>
      <c r="T182" s="11">
        <f t="shared" si="8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7">
        <f t="shared" si="9"/>
        <v>61.802325581395344</v>
      </c>
      <c r="H183">
        <v>136</v>
      </c>
      <c r="I183" s="8">
        <f t="shared" si="10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11">
        <f t="shared" si="11"/>
        <v>43012.208333333328</v>
      </c>
      <c r="T183" s="11">
        <f t="shared" si="8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7">
        <f t="shared" si="9"/>
        <v>722.32472324723244</v>
      </c>
      <c r="H184">
        <v>3318</v>
      </c>
      <c r="I184" s="8">
        <f t="shared" si="10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11">
        <f t="shared" si="11"/>
        <v>43631.208333333328</v>
      </c>
      <c r="T184" s="11">
        <f t="shared" si="8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7">
        <f t="shared" si="9"/>
        <v>69.117647058823522</v>
      </c>
      <c r="H185">
        <v>86</v>
      </c>
      <c r="I185" s="8">
        <f t="shared" si="1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11">
        <f t="shared" si="11"/>
        <v>40430.208333333336</v>
      </c>
      <c r="T185" s="11">
        <f t="shared" si="8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7">
        <f t="shared" si="9"/>
        <v>293.05555555555554</v>
      </c>
      <c r="H186">
        <v>340</v>
      </c>
      <c r="I186" s="8">
        <f t="shared" si="10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11">
        <f t="shared" si="11"/>
        <v>43588.208333333328</v>
      </c>
      <c r="T186" s="11">
        <f t="shared" si="8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7">
        <f t="shared" si="9"/>
        <v>71.8</v>
      </c>
      <c r="H187">
        <v>19</v>
      </c>
      <c r="I187" s="8">
        <f t="shared" si="10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11">
        <f t="shared" si="11"/>
        <v>43233.208333333328</v>
      </c>
      <c r="T187" s="11">
        <f t="shared" si="8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7">
        <f t="shared" si="9"/>
        <v>31.934684684684683</v>
      </c>
      <c r="H188">
        <v>886</v>
      </c>
      <c r="I188" s="8">
        <f t="shared" si="10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11">
        <f t="shared" si="11"/>
        <v>41782.208333333336</v>
      </c>
      <c r="T188" s="11">
        <f t="shared" si="8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7">
        <f t="shared" si="9"/>
        <v>229.87375415282392</v>
      </c>
      <c r="H189">
        <v>1442</v>
      </c>
      <c r="I189" s="8">
        <f t="shared" si="1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11">
        <f t="shared" si="11"/>
        <v>41328.25</v>
      </c>
      <c r="T189" s="11">
        <f t="shared" si="8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7">
        <f t="shared" si="9"/>
        <v>32.012195121951223</v>
      </c>
      <c r="H190">
        <v>35</v>
      </c>
      <c r="I190" s="8">
        <f t="shared" si="10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11">
        <f t="shared" si="11"/>
        <v>41975.25</v>
      </c>
      <c r="T190" s="11">
        <f t="shared" si="8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7">
        <f t="shared" si="9"/>
        <v>23.525352848928385</v>
      </c>
      <c r="H191">
        <v>441</v>
      </c>
      <c r="I191" s="8">
        <f t="shared" si="10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11">
        <f t="shared" si="11"/>
        <v>42433.25</v>
      </c>
      <c r="T191" s="11">
        <f t="shared" si="8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7">
        <f t="shared" si="9"/>
        <v>68.594594594594597</v>
      </c>
      <c r="H192">
        <v>24</v>
      </c>
      <c r="I192" s="8">
        <f t="shared" si="10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11">
        <f t="shared" si="11"/>
        <v>41429.208333333336</v>
      </c>
      <c r="T192" s="11">
        <f t="shared" si="8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7">
        <f t="shared" si="9"/>
        <v>37.952380952380956</v>
      </c>
      <c r="H193">
        <v>86</v>
      </c>
      <c r="I193" s="8">
        <f t="shared" si="10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11">
        <f t="shared" si="11"/>
        <v>43536.208333333328</v>
      </c>
      <c r="T193" s="11">
        <f t="shared" si="8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7">
        <f t="shared" si="9"/>
        <v>19.992957746478872</v>
      </c>
      <c r="H194">
        <v>243</v>
      </c>
      <c r="I194" s="8">
        <f t="shared" si="10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11">
        <f t="shared" si="11"/>
        <v>41817.208333333336</v>
      </c>
      <c r="T194" s="11">
        <f t="shared" si="8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7">
        <f t="shared" si="9"/>
        <v>45.636363636363633</v>
      </c>
      <c r="H195">
        <v>65</v>
      </c>
      <c r="I195" s="8">
        <f t="shared" si="10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11">
        <f t="shared" si="11"/>
        <v>43198.208333333328</v>
      </c>
      <c r="T195" s="11">
        <f t="shared" ref="T195:T258" si="12">DATE(1970,1,1) + M195/(60*60*24)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7">
        <f t="shared" ref="G196:G259" si="13">E196/D196*100</f>
        <v>122.7605633802817</v>
      </c>
      <c r="H196">
        <v>126</v>
      </c>
      <c r="I196" s="8">
        <f t="shared" ref="I196:I259" si="14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11">
        <f t="shared" ref="S196:S259" si="15">DATE(1970,1,1) + L196/(60*60*24)</f>
        <v>42261.208333333328</v>
      </c>
      <c r="T196" s="11">
        <f t="shared" si="12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7">
        <f t="shared" si="13"/>
        <v>361.75316455696202</v>
      </c>
      <c r="H197">
        <v>524</v>
      </c>
      <c r="I197" s="8">
        <f t="shared" si="14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11">
        <f t="shared" si="15"/>
        <v>43310.208333333328</v>
      </c>
      <c r="T197" s="11">
        <f t="shared" si="12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7">
        <f t="shared" si="13"/>
        <v>63.146341463414636</v>
      </c>
      <c r="H198">
        <v>100</v>
      </c>
      <c r="I198" s="8">
        <f t="shared" si="14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11">
        <f t="shared" si="15"/>
        <v>42616.208333333328</v>
      </c>
      <c r="T198" s="11">
        <f t="shared" si="12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7">
        <f t="shared" si="13"/>
        <v>298.20475319926874</v>
      </c>
      <c r="H199">
        <v>1989</v>
      </c>
      <c r="I199" s="8">
        <f t="shared" si="14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11">
        <f t="shared" si="15"/>
        <v>42909.208333333328</v>
      </c>
      <c r="T199" s="11">
        <f t="shared" si="12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7">
        <f t="shared" si="13"/>
        <v>9.5585443037974684</v>
      </c>
      <c r="H200">
        <v>168</v>
      </c>
      <c r="I200" s="8">
        <f t="shared" si="14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11">
        <f t="shared" si="15"/>
        <v>40396.208333333336</v>
      </c>
      <c r="T200" s="11">
        <f t="shared" si="12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7">
        <f t="shared" si="13"/>
        <v>53.777777777777779</v>
      </c>
      <c r="H201">
        <v>13</v>
      </c>
      <c r="I201" s="8">
        <f t="shared" si="14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11">
        <f t="shared" si="15"/>
        <v>42192.208333333328</v>
      </c>
      <c r="T201" s="11">
        <f t="shared" si="12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7">
        <f t="shared" si="13"/>
        <v>2</v>
      </c>
      <c r="H202">
        <v>1</v>
      </c>
      <c r="I202" s="8">
        <f t="shared" si="14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11">
        <f t="shared" si="15"/>
        <v>40262.208333333336</v>
      </c>
      <c r="T202" s="11">
        <f t="shared" si="12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7">
        <f t="shared" si="13"/>
        <v>681.19047619047615</v>
      </c>
      <c r="H203">
        <v>157</v>
      </c>
      <c r="I203" s="8">
        <f t="shared" si="14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11">
        <f t="shared" si="15"/>
        <v>41845.208333333336</v>
      </c>
      <c r="T203" s="11">
        <f t="shared" si="12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7">
        <f t="shared" si="13"/>
        <v>78.831325301204828</v>
      </c>
      <c r="H204">
        <v>82</v>
      </c>
      <c r="I204" s="8">
        <f t="shared" si="14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11">
        <f t="shared" si="15"/>
        <v>40818.208333333336</v>
      </c>
      <c r="T204" s="11">
        <f t="shared" si="12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7">
        <f t="shared" si="13"/>
        <v>134.40792216817235</v>
      </c>
      <c r="H205">
        <v>4498</v>
      </c>
      <c r="I205" s="8">
        <f t="shared" si="14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11">
        <f t="shared" si="15"/>
        <v>42752.25</v>
      </c>
      <c r="T205" s="11">
        <f t="shared" si="12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7">
        <f t="shared" si="13"/>
        <v>3.3719999999999999</v>
      </c>
      <c r="H206">
        <v>40</v>
      </c>
      <c r="I206" s="8">
        <f t="shared" si="14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11">
        <f t="shared" si="15"/>
        <v>40636.208333333336</v>
      </c>
      <c r="T206" s="11">
        <f t="shared" si="12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7">
        <f t="shared" si="13"/>
        <v>431.84615384615387</v>
      </c>
      <c r="H207">
        <v>80</v>
      </c>
      <c r="I207" s="8">
        <f t="shared" si="14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11">
        <f t="shared" si="15"/>
        <v>43390.208333333328</v>
      </c>
      <c r="T207" s="11">
        <f t="shared" si="12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7">
        <f t="shared" si="13"/>
        <v>38.844444444444441</v>
      </c>
      <c r="H208">
        <v>57</v>
      </c>
      <c r="I208" s="8">
        <f t="shared" si="14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11">
        <f t="shared" si="15"/>
        <v>40236.25</v>
      </c>
      <c r="T208" s="11">
        <f t="shared" si="12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7">
        <f t="shared" si="13"/>
        <v>425.7</v>
      </c>
      <c r="H209">
        <v>43</v>
      </c>
      <c r="I209" s="8">
        <f t="shared" si="14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11">
        <f t="shared" si="15"/>
        <v>43340.208333333328</v>
      </c>
      <c r="T209" s="11">
        <f t="shared" si="12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7">
        <f t="shared" si="13"/>
        <v>101.12239715591672</v>
      </c>
      <c r="H210">
        <v>2053</v>
      </c>
      <c r="I210" s="8">
        <f t="shared" si="14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11">
        <f t="shared" si="15"/>
        <v>43048.25</v>
      </c>
      <c r="T210" s="11">
        <f t="shared" si="12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7">
        <f t="shared" si="13"/>
        <v>21.188688946015425</v>
      </c>
      <c r="H211">
        <v>808</v>
      </c>
      <c r="I211" s="8">
        <f t="shared" si="1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11">
        <f t="shared" si="15"/>
        <v>42496.208333333328</v>
      </c>
      <c r="T211" s="11">
        <f t="shared" si="12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7">
        <f t="shared" si="13"/>
        <v>67.425531914893625</v>
      </c>
      <c r="H212">
        <v>226</v>
      </c>
      <c r="I212" s="8">
        <f t="shared" si="1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11">
        <f t="shared" si="15"/>
        <v>42797.25</v>
      </c>
      <c r="T212" s="11">
        <f t="shared" si="12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7">
        <f t="shared" si="13"/>
        <v>94.923371647509583</v>
      </c>
      <c r="H213">
        <v>1625</v>
      </c>
      <c r="I213" s="8">
        <f t="shared" si="1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11">
        <f t="shared" si="15"/>
        <v>41513.208333333336</v>
      </c>
      <c r="T213" s="11">
        <f t="shared" si="12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7">
        <f t="shared" si="13"/>
        <v>151.85185185185185</v>
      </c>
      <c r="H214">
        <v>168</v>
      </c>
      <c r="I214" s="8">
        <f t="shared" si="1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11">
        <f t="shared" si="15"/>
        <v>43814.25</v>
      </c>
      <c r="T214" s="11">
        <f t="shared" si="12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7">
        <f t="shared" si="13"/>
        <v>195.16382252559728</v>
      </c>
      <c r="H215">
        <v>4289</v>
      </c>
      <c r="I215" s="8">
        <f t="shared" si="1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11">
        <f t="shared" si="15"/>
        <v>40488.208333333336</v>
      </c>
      <c r="T215" s="11">
        <f t="shared" si="12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7">
        <f t="shared" si="13"/>
        <v>1023.1428571428571</v>
      </c>
      <c r="H216">
        <v>165</v>
      </c>
      <c r="I216" s="8">
        <f t="shared" si="1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11">
        <f t="shared" si="15"/>
        <v>40409.208333333336</v>
      </c>
      <c r="T216" s="11">
        <f t="shared" si="12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7">
        <f t="shared" si="13"/>
        <v>3.841836734693878</v>
      </c>
      <c r="H217">
        <v>143</v>
      </c>
      <c r="I217" s="8">
        <f t="shared" si="1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11">
        <f t="shared" si="15"/>
        <v>43509.25</v>
      </c>
      <c r="T217" s="11">
        <f t="shared" si="12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7">
        <f t="shared" si="13"/>
        <v>155.07066557107643</v>
      </c>
      <c r="H218">
        <v>1815</v>
      </c>
      <c r="I218" s="8">
        <f t="shared" si="1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11">
        <f t="shared" si="15"/>
        <v>40869.25</v>
      </c>
      <c r="T218" s="11">
        <f t="shared" si="12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7">
        <f t="shared" si="13"/>
        <v>44.753477588871718</v>
      </c>
      <c r="H219">
        <v>934</v>
      </c>
      <c r="I219" s="8">
        <f t="shared" si="1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11">
        <f t="shared" si="15"/>
        <v>43583.208333333328</v>
      </c>
      <c r="T219" s="11">
        <f t="shared" si="12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7">
        <f t="shared" si="13"/>
        <v>215.94736842105263</v>
      </c>
      <c r="H220">
        <v>397</v>
      </c>
      <c r="I220" s="8">
        <f t="shared" si="1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11">
        <f t="shared" si="15"/>
        <v>40858.25</v>
      </c>
      <c r="T220" s="11">
        <f t="shared" si="12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7">
        <f t="shared" si="13"/>
        <v>332.12709832134288</v>
      </c>
      <c r="H221">
        <v>1539</v>
      </c>
      <c r="I221" s="8">
        <f t="shared" si="1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11">
        <f t="shared" si="15"/>
        <v>41137.208333333336</v>
      </c>
      <c r="T221" s="11">
        <f t="shared" si="12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7">
        <f t="shared" si="13"/>
        <v>8.4430379746835449</v>
      </c>
      <c r="H222">
        <v>17</v>
      </c>
      <c r="I222" s="8">
        <f t="shared" si="1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11">
        <f t="shared" si="15"/>
        <v>40725.208333333336</v>
      </c>
      <c r="T222" s="11">
        <f t="shared" si="12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7">
        <f t="shared" si="13"/>
        <v>98.625514403292186</v>
      </c>
      <c r="H223">
        <v>2179</v>
      </c>
      <c r="I223" s="8">
        <f t="shared" si="1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11">
        <f t="shared" si="15"/>
        <v>41081.208333333336</v>
      </c>
      <c r="T223" s="11">
        <f t="shared" si="12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7">
        <f t="shared" si="13"/>
        <v>137.97916666666669</v>
      </c>
      <c r="H224">
        <v>138</v>
      </c>
      <c r="I224" s="8">
        <f t="shared" si="1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11">
        <f t="shared" si="15"/>
        <v>41914.208333333336</v>
      </c>
      <c r="T224" s="11">
        <f t="shared" si="12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7">
        <f t="shared" si="13"/>
        <v>93.81099656357388</v>
      </c>
      <c r="H225">
        <v>931</v>
      </c>
      <c r="I225" s="8">
        <f t="shared" si="1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11">
        <f t="shared" si="15"/>
        <v>42445.208333333328</v>
      </c>
      <c r="T225" s="11">
        <f t="shared" si="12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7">
        <f t="shared" si="13"/>
        <v>403.63930885529157</v>
      </c>
      <c r="H226">
        <v>3594</v>
      </c>
      <c r="I226" s="8">
        <f t="shared" si="1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11">
        <f t="shared" si="15"/>
        <v>41906.208333333336</v>
      </c>
      <c r="T226" s="11">
        <f t="shared" si="12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7">
        <f t="shared" si="13"/>
        <v>260.1740412979351</v>
      </c>
      <c r="H227">
        <v>5880</v>
      </c>
      <c r="I227" s="8">
        <f t="shared" si="1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11">
        <f t="shared" si="15"/>
        <v>41762.208333333336</v>
      </c>
      <c r="T227" s="11">
        <f t="shared" si="12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7">
        <f t="shared" si="13"/>
        <v>366.63333333333333</v>
      </c>
      <c r="H228">
        <v>112</v>
      </c>
      <c r="I228" s="8">
        <f t="shared" si="1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11">
        <f t="shared" si="15"/>
        <v>40276.208333333336</v>
      </c>
      <c r="T228" s="11">
        <f t="shared" si="12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7">
        <f t="shared" si="13"/>
        <v>168.72085385878489</v>
      </c>
      <c r="H229">
        <v>943</v>
      </c>
      <c r="I229" s="8">
        <f t="shared" si="1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11">
        <f t="shared" si="15"/>
        <v>42139.208333333328</v>
      </c>
      <c r="T229" s="11">
        <f t="shared" si="12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7">
        <f t="shared" si="13"/>
        <v>119.90717911530093</v>
      </c>
      <c r="H230">
        <v>2468</v>
      </c>
      <c r="I230" s="8">
        <f t="shared" si="1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11">
        <f t="shared" si="15"/>
        <v>42613.208333333328</v>
      </c>
      <c r="T230" s="11">
        <f t="shared" si="12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7">
        <f t="shared" si="13"/>
        <v>193.68925233644859</v>
      </c>
      <c r="H231">
        <v>2551</v>
      </c>
      <c r="I231" s="8">
        <f t="shared" si="1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11">
        <f t="shared" si="15"/>
        <v>42887.208333333328</v>
      </c>
      <c r="T231" s="11">
        <f t="shared" si="12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7">
        <f t="shared" si="13"/>
        <v>420.16666666666669</v>
      </c>
      <c r="H232">
        <v>101</v>
      </c>
      <c r="I232" s="8">
        <f t="shared" si="1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11">
        <f t="shared" si="15"/>
        <v>43805.25</v>
      </c>
      <c r="T232" s="11">
        <f t="shared" si="12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7">
        <f t="shared" si="13"/>
        <v>76.708333333333329</v>
      </c>
      <c r="H233">
        <v>67</v>
      </c>
      <c r="I233" s="8">
        <f t="shared" si="1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11">
        <f t="shared" si="15"/>
        <v>41415.208333333336</v>
      </c>
      <c r="T233" s="11">
        <f t="shared" si="12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7">
        <f t="shared" si="13"/>
        <v>171.26470588235293</v>
      </c>
      <c r="H234">
        <v>92</v>
      </c>
      <c r="I234" s="8">
        <f t="shared" si="1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11">
        <f t="shared" si="15"/>
        <v>42576.208333333328</v>
      </c>
      <c r="T234" s="11">
        <f t="shared" si="12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7">
        <f t="shared" si="13"/>
        <v>157.89473684210526</v>
      </c>
      <c r="H235">
        <v>62</v>
      </c>
      <c r="I235" s="8">
        <f t="shared" si="1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11">
        <f t="shared" si="15"/>
        <v>40706.208333333336</v>
      </c>
      <c r="T235" s="11">
        <f t="shared" si="12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7">
        <f t="shared" si="13"/>
        <v>109.08</v>
      </c>
      <c r="H236">
        <v>149</v>
      </c>
      <c r="I236" s="8">
        <f t="shared" si="1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11">
        <f t="shared" si="15"/>
        <v>42969.208333333328</v>
      </c>
      <c r="T236" s="11">
        <f t="shared" si="12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7">
        <f t="shared" si="13"/>
        <v>41.732558139534881</v>
      </c>
      <c r="H237">
        <v>92</v>
      </c>
      <c r="I237" s="8">
        <f t="shared" si="1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11">
        <f t="shared" si="15"/>
        <v>42779.25</v>
      </c>
      <c r="T237" s="11">
        <f t="shared" si="12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7">
        <f t="shared" si="13"/>
        <v>10.944303797468354</v>
      </c>
      <c r="H238">
        <v>57</v>
      </c>
      <c r="I238" s="8">
        <f t="shared" si="1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11">
        <f t="shared" si="15"/>
        <v>43641.208333333328</v>
      </c>
      <c r="T238" s="11">
        <f t="shared" si="12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7">
        <f t="shared" si="13"/>
        <v>159.3763440860215</v>
      </c>
      <c r="H239">
        <v>329</v>
      </c>
      <c r="I239" s="8">
        <f t="shared" si="1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11">
        <f t="shared" si="15"/>
        <v>41754.208333333336</v>
      </c>
      <c r="T239" s="11">
        <f t="shared" si="12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7">
        <f t="shared" si="13"/>
        <v>422.41666666666669</v>
      </c>
      <c r="H240">
        <v>97</v>
      </c>
      <c r="I240" s="8">
        <f t="shared" si="1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11">
        <f t="shared" si="15"/>
        <v>43083.25</v>
      </c>
      <c r="T240" s="11">
        <f t="shared" si="12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7">
        <f t="shared" si="13"/>
        <v>97.71875</v>
      </c>
      <c r="H241">
        <v>41</v>
      </c>
      <c r="I241" s="8">
        <f t="shared" si="1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11">
        <f t="shared" si="15"/>
        <v>42245.208333333328</v>
      </c>
      <c r="T241" s="11">
        <f t="shared" si="12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7">
        <f t="shared" si="13"/>
        <v>418.78911564625849</v>
      </c>
      <c r="H242">
        <v>1784</v>
      </c>
      <c r="I242" s="8">
        <f t="shared" si="1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11">
        <f t="shared" si="15"/>
        <v>40396.208333333336</v>
      </c>
      <c r="T242" s="11">
        <f t="shared" si="12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7">
        <f t="shared" si="13"/>
        <v>101.91632047477745</v>
      </c>
      <c r="H243">
        <v>1684</v>
      </c>
      <c r="I243" s="8">
        <f t="shared" si="1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11">
        <f t="shared" si="15"/>
        <v>41742.208333333336</v>
      </c>
      <c r="T243" s="11">
        <f t="shared" si="12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7">
        <f t="shared" si="13"/>
        <v>127.72619047619047</v>
      </c>
      <c r="H244">
        <v>250</v>
      </c>
      <c r="I244" s="8">
        <f t="shared" si="1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11">
        <f t="shared" si="15"/>
        <v>42865.208333333328</v>
      </c>
      <c r="T244" s="11">
        <f t="shared" si="12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7">
        <f t="shared" si="13"/>
        <v>445.21739130434781</v>
      </c>
      <c r="H245">
        <v>238</v>
      </c>
      <c r="I245" s="8">
        <f t="shared" si="1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11">
        <f t="shared" si="15"/>
        <v>43163.25</v>
      </c>
      <c r="T245" s="11">
        <f t="shared" si="12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7">
        <f t="shared" si="13"/>
        <v>569.71428571428578</v>
      </c>
      <c r="H246">
        <v>53</v>
      </c>
      <c r="I246" s="8">
        <f t="shared" si="1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11">
        <f t="shared" si="15"/>
        <v>41834.208333333336</v>
      </c>
      <c r="T246" s="11">
        <f t="shared" si="12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7">
        <f t="shared" si="13"/>
        <v>509.34482758620686</v>
      </c>
      <c r="H247">
        <v>214</v>
      </c>
      <c r="I247" s="8">
        <f t="shared" si="1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11">
        <f t="shared" si="15"/>
        <v>41736.208333333336</v>
      </c>
      <c r="T247" s="11">
        <f t="shared" si="12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7">
        <f t="shared" si="13"/>
        <v>325.5333333333333</v>
      </c>
      <c r="H248">
        <v>222</v>
      </c>
      <c r="I248" s="8">
        <f t="shared" si="1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11">
        <f t="shared" si="15"/>
        <v>41491.208333333336</v>
      </c>
      <c r="T248" s="11">
        <f t="shared" si="12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7">
        <f t="shared" si="13"/>
        <v>932.61616161616166</v>
      </c>
      <c r="H249">
        <v>1884</v>
      </c>
      <c r="I249" s="8">
        <f t="shared" si="1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11">
        <f t="shared" si="15"/>
        <v>42726.25</v>
      </c>
      <c r="T249" s="11">
        <f t="shared" si="12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7">
        <f t="shared" si="13"/>
        <v>211.33870967741933</v>
      </c>
      <c r="H250">
        <v>218</v>
      </c>
      <c r="I250" s="8">
        <f t="shared" si="1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11">
        <f t="shared" si="15"/>
        <v>42004.25</v>
      </c>
      <c r="T250" s="11">
        <f t="shared" si="12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7">
        <f t="shared" si="13"/>
        <v>273.32520325203251</v>
      </c>
      <c r="H251">
        <v>6465</v>
      </c>
      <c r="I251" s="8">
        <f t="shared" si="1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11">
        <f t="shared" si="15"/>
        <v>42006.25</v>
      </c>
      <c r="T251" s="11">
        <f t="shared" si="12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7">
        <f t="shared" si="13"/>
        <v>3</v>
      </c>
      <c r="H252">
        <v>1</v>
      </c>
      <c r="I252" s="8">
        <f t="shared" si="14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11">
        <f t="shared" si="15"/>
        <v>40203.25</v>
      </c>
      <c r="T252" s="11">
        <f t="shared" si="12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7">
        <f t="shared" si="13"/>
        <v>54.084507042253513</v>
      </c>
      <c r="H253">
        <v>101</v>
      </c>
      <c r="I253" s="8">
        <f t="shared" si="1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11">
        <f t="shared" si="15"/>
        <v>41252.25</v>
      </c>
      <c r="T253" s="11">
        <f t="shared" si="12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7">
        <f t="shared" si="13"/>
        <v>626.29999999999995</v>
      </c>
      <c r="H254">
        <v>59</v>
      </c>
      <c r="I254" s="8">
        <f t="shared" si="1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11">
        <f t="shared" si="15"/>
        <v>41572.208333333336</v>
      </c>
      <c r="T254" s="11">
        <f t="shared" si="12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7">
        <f t="shared" si="13"/>
        <v>89.021399176954731</v>
      </c>
      <c r="H255">
        <v>1335</v>
      </c>
      <c r="I255" s="8">
        <f t="shared" si="1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11">
        <f t="shared" si="15"/>
        <v>40641.208333333336</v>
      </c>
      <c r="T255" s="11">
        <f t="shared" si="12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7">
        <f t="shared" si="13"/>
        <v>184.89130434782609</v>
      </c>
      <c r="H256">
        <v>88</v>
      </c>
      <c r="I256" s="8">
        <f t="shared" si="1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11">
        <f t="shared" si="15"/>
        <v>42787.25</v>
      </c>
      <c r="T256" s="11">
        <f t="shared" si="12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7">
        <f t="shared" si="13"/>
        <v>120.16770186335404</v>
      </c>
      <c r="H257">
        <v>1697</v>
      </c>
      <c r="I257" s="8">
        <f t="shared" si="1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11">
        <f t="shared" si="15"/>
        <v>40590.25</v>
      </c>
      <c r="T257" s="11">
        <f t="shared" si="12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7">
        <f t="shared" si="13"/>
        <v>23.390243902439025</v>
      </c>
      <c r="H258">
        <v>15</v>
      </c>
      <c r="I258" s="8">
        <f t="shared" si="14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11">
        <f t="shared" si="15"/>
        <v>42393.25</v>
      </c>
      <c r="T258" s="11">
        <f t="shared" si="12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7">
        <f t="shared" si="13"/>
        <v>146</v>
      </c>
      <c r="H259">
        <v>92</v>
      </c>
      <c r="I259" s="8">
        <f t="shared" si="14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11">
        <f t="shared" si="15"/>
        <v>41338.25</v>
      </c>
      <c r="T259" s="11">
        <f t="shared" ref="T259:T322" si="16">DATE(1970,1,1) + M259/(60*60*24)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7">
        <f t="shared" ref="G260:G323" si="17">E260/D260*100</f>
        <v>268.48</v>
      </c>
      <c r="H260">
        <v>186</v>
      </c>
      <c r="I260" s="8">
        <f t="shared" ref="I260:I323" si="18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11">
        <f t="shared" ref="S260:S323" si="19">DATE(1970,1,1) + L260/(60*60*24)</f>
        <v>42712.25</v>
      </c>
      <c r="T260" s="11">
        <f t="shared" si="16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7">
        <f t="shared" si="17"/>
        <v>597.5</v>
      </c>
      <c r="H261">
        <v>138</v>
      </c>
      <c r="I261" s="8">
        <f t="shared" si="1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11">
        <f t="shared" si="19"/>
        <v>41251.25</v>
      </c>
      <c r="T261" s="11">
        <f t="shared" si="16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7">
        <f t="shared" si="17"/>
        <v>157.69841269841268</v>
      </c>
      <c r="H262">
        <v>261</v>
      </c>
      <c r="I262" s="8">
        <f t="shared" si="1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11">
        <f t="shared" si="19"/>
        <v>41180.208333333336</v>
      </c>
      <c r="T262" s="11">
        <f t="shared" si="16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7">
        <f t="shared" si="17"/>
        <v>31.201660735468568</v>
      </c>
      <c r="H263">
        <v>454</v>
      </c>
      <c r="I263" s="8">
        <f t="shared" si="1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11">
        <f t="shared" si="19"/>
        <v>40415.208333333336</v>
      </c>
      <c r="T263" s="11">
        <f t="shared" si="16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7">
        <f t="shared" si="17"/>
        <v>313.41176470588238</v>
      </c>
      <c r="H264">
        <v>107</v>
      </c>
      <c r="I264" s="8">
        <f t="shared" si="1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11">
        <f t="shared" si="19"/>
        <v>40638.208333333336</v>
      </c>
      <c r="T264" s="11">
        <f t="shared" si="16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7">
        <f t="shared" si="17"/>
        <v>370.89655172413791</v>
      </c>
      <c r="H265">
        <v>199</v>
      </c>
      <c r="I265" s="8">
        <f t="shared" si="1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11">
        <f t="shared" si="19"/>
        <v>40187.25</v>
      </c>
      <c r="T265" s="11">
        <f t="shared" si="16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7">
        <f t="shared" si="17"/>
        <v>362.66447368421052</v>
      </c>
      <c r="H266">
        <v>5512</v>
      </c>
      <c r="I266" s="8">
        <f t="shared" si="1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11">
        <f t="shared" si="19"/>
        <v>41317.25</v>
      </c>
      <c r="T266" s="11">
        <f t="shared" si="16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7">
        <f t="shared" si="17"/>
        <v>123.08163265306122</v>
      </c>
      <c r="H267">
        <v>86</v>
      </c>
      <c r="I267" s="8">
        <f t="shared" si="1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11">
        <f t="shared" si="19"/>
        <v>42372.25</v>
      </c>
      <c r="T267" s="11">
        <f t="shared" si="16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7">
        <f t="shared" si="17"/>
        <v>76.766756032171585</v>
      </c>
      <c r="H268">
        <v>3182</v>
      </c>
      <c r="I268" s="8">
        <f t="shared" si="1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11">
        <f t="shared" si="19"/>
        <v>41950.25</v>
      </c>
      <c r="T268" s="11">
        <f t="shared" si="16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7">
        <f t="shared" si="17"/>
        <v>233.62012987012989</v>
      </c>
      <c r="H269">
        <v>2768</v>
      </c>
      <c r="I269" s="8">
        <f t="shared" si="1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11">
        <f t="shared" si="19"/>
        <v>41206.208333333336</v>
      </c>
      <c r="T269" s="11">
        <f t="shared" si="16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7">
        <f t="shared" si="17"/>
        <v>180.53333333333333</v>
      </c>
      <c r="H270">
        <v>48</v>
      </c>
      <c r="I270" s="8">
        <f t="shared" si="1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11">
        <f t="shared" si="19"/>
        <v>41186.208333333336</v>
      </c>
      <c r="T270" s="11">
        <f t="shared" si="16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7">
        <f t="shared" si="17"/>
        <v>252.62857142857143</v>
      </c>
      <c r="H271">
        <v>87</v>
      </c>
      <c r="I271" s="8">
        <f t="shared" si="1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11">
        <f t="shared" si="19"/>
        <v>43496.25</v>
      </c>
      <c r="T271" s="11">
        <f t="shared" si="16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7">
        <f t="shared" si="17"/>
        <v>27.176538240368025</v>
      </c>
      <c r="H272">
        <v>1890</v>
      </c>
      <c r="I272" s="8">
        <f t="shared" si="1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11">
        <f t="shared" si="19"/>
        <v>40514.25</v>
      </c>
      <c r="T272" s="11">
        <f t="shared" si="16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7">
        <f t="shared" si="17"/>
        <v>1.2706571242680547</v>
      </c>
      <c r="H273">
        <v>61</v>
      </c>
      <c r="I273" s="8">
        <f t="shared" si="1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11">
        <f t="shared" si="19"/>
        <v>42345.25</v>
      </c>
      <c r="T273" s="11">
        <f t="shared" si="16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7">
        <f t="shared" si="17"/>
        <v>304.0097847358121</v>
      </c>
      <c r="H274">
        <v>1894</v>
      </c>
      <c r="I274" s="8">
        <f t="shared" si="1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11">
        <f t="shared" si="19"/>
        <v>43656.208333333328</v>
      </c>
      <c r="T274" s="11">
        <f t="shared" si="16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7">
        <f t="shared" si="17"/>
        <v>137.23076923076923</v>
      </c>
      <c r="H275">
        <v>282</v>
      </c>
      <c r="I275" s="8">
        <f t="shared" si="1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11">
        <f t="shared" si="19"/>
        <v>42995.208333333328</v>
      </c>
      <c r="T275" s="11">
        <f t="shared" si="16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7">
        <f t="shared" si="17"/>
        <v>32.208333333333336</v>
      </c>
      <c r="H276">
        <v>15</v>
      </c>
      <c r="I276" s="8">
        <f t="shared" si="1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11">
        <f t="shared" si="19"/>
        <v>43045.25</v>
      </c>
      <c r="T276" s="11">
        <f t="shared" si="16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7">
        <f t="shared" si="17"/>
        <v>241.51282051282053</v>
      </c>
      <c r="H277">
        <v>116</v>
      </c>
      <c r="I277" s="8">
        <f t="shared" si="1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11">
        <f t="shared" si="19"/>
        <v>43561.208333333328</v>
      </c>
      <c r="T277" s="11">
        <f t="shared" si="16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7">
        <f t="shared" si="17"/>
        <v>96.8</v>
      </c>
      <c r="H278">
        <v>133</v>
      </c>
      <c r="I278" s="8">
        <f t="shared" si="1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11">
        <f t="shared" si="19"/>
        <v>41018.208333333336</v>
      </c>
      <c r="T278" s="11">
        <f t="shared" si="16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7">
        <f t="shared" si="17"/>
        <v>1066.4285714285716</v>
      </c>
      <c r="H279">
        <v>83</v>
      </c>
      <c r="I279" s="8">
        <f t="shared" si="1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11">
        <f t="shared" si="19"/>
        <v>40378.208333333336</v>
      </c>
      <c r="T279" s="11">
        <f t="shared" si="16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7">
        <f t="shared" si="17"/>
        <v>325.88888888888891</v>
      </c>
      <c r="H280">
        <v>91</v>
      </c>
      <c r="I280" s="8">
        <f t="shared" si="1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11">
        <f t="shared" si="19"/>
        <v>41239.25</v>
      </c>
      <c r="T280" s="11">
        <f t="shared" si="16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7">
        <f t="shared" si="17"/>
        <v>170.70000000000002</v>
      </c>
      <c r="H281">
        <v>546</v>
      </c>
      <c r="I281" s="8">
        <f t="shared" si="1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11">
        <f t="shared" si="19"/>
        <v>43346.208333333328</v>
      </c>
      <c r="T281" s="11">
        <f t="shared" si="16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7">
        <f t="shared" si="17"/>
        <v>581.44000000000005</v>
      </c>
      <c r="H282">
        <v>393</v>
      </c>
      <c r="I282" s="8">
        <f t="shared" si="1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11">
        <f t="shared" si="19"/>
        <v>43060.25</v>
      </c>
      <c r="T282" s="11">
        <f t="shared" si="16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7">
        <f t="shared" si="17"/>
        <v>91.520972644376897</v>
      </c>
      <c r="H283">
        <v>2062</v>
      </c>
      <c r="I283" s="8">
        <f t="shared" si="1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11">
        <f t="shared" si="19"/>
        <v>40979.25</v>
      </c>
      <c r="T283" s="11">
        <f t="shared" si="16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7">
        <f t="shared" si="17"/>
        <v>108.04761904761904</v>
      </c>
      <c r="H284">
        <v>133</v>
      </c>
      <c r="I284" s="8">
        <f t="shared" si="1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11">
        <f t="shared" si="19"/>
        <v>42701.25</v>
      </c>
      <c r="T284" s="11">
        <f t="shared" si="16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7">
        <f t="shared" si="17"/>
        <v>18.728395061728396</v>
      </c>
      <c r="H285">
        <v>29</v>
      </c>
      <c r="I285" s="8">
        <f t="shared" si="1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11">
        <f t="shared" si="19"/>
        <v>42520.208333333328</v>
      </c>
      <c r="T285" s="11">
        <f t="shared" si="16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7">
        <f t="shared" si="17"/>
        <v>83.193877551020407</v>
      </c>
      <c r="H286">
        <v>132</v>
      </c>
      <c r="I286" s="8">
        <f t="shared" si="1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11">
        <f t="shared" si="19"/>
        <v>41030.208333333336</v>
      </c>
      <c r="T286" s="11">
        <f t="shared" si="16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7">
        <f t="shared" si="17"/>
        <v>706.33333333333337</v>
      </c>
      <c r="H287">
        <v>254</v>
      </c>
      <c r="I287" s="8">
        <f t="shared" si="1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11">
        <f t="shared" si="19"/>
        <v>42623.208333333328</v>
      </c>
      <c r="T287" s="11">
        <f t="shared" si="16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7">
        <f t="shared" si="17"/>
        <v>17.446030330062445</v>
      </c>
      <c r="H288">
        <v>184</v>
      </c>
      <c r="I288" s="8">
        <f t="shared" si="1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11">
        <f t="shared" si="19"/>
        <v>42697.25</v>
      </c>
      <c r="T288" s="11">
        <f t="shared" si="16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7">
        <f t="shared" si="17"/>
        <v>209.73015873015873</v>
      </c>
      <c r="H289">
        <v>176</v>
      </c>
      <c r="I289" s="8">
        <f t="shared" si="1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11">
        <f t="shared" si="19"/>
        <v>42122.208333333328</v>
      </c>
      <c r="T289" s="11">
        <f t="shared" si="16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7">
        <f t="shared" si="17"/>
        <v>97.785714285714292</v>
      </c>
      <c r="H290">
        <v>137</v>
      </c>
      <c r="I290" s="8">
        <f t="shared" si="1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11">
        <f t="shared" si="19"/>
        <v>40982.208333333336</v>
      </c>
      <c r="T290" s="11">
        <f t="shared" si="16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7">
        <f t="shared" si="17"/>
        <v>1684.25</v>
      </c>
      <c r="H291">
        <v>337</v>
      </c>
      <c r="I291" s="8">
        <f t="shared" si="1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11">
        <f t="shared" si="19"/>
        <v>42219.208333333328</v>
      </c>
      <c r="T291" s="11">
        <f t="shared" si="16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7">
        <f t="shared" si="17"/>
        <v>54.402135231316727</v>
      </c>
      <c r="H292">
        <v>908</v>
      </c>
      <c r="I292" s="8">
        <f t="shared" si="1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11">
        <f t="shared" si="19"/>
        <v>41404.208333333336</v>
      </c>
      <c r="T292" s="11">
        <f t="shared" si="16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7">
        <f t="shared" si="17"/>
        <v>456.61111111111109</v>
      </c>
      <c r="H293">
        <v>107</v>
      </c>
      <c r="I293" s="8">
        <f t="shared" si="1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11">
        <f t="shared" si="19"/>
        <v>40831.208333333336</v>
      </c>
      <c r="T293" s="11">
        <f t="shared" si="16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7">
        <f t="shared" si="17"/>
        <v>9.8219178082191778</v>
      </c>
      <c r="H294">
        <v>10</v>
      </c>
      <c r="I294" s="8">
        <f t="shared" si="18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11">
        <f t="shared" si="19"/>
        <v>40984.208333333336</v>
      </c>
      <c r="T294" s="11">
        <f t="shared" si="16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7">
        <f t="shared" si="17"/>
        <v>16.384615384615383</v>
      </c>
      <c r="H295">
        <v>32</v>
      </c>
      <c r="I295" s="8">
        <f t="shared" si="1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11">
        <f t="shared" si="19"/>
        <v>40456.208333333336</v>
      </c>
      <c r="T295" s="11">
        <f t="shared" si="16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7">
        <f t="shared" si="17"/>
        <v>1339.6666666666667</v>
      </c>
      <c r="H296">
        <v>183</v>
      </c>
      <c r="I296" s="8">
        <f t="shared" si="1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11">
        <f t="shared" si="19"/>
        <v>43399.208333333328</v>
      </c>
      <c r="T296" s="11">
        <f t="shared" si="16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7">
        <f t="shared" si="17"/>
        <v>35.650077760497666</v>
      </c>
      <c r="H297">
        <v>1910</v>
      </c>
      <c r="I297" s="8">
        <f t="shared" si="1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11">
        <f t="shared" si="19"/>
        <v>41562.208333333336</v>
      </c>
      <c r="T297" s="11">
        <f t="shared" si="16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7">
        <f t="shared" si="17"/>
        <v>54.950819672131146</v>
      </c>
      <c r="H298">
        <v>38</v>
      </c>
      <c r="I298" s="8">
        <f t="shared" si="1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11">
        <f t="shared" si="19"/>
        <v>43493.25</v>
      </c>
      <c r="T298" s="11">
        <f t="shared" si="16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7">
        <f t="shared" si="17"/>
        <v>94.236111111111114</v>
      </c>
      <c r="H299">
        <v>104</v>
      </c>
      <c r="I299" s="8">
        <f t="shared" si="1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11">
        <f t="shared" si="19"/>
        <v>41653.25</v>
      </c>
      <c r="T299" s="11">
        <f t="shared" si="16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7">
        <f t="shared" si="17"/>
        <v>143.91428571428571</v>
      </c>
      <c r="H300">
        <v>72</v>
      </c>
      <c r="I300" s="8">
        <f t="shared" si="1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11">
        <f t="shared" si="19"/>
        <v>42426.25</v>
      </c>
      <c r="T300" s="11">
        <f t="shared" si="16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7">
        <f t="shared" si="17"/>
        <v>51.421052631578945</v>
      </c>
      <c r="H301">
        <v>49</v>
      </c>
      <c r="I301" s="8">
        <f t="shared" si="1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11">
        <f t="shared" si="19"/>
        <v>42432.25</v>
      </c>
      <c r="T301" s="11">
        <f t="shared" si="16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7">
        <f t="shared" si="17"/>
        <v>5</v>
      </c>
      <c r="H302">
        <v>1</v>
      </c>
      <c r="I302" s="8">
        <f t="shared" si="18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11">
        <f t="shared" si="19"/>
        <v>42977.208333333328</v>
      </c>
      <c r="T302" s="11">
        <f t="shared" si="16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7">
        <f t="shared" si="17"/>
        <v>1344.6666666666667</v>
      </c>
      <c r="H303">
        <v>295</v>
      </c>
      <c r="I303" s="8">
        <f t="shared" si="1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11">
        <f t="shared" si="19"/>
        <v>42061.25</v>
      </c>
      <c r="T303" s="11">
        <f t="shared" si="16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7">
        <f t="shared" si="17"/>
        <v>31.844940867279899</v>
      </c>
      <c r="H304">
        <v>245</v>
      </c>
      <c r="I304" s="8">
        <f t="shared" si="1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11">
        <f t="shared" si="19"/>
        <v>43345.208333333328</v>
      </c>
      <c r="T304" s="11">
        <f t="shared" si="16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7">
        <f t="shared" si="17"/>
        <v>82.617647058823536</v>
      </c>
      <c r="H305">
        <v>32</v>
      </c>
      <c r="I305" s="8">
        <f t="shared" si="18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11">
        <f t="shared" si="19"/>
        <v>42376.25</v>
      </c>
      <c r="T305" s="11">
        <f t="shared" si="16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7">
        <f t="shared" si="17"/>
        <v>546.14285714285722</v>
      </c>
      <c r="H306">
        <v>142</v>
      </c>
      <c r="I306" s="8">
        <f t="shared" si="1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11">
        <f t="shared" si="19"/>
        <v>42589.208333333328</v>
      </c>
      <c r="T306" s="11">
        <f t="shared" si="16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7">
        <f t="shared" si="17"/>
        <v>286.21428571428572</v>
      </c>
      <c r="H307">
        <v>85</v>
      </c>
      <c r="I307" s="8">
        <f t="shared" si="1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11">
        <f t="shared" si="19"/>
        <v>42448.208333333328</v>
      </c>
      <c r="T307" s="11">
        <f t="shared" si="16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7">
        <f t="shared" si="17"/>
        <v>7.9076923076923071</v>
      </c>
      <c r="H308">
        <v>7</v>
      </c>
      <c r="I308" s="8">
        <f t="shared" si="1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11">
        <f t="shared" si="19"/>
        <v>42930.208333333328</v>
      </c>
      <c r="T308" s="11">
        <f t="shared" si="16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7">
        <f t="shared" si="17"/>
        <v>132.13677811550153</v>
      </c>
      <c r="H309">
        <v>659</v>
      </c>
      <c r="I309" s="8">
        <f t="shared" si="1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11">
        <f t="shared" si="19"/>
        <v>41066.208333333336</v>
      </c>
      <c r="T309" s="11">
        <f t="shared" si="16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7">
        <f t="shared" si="17"/>
        <v>74.077834179357026</v>
      </c>
      <c r="H310">
        <v>803</v>
      </c>
      <c r="I310" s="8">
        <f t="shared" si="1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11">
        <f t="shared" si="19"/>
        <v>40651.208333333336</v>
      </c>
      <c r="T310" s="11">
        <f t="shared" si="16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7">
        <f t="shared" si="17"/>
        <v>75.292682926829272</v>
      </c>
      <c r="H311">
        <v>75</v>
      </c>
      <c r="I311" s="8">
        <f t="shared" si="18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11">
        <f t="shared" si="19"/>
        <v>40807.208333333336</v>
      </c>
      <c r="T311" s="11">
        <f t="shared" si="16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7">
        <f t="shared" si="17"/>
        <v>20.333333333333332</v>
      </c>
      <c r="H312">
        <v>16</v>
      </c>
      <c r="I312" s="8">
        <f t="shared" si="18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11">
        <f t="shared" si="19"/>
        <v>40277.208333333336</v>
      </c>
      <c r="T312" s="11">
        <f t="shared" si="16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7">
        <f t="shared" si="17"/>
        <v>203.36507936507937</v>
      </c>
      <c r="H313">
        <v>121</v>
      </c>
      <c r="I313" s="8">
        <f t="shared" si="1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11">
        <f t="shared" si="19"/>
        <v>40590.25</v>
      </c>
      <c r="T313" s="11">
        <f t="shared" si="16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7">
        <f t="shared" si="17"/>
        <v>310.2284263959391</v>
      </c>
      <c r="H314">
        <v>3742</v>
      </c>
      <c r="I314" s="8">
        <f t="shared" si="1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11">
        <f t="shared" si="19"/>
        <v>41572.208333333336</v>
      </c>
      <c r="T314" s="11">
        <f t="shared" si="16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7">
        <f t="shared" si="17"/>
        <v>395.31818181818181</v>
      </c>
      <c r="H315">
        <v>223</v>
      </c>
      <c r="I315" s="8">
        <f t="shared" si="18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11">
        <f t="shared" si="19"/>
        <v>40966.25</v>
      </c>
      <c r="T315" s="11">
        <f t="shared" si="16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7">
        <f t="shared" si="17"/>
        <v>294.71428571428572</v>
      </c>
      <c r="H316">
        <v>133</v>
      </c>
      <c r="I316" s="8">
        <f t="shared" si="1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11">
        <f t="shared" si="19"/>
        <v>43536.208333333328</v>
      </c>
      <c r="T316" s="11">
        <f t="shared" si="16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7">
        <f t="shared" si="17"/>
        <v>33.89473684210526</v>
      </c>
      <c r="H317">
        <v>31</v>
      </c>
      <c r="I317" s="8">
        <f t="shared" si="1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11">
        <f t="shared" si="19"/>
        <v>41783.208333333336</v>
      </c>
      <c r="T317" s="11">
        <f t="shared" si="16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7">
        <f t="shared" si="17"/>
        <v>66.677083333333329</v>
      </c>
      <c r="H318">
        <v>108</v>
      </c>
      <c r="I318" s="8">
        <f t="shared" si="1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11">
        <f t="shared" si="19"/>
        <v>43788.25</v>
      </c>
      <c r="T318" s="11">
        <f t="shared" si="16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7">
        <f t="shared" si="17"/>
        <v>19.227272727272727</v>
      </c>
      <c r="H319">
        <v>30</v>
      </c>
      <c r="I319" s="8">
        <f t="shared" si="18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11">
        <f t="shared" si="19"/>
        <v>42869.208333333328</v>
      </c>
      <c r="T319" s="11">
        <f t="shared" si="16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7">
        <f t="shared" si="17"/>
        <v>15.842105263157894</v>
      </c>
      <c r="H320">
        <v>17</v>
      </c>
      <c r="I320" s="8">
        <f t="shared" si="1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11">
        <f t="shared" si="19"/>
        <v>41684.25</v>
      </c>
      <c r="T320" s="11">
        <f t="shared" si="16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7">
        <f t="shared" si="17"/>
        <v>38.702380952380956</v>
      </c>
      <c r="H321">
        <v>64</v>
      </c>
      <c r="I321" s="8">
        <f t="shared" si="18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11">
        <f t="shared" si="19"/>
        <v>40402.208333333336</v>
      </c>
      <c r="T321" s="11">
        <f t="shared" si="16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7">
        <f t="shared" si="17"/>
        <v>9.5876777251184837</v>
      </c>
      <c r="H322">
        <v>80</v>
      </c>
      <c r="I322" s="8">
        <f t="shared" si="18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11">
        <f t="shared" si="19"/>
        <v>40673.208333333336</v>
      </c>
      <c r="T322" s="11">
        <f t="shared" si="16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7">
        <f t="shared" si="17"/>
        <v>94.144366197183089</v>
      </c>
      <c r="H323">
        <v>2468</v>
      </c>
      <c r="I323" s="8">
        <f t="shared" si="1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11">
        <f t="shared" si="19"/>
        <v>40634.208333333336</v>
      </c>
      <c r="T323" s="11">
        <f t="shared" ref="T323:T386" si="20">DATE(1970,1,1) + M323/(60*60*24)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7">
        <f t="shared" ref="G324:G387" si="21">E324/D324*100</f>
        <v>166.56234096692114</v>
      </c>
      <c r="H324">
        <v>5168</v>
      </c>
      <c r="I324" s="8">
        <f t="shared" ref="I324:I387" si="22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11">
        <f t="shared" ref="S324:S387" si="23">DATE(1970,1,1) + L324/(60*60*24)</f>
        <v>40507.25</v>
      </c>
      <c r="T324" s="11">
        <f t="shared" si="20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7">
        <f t="shared" si="21"/>
        <v>24.134831460674157</v>
      </c>
      <c r="H325">
        <v>26</v>
      </c>
      <c r="I325" s="8">
        <f t="shared" si="2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11">
        <f t="shared" si="23"/>
        <v>41725.208333333336</v>
      </c>
      <c r="T325" s="11">
        <f t="shared" si="20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7">
        <f t="shared" si="21"/>
        <v>164.05633802816902</v>
      </c>
      <c r="H326">
        <v>307</v>
      </c>
      <c r="I326" s="8">
        <f t="shared" si="2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11">
        <f t="shared" si="23"/>
        <v>42176.208333333328</v>
      </c>
      <c r="T326" s="11">
        <f t="shared" si="20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7">
        <f t="shared" si="21"/>
        <v>90.723076923076931</v>
      </c>
      <c r="H327">
        <v>73</v>
      </c>
      <c r="I327" s="8">
        <f t="shared" si="2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11">
        <f t="shared" si="23"/>
        <v>43267.208333333328</v>
      </c>
      <c r="T327" s="11">
        <f t="shared" si="20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7">
        <f t="shared" si="21"/>
        <v>46.194444444444443</v>
      </c>
      <c r="H328">
        <v>128</v>
      </c>
      <c r="I328" s="8">
        <f t="shared" si="22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11">
        <f t="shared" si="23"/>
        <v>42364.25</v>
      </c>
      <c r="T328" s="11">
        <f t="shared" si="20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7">
        <f t="shared" si="21"/>
        <v>38.53846153846154</v>
      </c>
      <c r="H329">
        <v>33</v>
      </c>
      <c r="I329" s="8">
        <f t="shared" si="2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11">
        <f t="shared" si="23"/>
        <v>43705.208333333328</v>
      </c>
      <c r="T329" s="11">
        <f t="shared" si="20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7">
        <f t="shared" si="21"/>
        <v>133.56231003039514</v>
      </c>
      <c r="H330">
        <v>2441</v>
      </c>
      <c r="I330" s="8">
        <f t="shared" si="2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11">
        <f t="shared" si="23"/>
        <v>43434.25</v>
      </c>
      <c r="T330" s="11">
        <f t="shared" si="20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7">
        <f t="shared" si="21"/>
        <v>22.896588486140725</v>
      </c>
      <c r="H331">
        <v>211</v>
      </c>
      <c r="I331" s="8">
        <f t="shared" si="2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11">
        <f t="shared" si="23"/>
        <v>42716.25</v>
      </c>
      <c r="T331" s="11">
        <f t="shared" si="20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7">
        <f t="shared" si="21"/>
        <v>184.95548961424333</v>
      </c>
      <c r="H332">
        <v>1385</v>
      </c>
      <c r="I332" s="8">
        <f t="shared" si="2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11">
        <f t="shared" si="23"/>
        <v>43077.25</v>
      </c>
      <c r="T332" s="11">
        <f t="shared" si="20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7">
        <f t="shared" si="21"/>
        <v>443.72727272727275</v>
      </c>
      <c r="H333">
        <v>190</v>
      </c>
      <c r="I333" s="8">
        <f t="shared" si="2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11">
        <f t="shared" si="23"/>
        <v>40896.25</v>
      </c>
      <c r="T333" s="11">
        <f t="shared" si="20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7">
        <f t="shared" si="21"/>
        <v>199.9806763285024</v>
      </c>
      <c r="H334">
        <v>470</v>
      </c>
      <c r="I334" s="8">
        <f t="shared" si="2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11">
        <f t="shared" si="23"/>
        <v>41361.208333333336</v>
      </c>
      <c r="T334" s="11">
        <f t="shared" si="20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7">
        <f t="shared" si="21"/>
        <v>123.95833333333333</v>
      </c>
      <c r="H335">
        <v>253</v>
      </c>
      <c r="I335" s="8">
        <f t="shared" si="2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11">
        <f t="shared" si="23"/>
        <v>43424.25</v>
      </c>
      <c r="T335" s="11">
        <f t="shared" si="20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7">
        <f t="shared" si="21"/>
        <v>186.61329305135951</v>
      </c>
      <c r="H336">
        <v>1113</v>
      </c>
      <c r="I336" s="8">
        <f t="shared" si="2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11">
        <f t="shared" si="23"/>
        <v>43110.25</v>
      </c>
      <c r="T336" s="11">
        <f t="shared" si="20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7">
        <f t="shared" si="21"/>
        <v>114.28538550057536</v>
      </c>
      <c r="H337">
        <v>2283</v>
      </c>
      <c r="I337" s="8">
        <f t="shared" si="2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11">
        <f t="shared" si="23"/>
        <v>43784.25</v>
      </c>
      <c r="T337" s="11">
        <f t="shared" si="20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7">
        <f t="shared" si="21"/>
        <v>97.032531824611041</v>
      </c>
      <c r="H338">
        <v>1072</v>
      </c>
      <c r="I338" s="8">
        <f t="shared" si="2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11">
        <f t="shared" si="23"/>
        <v>40527.25</v>
      </c>
      <c r="T338" s="11">
        <f t="shared" si="20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7">
        <f t="shared" si="21"/>
        <v>122.81904761904762</v>
      </c>
      <c r="H339">
        <v>1095</v>
      </c>
      <c r="I339" s="8">
        <f t="shared" si="2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11">
        <f t="shared" si="23"/>
        <v>43780.25</v>
      </c>
      <c r="T339" s="11">
        <f t="shared" si="20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7">
        <f t="shared" si="21"/>
        <v>179.14326647564468</v>
      </c>
      <c r="H340">
        <v>1690</v>
      </c>
      <c r="I340" s="8">
        <f t="shared" si="2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11">
        <f t="shared" si="23"/>
        <v>40821.208333333336</v>
      </c>
      <c r="T340" s="11">
        <f t="shared" si="20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7">
        <f t="shared" si="21"/>
        <v>79.951577402787962</v>
      </c>
      <c r="H341">
        <v>1297</v>
      </c>
      <c r="I341" s="8">
        <f t="shared" si="2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11">
        <f t="shared" si="23"/>
        <v>42949.208333333328</v>
      </c>
      <c r="T341" s="11">
        <f t="shared" si="20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7">
        <f t="shared" si="21"/>
        <v>94.242587601078171</v>
      </c>
      <c r="H342">
        <v>393</v>
      </c>
      <c r="I342" s="8">
        <f t="shared" si="2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11">
        <f t="shared" si="23"/>
        <v>40889.25</v>
      </c>
      <c r="T342" s="11">
        <f t="shared" si="20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7">
        <f t="shared" si="21"/>
        <v>84.669291338582681</v>
      </c>
      <c r="H343">
        <v>1257</v>
      </c>
      <c r="I343" s="8">
        <f t="shared" si="2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11">
        <f t="shared" si="23"/>
        <v>42244.208333333328</v>
      </c>
      <c r="T343" s="11">
        <f t="shared" si="20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7">
        <f t="shared" si="21"/>
        <v>66.521920668058456</v>
      </c>
      <c r="H344">
        <v>328</v>
      </c>
      <c r="I344" s="8">
        <f t="shared" si="2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11">
        <f t="shared" si="23"/>
        <v>41475.208333333336</v>
      </c>
      <c r="T344" s="11">
        <f t="shared" si="20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7">
        <f t="shared" si="21"/>
        <v>53.922222222222224</v>
      </c>
      <c r="H345">
        <v>147</v>
      </c>
      <c r="I345" s="8">
        <f t="shared" si="2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11">
        <f t="shared" si="23"/>
        <v>41597.25</v>
      </c>
      <c r="T345" s="11">
        <f t="shared" si="20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7">
        <f t="shared" si="21"/>
        <v>41.983299595141702</v>
      </c>
      <c r="H346">
        <v>830</v>
      </c>
      <c r="I346" s="8">
        <f t="shared" si="2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11">
        <f t="shared" si="23"/>
        <v>43122.25</v>
      </c>
      <c r="T346" s="11">
        <f t="shared" si="20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7">
        <f t="shared" si="21"/>
        <v>14.69479695431472</v>
      </c>
      <c r="H347">
        <v>331</v>
      </c>
      <c r="I347" s="8">
        <f t="shared" si="2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11">
        <f t="shared" si="23"/>
        <v>42194.208333333328</v>
      </c>
      <c r="T347" s="11">
        <f t="shared" si="20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7">
        <f t="shared" si="21"/>
        <v>34.475000000000001</v>
      </c>
      <c r="H348">
        <v>25</v>
      </c>
      <c r="I348" s="8">
        <f t="shared" si="22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11">
        <f t="shared" si="23"/>
        <v>42971.208333333328</v>
      </c>
      <c r="T348" s="11">
        <f t="shared" si="20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7">
        <f t="shared" si="21"/>
        <v>1400.7777777777778</v>
      </c>
      <c r="H349">
        <v>191</v>
      </c>
      <c r="I349" s="8">
        <f t="shared" si="2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11">
        <f t="shared" si="23"/>
        <v>42046.25</v>
      </c>
      <c r="T349" s="11">
        <f t="shared" si="20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7">
        <f t="shared" si="21"/>
        <v>71.770351758793964</v>
      </c>
      <c r="H350">
        <v>3483</v>
      </c>
      <c r="I350" s="8">
        <f t="shared" si="2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11">
        <f t="shared" si="23"/>
        <v>42782.25</v>
      </c>
      <c r="T350" s="11">
        <f t="shared" si="20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7">
        <f t="shared" si="21"/>
        <v>53.074115044247783</v>
      </c>
      <c r="H351">
        <v>923</v>
      </c>
      <c r="I351" s="8">
        <f t="shared" si="2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11">
        <f t="shared" si="23"/>
        <v>42930.208333333328</v>
      </c>
      <c r="T351" s="11">
        <f t="shared" si="20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7">
        <f t="shared" si="21"/>
        <v>5</v>
      </c>
      <c r="H352">
        <v>1</v>
      </c>
      <c r="I352" s="8">
        <f t="shared" si="22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11">
        <f t="shared" si="23"/>
        <v>42144.208333333328</v>
      </c>
      <c r="T352" s="11">
        <f t="shared" si="20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7">
        <f t="shared" si="21"/>
        <v>127.70715249662618</v>
      </c>
      <c r="H353">
        <v>2013</v>
      </c>
      <c r="I353" s="8">
        <f t="shared" si="2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11">
        <f t="shared" si="23"/>
        <v>42240.208333333328</v>
      </c>
      <c r="T353" s="11">
        <f t="shared" si="20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7">
        <f t="shared" si="21"/>
        <v>34.892857142857139</v>
      </c>
      <c r="H354">
        <v>33</v>
      </c>
      <c r="I354" s="8">
        <f t="shared" si="2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11">
        <f t="shared" si="23"/>
        <v>42315.25</v>
      </c>
      <c r="T354" s="11">
        <f t="shared" si="20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7">
        <f t="shared" si="21"/>
        <v>410.59821428571428</v>
      </c>
      <c r="H355">
        <v>1703</v>
      </c>
      <c r="I355" s="8">
        <f t="shared" si="2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11">
        <f t="shared" si="23"/>
        <v>43651.208333333328</v>
      </c>
      <c r="T355" s="11">
        <f t="shared" si="20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7">
        <f t="shared" si="21"/>
        <v>123.73770491803278</v>
      </c>
      <c r="H356">
        <v>80</v>
      </c>
      <c r="I356" s="8">
        <f t="shared" si="22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11">
        <f t="shared" si="23"/>
        <v>41520.208333333336</v>
      </c>
      <c r="T356" s="11">
        <f t="shared" si="20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7">
        <f t="shared" si="21"/>
        <v>58.973684210526315</v>
      </c>
      <c r="H357">
        <v>86</v>
      </c>
      <c r="I357" s="8">
        <f t="shared" si="2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11">
        <f t="shared" si="23"/>
        <v>42757.25</v>
      </c>
      <c r="T357" s="11">
        <f t="shared" si="20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7">
        <f t="shared" si="21"/>
        <v>36.892473118279568</v>
      </c>
      <c r="H358">
        <v>40</v>
      </c>
      <c r="I358" s="8">
        <f t="shared" si="2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11">
        <f t="shared" si="23"/>
        <v>40922.25</v>
      </c>
      <c r="T358" s="11">
        <f t="shared" si="20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7">
        <f t="shared" si="21"/>
        <v>184.91304347826087</v>
      </c>
      <c r="H359">
        <v>41</v>
      </c>
      <c r="I359" s="8">
        <f t="shared" si="2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11">
        <f t="shared" si="23"/>
        <v>42250.208333333328</v>
      </c>
      <c r="T359" s="11">
        <f t="shared" si="20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7">
        <f t="shared" si="21"/>
        <v>11.814432989690722</v>
      </c>
      <c r="H360">
        <v>23</v>
      </c>
      <c r="I360" s="8">
        <f t="shared" si="2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11">
        <f t="shared" si="23"/>
        <v>43322.208333333328</v>
      </c>
      <c r="T360" s="11">
        <f t="shared" si="20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7">
        <f t="shared" si="21"/>
        <v>298.7</v>
      </c>
      <c r="H361">
        <v>187</v>
      </c>
      <c r="I361" s="8">
        <f t="shared" si="2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11">
        <f t="shared" si="23"/>
        <v>40782.208333333336</v>
      </c>
      <c r="T361" s="11">
        <f t="shared" si="20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7">
        <f t="shared" si="21"/>
        <v>226.35175879396985</v>
      </c>
      <c r="H362">
        <v>2875</v>
      </c>
      <c r="I362" s="8">
        <f t="shared" si="2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11">
        <f t="shared" si="23"/>
        <v>40544.25</v>
      </c>
      <c r="T362" s="11">
        <f t="shared" si="20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7">
        <f t="shared" si="21"/>
        <v>173.56363636363636</v>
      </c>
      <c r="H363">
        <v>88</v>
      </c>
      <c r="I363" s="8">
        <f t="shared" si="2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11">
        <f t="shared" si="23"/>
        <v>43015.208333333328</v>
      </c>
      <c r="T363" s="11">
        <f t="shared" si="20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7">
        <f t="shared" si="21"/>
        <v>371.75675675675677</v>
      </c>
      <c r="H364">
        <v>191</v>
      </c>
      <c r="I364" s="8">
        <f t="shared" si="2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11">
        <f t="shared" si="23"/>
        <v>40570.25</v>
      </c>
      <c r="T364" s="11">
        <f t="shared" si="20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7">
        <f t="shared" si="21"/>
        <v>160.19230769230771</v>
      </c>
      <c r="H365">
        <v>139</v>
      </c>
      <c r="I365" s="8">
        <f t="shared" si="2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11">
        <f t="shared" si="23"/>
        <v>40904.25</v>
      </c>
      <c r="T365" s="11">
        <f t="shared" si="20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7">
        <f t="shared" si="21"/>
        <v>1616.3333333333335</v>
      </c>
      <c r="H366">
        <v>186</v>
      </c>
      <c r="I366" s="8">
        <f t="shared" si="2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11">
        <f t="shared" si="23"/>
        <v>43164.25</v>
      </c>
      <c r="T366" s="11">
        <f t="shared" si="20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7">
        <f t="shared" si="21"/>
        <v>733.4375</v>
      </c>
      <c r="H367">
        <v>112</v>
      </c>
      <c r="I367" s="8">
        <f t="shared" si="2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11">
        <f t="shared" si="23"/>
        <v>42733.25</v>
      </c>
      <c r="T367" s="11">
        <f t="shared" si="20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7">
        <f t="shared" si="21"/>
        <v>592.11111111111109</v>
      </c>
      <c r="H368">
        <v>101</v>
      </c>
      <c r="I368" s="8">
        <f t="shared" si="2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11">
        <f t="shared" si="23"/>
        <v>40546.25</v>
      </c>
      <c r="T368" s="11">
        <f t="shared" si="20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7">
        <f t="shared" si="21"/>
        <v>18.888888888888889</v>
      </c>
      <c r="H369">
        <v>75</v>
      </c>
      <c r="I369" s="8">
        <f t="shared" si="2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11">
        <f t="shared" si="23"/>
        <v>41930.208333333336</v>
      </c>
      <c r="T369" s="11">
        <f t="shared" si="20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7">
        <f t="shared" si="21"/>
        <v>276.80769230769232</v>
      </c>
      <c r="H370">
        <v>206</v>
      </c>
      <c r="I370" s="8">
        <f t="shared" si="2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11">
        <f t="shared" si="23"/>
        <v>40464.208333333336</v>
      </c>
      <c r="T370" s="11">
        <f t="shared" si="20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7">
        <f t="shared" si="21"/>
        <v>273.01851851851848</v>
      </c>
      <c r="H371">
        <v>154</v>
      </c>
      <c r="I371" s="8">
        <f t="shared" si="2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11">
        <f t="shared" si="23"/>
        <v>41308.25</v>
      </c>
      <c r="T371" s="11">
        <f t="shared" si="20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7">
        <f t="shared" si="21"/>
        <v>159.36331255565449</v>
      </c>
      <c r="H372">
        <v>5966</v>
      </c>
      <c r="I372" s="8">
        <f t="shared" si="2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11">
        <f t="shared" si="23"/>
        <v>43570.208333333328</v>
      </c>
      <c r="T372" s="11">
        <f t="shared" si="20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7">
        <f t="shared" si="21"/>
        <v>67.869978858350947</v>
      </c>
      <c r="H373">
        <v>2176</v>
      </c>
      <c r="I373" s="8">
        <f t="shared" si="2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11">
        <f t="shared" si="23"/>
        <v>42043.25</v>
      </c>
      <c r="T373" s="11">
        <f t="shared" si="20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7">
        <f t="shared" si="21"/>
        <v>1591.5555555555554</v>
      </c>
      <c r="H374">
        <v>169</v>
      </c>
      <c r="I374" s="8">
        <f t="shared" si="2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11">
        <f t="shared" si="23"/>
        <v>42012.25</v>
      </c>
      <c r="T374" s="11">
        <f t="shared" si="20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7">
        <f t="shared" si="21"/>
        <v>730.18222222222221</v>
      </c>
      <c r="H375">
        <v>2106</v>
      </c>
      <c r="I375" s="8">
        <f t="shared" si="2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11">
        <f t="shared" si="23"/>
        <v>42964.208333333328</v>
      </c>
      <c r="T375" s="11">
        <f t="shared" si="20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7">
        <f t="shared" si="21"/>
        <v>13.185782556750297</v>
      </c>
      <c r="H376">
        <v>441</v>
      </c>
      <c r="I376" s="8">
        <f t="shared" si="2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11">
        <f t="shared" si="23"/>
        <v>43476.25</v>
      </c>
      <c r="T376" s="11">
        <f t="shared" si="20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7">
        <f t="shared" si="21"/>
        <v>54.777777777777779</v>
      </c>
      <c r="H377">
        <v>25</v>
      </c>
      <c r="I377" s="8">
        <f t="shared" si="22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11">
        <f t="shared" si="23"/>
        <v>42293.208333333328</v>
      </c>
      <c r="T377" s="11">
        <f t="shared" si="20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7">
        <f t="shared" si="21"/>
        <v>361.02941176470591</v>
      </c>
      <c r="H378">
        <v>131</v>
      </c>
      <c r="I378" s="8">
        <f t="shared" si="2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11">
        <f t="shared" si="23"/>
        <v>41826.208333333336</v>
      </c>
      <c r="T378" s="11">
        <f t="shared" si="20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7">
        <f t="shared" si="21"/>
        <v>10.257545271629779</v>
      </c>
      <c r="H379">
        <v>127</v>
      </c>
      <c r="I379" s="8">
        <f t="shared" si="2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11">
        <f t="shared" si="23"/>
        <v>43760.208333333328</v>
      </c>
      <c r="T379" s="11">
        <f t="shared" si="20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7">
        <f t="shared" si="21"/>
        <v>13.962962962962964</v>
      </c>
      <c r="H380">
        <v>355</v>
      </c>
      <c r="I380" s="8">
        <f t="shared" si="2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11">
        <f t="shared" si="23"/>
        <v>43241.208333333328</v>
      </c>
      <c r="T380" s="11">
        <f t="shared" si="20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7">
        <f t="shared" si="21"/>
        <v>40.444444444444443</v>
      </c>
      <c r="H381">
        <v>44</v>
      </c>
      <c r="I381" s="8">
        <f t="shared" si="2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11">
        <f t="shared" si="23"/>
        <v>40843.208333333336</v>
      </c>
      <c r="T381" s="11">
        <f t="shared" si="20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7">
        <f t="shared" si="21"/>
        <v>160.32</v>
      </c>
      <c r="H382">
        <v>84</v>
      </c>
      <c r="I382" s="8">
        <f t="shared" si="2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11">
        <f t="shared" si="23"/>
        <v>41448.208333333336</v>
      </c>
      <c r="T382" s="11">
        <f t="shared" si="20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7">
        <f t="shared" si="21"/>
        <v>183.9433962264151</v>
      </c>
      <c r="H383">
        <v>155</v>
      </c>
      <c r="I383" s="8">
        <f t="shared" si="2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11">
        <f t="shared" si="23"/>
        <v>42163.208333333328</v>
      </c>
      <c r="T383" s="11">
        <f t="shared" si="20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7">
        <f t="shared" si="21"/>
        <v>63.769230769230766</v>
      </c>
      <c r="H384">
        <v>67</v>
      </c>
      <c r="I384" s="8">
        <f t="shared" si="2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11">
        <f t="shared" si="23"/>
        <v>43024.208333333328</v>
      </c>
      <c r="T384" s="11">
        <f t="shared" si="20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7">
        <f t="shared" si="21"/>
        <v>225.38095238095238</v>
      </c>
      <c r="H385">
        <v>189</v>
      </c>
      <c r="I385" s="8">
        <f t="shared" si="2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11">
        <f t="shared" si="23"/>
        <v>43509.25</v>
      </c>
      <c r="T385" s="11">
        <f t="shared" si="20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7">
        <f t="shared" si="21"/>
        <v>172.00961538461539</v>
      </c>
      <c r="H386">
        <v>4799</v>
      </c>
      <c r="I386" s="8">
        <f t="shared" si="2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11">
        <f t="shared" si="23"/>
        <v>42776.25</v>
      </c>
      <c r="T386" s="11">
        <f t="shared" si="20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7">
        <f t="shared" si="21"/>
        <v>146.16709511568124</v>
      </c>
      <c r="H387">
        <v>1137</v>
      </c>
      <c r="I387" s="8">
        <f t="shared" si="2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11">
        <f t="shared" si="23"/>
        <v>43553.208333333328</v>
      </c>
      <c r="T387" s="11">
        <f t="shared" ref="T387:T450" si="24">DATE(1970,1,1) + M387/(60*60*24)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7">
        <f t="shared" ref="G388:G451" si="25">E388/D388*100</f>
        <v>76.42361623616236</v>
      </c>
      <c r="H388">
        <v>1068</v>
      </c>
      <c r="I388" s="8">
        <f t="shared" ref="I388:I451" si="26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11">
        <f t="shared" ref="S388:S451" si="27">DATE(1970,1,1) + L388/(60*60*24)</f>
        <v>40355.208333333336</v>
      </c>
      <c r="T388" s="11">
        <f t="shared" si="24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7">
        <f t="shared" si="25"/>
        <v>39.261467889908261</v>
      </c>
      <c r="H389">
        <v>424</v>
      </c>
      <c r="I389" s="8">
        <f t="shared" si="2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11">
        <f t="shared" si="27"/>
        <v>41072.208333333336</v>
      </c>
      <c r="T389" s="11">
        <f t="shared" si="24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7">
        <f t="shared" si="25"/>
        <v>11.270034843205574</v>
      </c>
      <c r="H390">
        <v>145</v>
      </c>
      <c r="I390" s="8">
        <f t="shared" si="2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11">
        <f t="shared" si="27"/>
        <v>40912.25</v>
      </c>
      <c r="T390" s="11">
        <f t="shared" si="24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7">
        <f t="shared" si="25"/>
        <v>122.11084337349398</v>
      </c>
      <c r="H391">
        <v>1152</v>
      </c>
      <c r="I391" s="8">
        <f t="shared" si="2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11">
        <f t="shared" si="27"/>
        <v>40479.208333333336</v>
      </c>
      <c r="T391" s="11">
        <f t="shared" si="24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7">
        <f t="shared" si="25"/>
        <v>186.54166666666669</v>
      </c>
      <c r="H392">
        <v>50</v>
      </c>
      <c r="I392" s="8">
        <f t="shared" si="26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11">
        <f t="shared" si="27"/>
        <v>41530.208333333336</v>
      </c>
      <c r="T392" s="11">
        <f t="shared" si="24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7">
        <f t="shared" si="25"/>
        <v>7.2731788079470201</v>
      </c>
      <c r="H393">
        <v>151</v>
      </c>
      <c r="I393" s="8">
        <f t="shared" si="2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11">
        <f t="shared" si="27"/>
        <v>41653.25</v>
      </c>
      <c r="T393" s="11">
        <f t="shared" si="24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7">
        <f t="shared" si="25"/>
        <v>65.642371234207957</v>
      </c>
      <c r="H394">
        <v>1608</v>
      </c>
      <c r="I394" s="8">
        <f t="shared" si="2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11">
        <f t="shared" si="27"/>
        <v>40549.25</v>
      </c>
      <c r="T394" s="11">
        <f t="shared" si="24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7">
        <f t="shared" si="25"/>
        <v>228.96178343949046</v>
      </c>
      <c r="H395">
        <v>3059</v>
      </c>
      <c r="I395" s="8">
        <f t="shared" si="2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11">
        <f t="shared" si="27"/>
        <v>42933.208333333328</v>
      </c>
      <c r="T395" s="11">
        <f t="shared" si="24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7">
        <f t="shared" si="25"/>
        <v>469.37499999999994</v>
      </c>
      <c r="H396">
        <v>34</v>
      </c>
      <c r="I396" s="8">
        <f t="shared" si="2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11">
        <f t="shared" si="27"/>
        <v>41484.208333333336</v>
      </c>
      <c r="T396" s="11">
        <f t="shared" si="24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7">
        <f t="shared" si="25"/>
        <v>130.11267605633802</v>
      </c>
      <c r="H397">
        <v>220</v>
      </c>
      <c r="I397" s="8">
        <f t="shared" si="2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11">
        <f t="shared" si="27"/>
        <v>40885.25</v>
      </c>
      <c r="T397" s="11">
        <f t="shared" si="24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7">
        <f t="shared" si="25"/>
        <v>167.05422993492408</v>
      </c>
      <c r="H398">
        <v>1604</v>
      </c>
      <c r="I398" s="8">
        <f t="shared" si="2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11">
        <f t="shared" si="27"/>
        <v>43378.208333333328</v>
      </c>
      <c r="T398" s="11">
        <f t="shared" si="24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7">
        <f t="shared" si="25"/>
        <v>173.8641975308642</v>
      </c>
      <c r="H399">
        <v>454</v>
      </c>
      <c r="I399" s="8">
        <f t="shared" si="2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11">
        <f t="shared" si="27"/>
        <v>41417.208333333336</v>
      </c>
      <c r="T399" s="11">
        <f t="shared" si="24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7">
        <f t="shared" si="25"/>
        <v>717.76470588235293</v>
      </c>
      <c r="H400">
        <v>123</v>
      </c>
      <c r="I400" s="8">
        <f t="shared" si="2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11">
        <f t="shared" si="27"/>
        <v>43228.208333333328</v>
      </c>
      <c r="T400" s="11">
        <f t="shared" si="24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7">
        <f t="shared" si="25"/>
        <v>63.850976361767728</v>
      </c>
      <c r="H401">
        <v>941</v>
      </c>
      <c r="I401" s="8">
        <f t="shared" si="2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11">
        <f t="shared" si="27"/>
        <v>40576.25</v>
      </c>
      <c r="T401" s="11">
        <f t="shared" si="24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7">
        <f t="shared" si="25"/>
        <v>2</v>
      </c>
      <c r="H402">
        <v>1</v>
      </c>
      <c r="I402" s="8">
        <f t="shared" si="26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11">
        <f t="shared" si="27"/>
        <v>41502.208333333336</v>
      </c>
      <c r="T402" s="11">
        <f t="shared" si="24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7">
        <f t="shared" si="25"/>
        <v>1530.2222222222222</v>
      </c>
      <c r="H403">
        <v>299</v>
      </c>
      <c r="I403" s="8">
        <f t="shared" si="2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11">
        <f t="shared" si="27"/>
        <v>43765.208333333328</v>
      </c>
      <c r="T403" s="11">
        <f t="shared" si="24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7">
        <f t="shared" si="25"/>
        <v>40.356164383561641</v>
      </c>
      <c r="H404">
        <v>40</v>
      </c>
      <c r="I404" s="8">
        <f t="shared" si="2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11">
        <f t="shared" si="27"/>
        <v>40914.25</v>
      </c>
      <c r="T404" s="11">
        <f t="shared" si="24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7">
        <f t="shared" si="25"/>
        <v>86.220633299284984</v>
      </c>
      <c r="H405">
        <v>3015</v>
      </c>
      <c r="I405" s="8">
        <f t="shared" si="2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11">
        <f t="shared" si="27"/>
        <v>40310.208333333336</v>
      </c>
      <c r="T405" s="11">
        <f t="shared" si="24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7">
        <f t="shared" si="25"/>
        <v>315.58486707566465</v>
      </c>
      <c r="H406">
        <v>2237</v>
      </c>
      <c r="I406" s="8">
        <f t="shared" si="2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11">
        <f t="shared" si="27"/>
        <v>43053.25</v>
      </c>
      <c r="T406" s="11">
        <f t="shared" si="24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7">
        <f t="shared" si="25"/>
        <v>89.618243243243242</v>
      </c>
      <c r="H407">
        <v>435</v>
      </c>
      <c r="I407" s="8">
        <f t="shared" si="2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11">
        <f t="shared" si="27"/>
        <v>43255.208333333328</v>
      </c>
      <c r="T407" s="11">
        <f t="shared" si="24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7">
        <f t="shared" si="25"/>
        <v>182.14503816793894</v>
      </c>
      <c r="H408">
        <v>645</v>
      </c>
      <c r="I408" s="8">
        <f t="shared" si="2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11">
        <f t="shared" si="27"/>
        <v>41304.25</v>
      </c>
      <c r="T408" s="11">
        <f t="shared" si="24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7">
        <f t="shared" si="25"/>
        <v>355.88235294117646</v>
      </c>
      <c r="H409">
        <v>484</v>
      </c>
      <c r="I409" s="8">
        <f t="shared" si="26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11">
        <f t="shared" si="27"/>
        <v>43751.208333333328</v>
      </c>
      <c r="T409" s="11">
        <f t="shared" si="24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7">
        <f t="shared" si="25"/>
        <v>131.83695652173913</v>
      </c>
      <c r="H410">
        <v>154</v>
      </c>
      <c r="I410" s="8">
        <f t="shared" si="2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11">
        <f t="shared" si="27"/>
        <v>42541.208333333328</v>
      </c>
      <c r="T410" s="11">
        <f t="shared" si="24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7">
        <f t="shared" si="25"/>
        <v>46.315634218289084</v>
      </c>
      <c r="H411">
        <v>714</v>
      </c>
      <c r="I411" s="8">
        <f t="shared" si="2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11">
        <f t="shared" si="27"/>
        <v>42843.208333333328</v>
      </c>
      <c r="T411" s="11">
        <f t="shared" si="24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7">
        <f t="shared" si="25"/>
        <v>36.132726089785294</v>
      </c>
      <c r="H412">
        <v>1111</v>
      </c>
      <c r="I412" s="8">
        <f t="shared" si="2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11">
        <f t="shared" si="27"/>
        <v>42122.208333333328</v>
      </c>
      <c r="T412" s="11">
        <f t="shared" si="24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7">
        <f t="shared" si="25"/>
        <v>104.62820512820512</v>
      </c>
      <c r="H413">
        <v>82</v>
      </c>
      <c r="I413" s="8">
        <f t="shared" si="2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11">
        <f t="shared" si="27"/>
        <v>42884.208333333328</v>
      </c>
      <c r="T413" s="11">
        <f t="shared" si="24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7">
        <f t="shared" si="25"/>
        <v>668.85714285714289</v>
      </c>
      <c r="H414">
        <v>134</v>
      </c>
      <c r="I414" s="8">
        <f t="shared" si="2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11">
        <f t="shared" si="27"/>
        <v>41642.25</v>
      </c>
      <c r="T414" s="11">
        <f t="shared" si="24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7">
        <f t="shared" si="25"/>
        <v>62.072823218997364</v>
      </c>
      <c r="H415">
        <v>1089</v>
      </c>
      <c r="I415" s="8">
        <f t="shared" si="2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11">
        <f t="shared" si="27"/>
        <v>43431.25</v>
      </c>
      <c r="T415" s="11">
        <f t="shared" si="24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7">
        <f t="shared" si="25"/>
        <v>84.699787460148784</v>
      </c>
      <c r="H416">
        <v>5497</v>
      </c>
      <c r="I416" s="8">
        <f t="shared" si="2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11">
        <f t="shared" si="27"/>
        <v>40288.208333333336</v>
      </c>
      <c r="T416" s="11">
        <f t="shared" si="24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7">
        <f t="shared" si="25"/>
        <v>11.059030837004405</v>
      </c>
      <c r="H417">
        <v>418</v>
      </c>
      <c r="I417" s="8">
        <f t="shared" si="2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11">
        <f t="shared" si="27"/>
        <v>40921.25</v>
      </c>
      <c r="T417" s="11">
        <f t="shared" si="24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7">
        <f t="shared" si="25"/>
        <v>43.838781575037146</v>
      </c>
      <c r="H418">
        <v>1439</v>
      </c>
      <c r="I418" s="8">
        <f t="shared" si="2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11">
        <f t="shared" si="27"/>
        <v>40560.25</v>
      </c>
      <c r="T418" s="11">
        <f t="shared" si="24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7">
        <f t="shared" si="25"/>
        <v>55.470588235294116</v>
      </c>
      <c r="H419">
        <v>15</v>
      </c>
      <c r="I419" s="8">
        <f t="shared" si="2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11">
        <f t="shared" si="27"/>
        <v>43407.208333333328</v>
      </c>
      <c r="T419" s="11">
        <f t="shared" si="24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7">
        <f t="shared" si="25"/>
        <v>57.399511301160658</v>
      </c>
      <c r="H420">
        <v>1999</v>
      </c>
      <c r="I420" s="8">
        <f t="shared" si="2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11">
        <f t="shared" si="27"/>
        <v>41035.208333333336</v>
      </c>
      <c r="T420" s="11">
        <f t="shared" si="24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7">
        <f t="shared" si="25"/>
        <v>123.43497363796135</v>
      </c>
      <c r="H421">
        <v>5203</v>
      </c>
      <c r="I421" s="8">
        <f t="shared" si="2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11">
        <f t="shared" si="27"/>
        <v>40899.25</v>
      </c>
      <c r="T421" s="11">
        <f t="shared" si="24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7">
        <f t="shared" si="25"/>
        <v>128.46</v>
      </c>
      <c r="H422">
        <v>94</v>
      </c>
      <c r="I422" s="8">
        <f t="shared" si="2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11">
        <f t="shared" si="27"/>
        <v>42911.208333333328</v>
      </c>
      <c r="T422" s="11">
        <f t="shared" si="24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7">
        <f t="shared" si="25"/>
        <v>63.989361702127653</v>
      </c>
      <c r="H423">
        <v>118</v>
      </c>
      <c r="I423" s="8">
        <f t="shared" si="2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11">
        <f t="shared" si="27"/>
        <v>42915.208333333328</v>
      </c>
      <c r="T423" s="11">
        <f t="shared" si="24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7">
        <f t="shared" si="25"/>
        <v>127.29885057471265</v>
      </c>
      <c r="H424">
        <v>205</v>
      </c>
      <c r="I424" s="8">
        <f t="shared" si="2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11">
        <f t="shared" si="27"/>
        <v>40285.208333333336</v>
      </c>
      <c r="T424" s="11">
        <f t="shared" si="24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7">
        <f t="shared" si="25"/>
        <v>10.638024357239512</v>
      </c>
      <c r="H425">
        <v>162</v>
      </c>
      <c r="I425" s="8">
        <f t="shared" si="2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11">
        <f t="shared" si="27"/>
        <v>40808.208333333336</v>
      </c>
      <c r="T425" s="11">
        <f t="shared" si="24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7">
        <f t="shared" si="25"/>
        <v>40.470588235294116</v>
      </c>
      <c r="H426">
        <v>83</v>
      </c>
      <c r="I426" s="8">
        <f t="shared" si="2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11">
        <f t="shared" si="27"/>
        <v>43208.208333333328</v>
      </c>
      <c r="T426" s="11">
        <f t="shared" si="24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7">
        <f t="shared" si="25"/>
        <v>287.66666666666663</v>
      </c>
      <c r="H427">
        <v>92</v>
      </c>
      <c r="I427" s="8">
        <f t="shared" si="2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11">
        <f t="shared" si="27"/>
        <v>42213.208333333328</v>
      </c>
      <c r="T427" s="11">
        <f t="shared" si="24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7">
        <f t="shared" si="25"/>
        <v>572.94444444444446</v>
      </c>
      <c r="H428">
        <v>219</v>
      </c>
      <c r="I428" s="8">
        <f t="shared" si="2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11">
        <f t="shared" si="27"/>
        <v>41332.25</v>
      </c>
      <c r="T428" s="11">
        <f t="shared" si="24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7">
        <f t="shared" si="25"/>
        <v>112.90429799426933</v>
      </c>
      <c r="H429">
        <v>2526</v>
      </c>
      <c r="I429" s="8">
        <f t="shared" si="2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11">
        <f t="shared" si="27"/>
        <v>41895.208333333336</v>
      </c>
      <c r="T429" s="11">
        <f t="shared" si="24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7">
        <f t="shared" si="25"/>
        <v>46.387573964497044</v>
      </c>
      <c r="H430">
        <v>747</v>
      </c>
      <c r="I430" s="8">
        <f t="shared" si="2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11">
        <f t="shared" si="27"/>
        <v>40585.25</v>
      </c>
      <c r="T430" s="11">
        <f t="shared" si="24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7">
        <f t="shared" si="25"/>
        <v>90.675916230366497</v>
      </c>
      <c r="H431">
        <v>2138</v>
      </c>
      <c r="I431" s="8">
        <f t="shared" si="2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11">
        <f t="shared" si="27"/>
        <v>41680.25</v>
      </c>
      <c r="T431" s="11">
        <f t="shared" si="24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7">
        <f t="shared" si="25"/>
        <v>67.740740740740748</v>
      </c>
      <c r="H432">
        <v>84</v>
      </c>
      <c r="I432" s="8">
        <f t="shared" si="2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11">
        <f t="shared" si="27"/>
        <v>43737.208333333328</v>
      </c>
      <c r="T432" s="11">
        <f t="shared" si="24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7">
        <f t="shared" si="25"/>
        <v>192.49019607843135</v>
      </c>
      <c r="H433">
        <v>94</v>
      </c>
      <c r="I433" s="8">
        <f t="shared" si="2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11">
        <f t="shared" si="27"/>
        <v>43273.208333333328</v>
      </c>
      <c r="T433" s="11">
        <f t="shared" si="24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7">
        <f t="shared" si="25"/>
        <v>82.714285714285722</v>
      </c>
      <c r="H434">
        <v>91</v>
      </c>
      <c r="I434" s="8">
        <f t="shared" si="2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11">
        <f t="shared" si="27"/>
        <v>41761.208333333336</v>
      </c>
      <c r="T434" s="11">
        <f t="shared" si="24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7">
        <f t="shared" si="25"/>
        <v>54.163920922570021</v>
      </c>
      <c r="H435">
        <v>792</v>
      </c>
      <c r="I435" s="8">
        <f t="shared" si="2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11">
        <f t="shared" si="27"/>
        <v>41603.25</v>
      </c>
      <c r="T435" s="11">
        <f t="shared" si="24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7">
        <f t="shared" si="25"/>
        <v>16.722222222222221</v>
      </c>
      <c r="H436">
        <v>10</v>
      </c>
      <c r="I436" s="8">
        <f t="shared" si="26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11">
        <f t="shared" si="27"/>
        <v>42705.25</v>
      </c>
      <c r="T436" s="11">
        <f t="shared" si="24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7">
        <f t="shared" si="25"/>
        <v>116.87664041994749</v>
      </c>
      <c r="H437">
        <v>1713</v>
      </c>
      <c r="I437" s="8">
        <f t="shared" si="2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11">
        <f t="shared" si="27"/>
        <v>41988.25</v>
      </c>
      <c r="T437" s="11">
        <f t="shared" si="24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7">
        <f t="shared" si="25"/>
        <v>1052.1538461538462</v>
      </c>
      <c r="H438">
        <v>249</v>
      </c>
      <c r="I438" s="8">
        <f t="shared" si="2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11">
        <f t="shared" si="27"/>
        <v>43575.208333333328</v>
      </c>
      <c r="T438" s="11">
        <f t="shared" si="24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7">
        <f t="shared" si="25"/>
        <v>123.07407407407408</v>
      </c>
      <c r="H439">
        <v>192</v>
      </c>
      <c r="I439" s="8">
        <f t="shared" si="26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11">
        <f t="shared" si="27"/>
        <v>42260.208333333328</v>
      </c>
      <c r="T439" s="11">
        <f t="shared" si="24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7">
        <f t="shared" si="25"/>
        <v>178.63855421686748</v>
      </c>
      <c r="H440">
        <v>247</v>
      </c>
      <c r="I440" s="8">
        <f t="shared" si="2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11">
        <f t="shared" si="27"/>
        <v>41337.25</v>
      </c>
      <c r="T440" s="11">
        <f t="shared" si="24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7">
        <f t="shared" si="25"/>
        <v>355.28169014084506</v>
      </c>
      <c r="H441">
        <v>2293</v>
      </c>
      <c r="I441" s="8">
        <f t="shared" si="2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11">
        <f t="shared" si="27"/>
        <v>42680.208333333328</v>
      </c>
      <c r="T441" s="11">
        <f t="shared" si="24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7">
        <f t="shared" si="25"/>
        <v>161.90634146341463</v>
      </c>
      <c r="H442">
        <v>3131</v>
      </c>
      <c r="I442" s="8">
        <f t="shared" si="2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11">
        <f t="shared" si="27"/>
        <v>42916.208333333328</v>
      </c>
      <c r="T442" s="11">
        <f t="shared" si="24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7">
        <f t="shared" si="25"/>
        <v>24.914285714285715</v>
      </c>
      <c r="H443">
        <v>32</v>
      </c>
      <c r="I443" s="8">
        <f t="shared" si="26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11">
        <f t="shared" si="27"/>
        <v>41025.208333333336</v>
      </c>
      <c r="T443" s="11">
        <f t="shared" si="24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7">
        <f t="shared" si="25"/>
        <v>198.72222222222223</v>
      </c>
      <c r="H444">
        <v>143</v>
      </c>
      <c r="I444" s="8">
        <f t="shared" si="2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11">
        <f t="shared" si="27"/>
        <v>42980.208333333328</v>
      </c>
      <c r="T444" s="11">
        <f t="shared" si="24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7">
        <f t="shared" si="25"/>
        <v>34.752688172043008</v>
      </c>
      <c r="H445">
        <v>90</v>
      </c>
      <c r="I445" s="8">
        <f t="shared" si="2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11">
        <f t="shared" si="27"/>
        <v>40451.208333333336</v>
      </c>
      <c r="T445" s="11">
        <f t="shared" si="24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7">
        <f t="shared" si="25"/>
        <v>176.41935483870967</v>
      </c>
      <c r="H446">
        <v>296</v>
      </c>
      <c r="I446" s="8">
        <f t="shared" si="2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11">
        <f t="shared" si="27"/>
        <v>40748.208333333336</v>
      </c>
      <c r="T446" s="11">
        <f t="shared" si="24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7">
        <f t="shared" si="25"/>
        <v>511.38095238095235</v>
      </c>
      <c r="H447">
        <v>170</v>
      </c>
      <c r="I447" s="8">
        <f t="shared" si="2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11">
        <f t="shared" si="27"/>
        <v>40515.25</v>
      </c>
      <c r="T447" s="11">
        <f t="shared" si="24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7">
        <f t="shared" si="25"/>
        <v>82.044117647058826</v>
      </c>
      <c r="H448">
        <v>186</v>
      </c>
      <c r="I448" s="8">
        <f t="shared" si="2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11">
        <f t="shared" si="27"/>
        <v>41261.25</v>
      </c>
      <c r="T448" s="11">
        <f t="shared" si="24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7">
        <f t="shared" si="25"/>
        <v>24.326030927835053</v>
      </c>
      <c r="H449">
        <v>439</v>
      </c>
      <c r="I449" s="8">
        <f t="shared" si="26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11">
        <f t="shared" si="27"/>
        <v>43088.25</v>
      </c>
      <c r="T449" s="11">
        <f t="shared" si="24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7">
        <f t="shared" si="25"/>
        <v>50.482758620689658</v>
      </c>
      <c r="H450">
        <v>605</v>
      </c>
      <c r="I450" s="8">
        <f t="shared" si="2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11">
        <f t="shared" si="27"/>
        <v>41378.208333333336</v>
      </c>
      <c r="T450" s="11">
        <f t="shared" si="24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7">
        <f t="shared" si="25"/>
        <v>967</v>
      </c>
      <c r="H451">
        <v>86</v>
      </c>
      <c r="I451" s="8">
        <f t="shared" si="26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11">
        <f t="shared" si="27"/>
        <v>43530.25</v>
      </c>
      <c r="T451" s="11">
        <f t="shared" ref="T451:T514" si="28">DATE(1970,1,1) + M451/(60*60*24)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7">
        <f t="shared" ref="G452:G515" si="29">E452/D452*100</f>
        <v>4</v>
      </c>
      <c r="H452">
        <v>1</v>
      </c>
      <c r="I452" s="8">
        <f t="shared" ref="I452:I515" si="30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11">
        <f t="shared" ref="S452:S515" si="31">DATE(1970,1,1) + L452/(60*60*24)</f>
        <v>43394.208333333328</v>
      </c>
      <c r="T452" s="11">
        <f t="shared" si="28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7">
        <f t="shared" si="29"/>
        <v>122.84501347708894</v>
      </c>
      <c r="H453">
        <v>6286</v>
      </c>
      <c r="I453" s="8">
        <f t="shared" si="3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11">
        <f t="shared" si="31"/>
        <v>42935.208333333328</v>
      </c>
      <c r="T453" s="11">
        <f t="shared" si="28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7">
        <f t="shared" si="29"/>
        <v>63.4375</v>
      </c>
      <c r="H454">
        <v>31</v>
      </c>
      <c r="I454" s="8">
        <f t="shared" si="3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11">
        <f t="shared" si="31"/>
        <v>40365.208333333336</v>
      </c>
      <c r="T454" s="11">
        <f t="shared" si="28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7">
        <f t="shared" si="29"/>
        <v>56.331688596491226</v>
      </c>
      <c r="H455">
        <v>1181</v>
      </c>
      <c r="I455" s="8">
        <f t="shared" si="3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11">
        <f t="shared" si="31"/>
        <v>42705.25</v>
      </c>
      <c r="T455" s="11">
        <f t="shared" si="28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7">
        <f t="shared" si="29"/>
        <v>44.074999999999996</v>
      </c>
      <c r="H456">
        <v>39</v>
      </c>
      <c r="I456" s="8">
        <f t="shared" si="3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11">
        <f t="shared" si="31"/>
        <v>41568.208333333336</v>
      </c>
      <c r="T456" s="11">
        <f t="shared" si="28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7">
        <f t="shared" si="29"/>
        <v>118.37253218884121</v>
      </c>
      <c r="H457">
        <v>3727</v>
      </c>
      <c r="I457" s="8">
        <f t="shared" si="3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11">
        <f t="shared" si="31"/>
        <v>40809.208333333336</v>
      </c>
      <c r="T457" s="11">
        <f t="shared" si="28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7">
        <f t="shared" si="29"/>
        <v>104.1243169398907</v>
      </c>
      <c r="H458">
        <v>1605</v>
      </c>
      <c r="I458" s="8">
        <f t="shared" si="3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11">
        <f t="shared" si="31"/>
        <v>43141.25</v>
      </c>
      <c r="T458" s="11">
        <f t="shared" si="28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7">
        <f t="shared" si="29"/>
        <v>26.640000000000004</v>
      </c>
      <c r="H459">
        <v>46</v>
      </c>
      <c r="I459" s="8">
        <f t="shared" si="3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11">
        <f t="shared" si="31"/>
        <v>42657.208333333328</v>
      </c>
      <c r="T459" s="11">
        <f t="shared" si="28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7">
        <f t="shared" si="29"/>
        <v>351.20118343195264</v>
      </c>
      <c r="H460">
        <v>2120</v>
      </c>
      <c r="I460" s="8">
        <f t="shared" si="3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11">
        <f t="shared" si="31"/>
        <v>40265.208333333336</v>
      </c>
      <c r="T460" s="11">
        <f t="shared" si="28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7">
        <f t="shared" si="29"/>
        <v>90.063492063492063</v>
      </c>
      <c r="H461">
        <v>105</v>
      </c>
      <c r="I461" s="8">
        <f t="shared" si="3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11">
        <f t="shared" si="31"/>
        <v>42001.25</v>
      </c>
      <c r="T461" s="11">
        <f t="shared" si="28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7">
        <f t="shared" si="29"/>
        <v>171.625</v>
      </c>
      <c r="H462">
        <v>50</v>
      </c>
      <c r="I462" s="8">
        <f t="shared" si="30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11">
        <f t="shared" si="31"/>
        <v>40399.208333333336</v>
      </c>
      <c r="T462" s="11">
        <f t="shared" si="28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7">
        <f t="shared" si="29"/>
        <v>141.04655870445345</v>
      </c>
      <c r="H463">
        <v>2080</v>
      </c>
      <c r="I463" s="8">
        <f t="shared" si="3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11">
        <f t="shared" si="31"/>
        <v>41757.208333333336</v>
      </c>
      <c r="T463" s="11">
        <f t="shared" si="28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7">
        <f t="shared" si="29"/>
        <v>30.57944915254237</v>
      </c>
      <c r="H464">
        <v>535</v>
      </c>
      <c r="I464" s="8">
        <f t="shared" si="3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11">
        <f t="shared" si="31"/>
        <v>41304.25</v>
      </c>
      <c r="T464" s="11">
        <f t="shared" si="28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7">
        <f t="shared" si="29"/>
        <v>108.16455696202532</v>
      </c>
      <c r="H465">
        <v>2105</v>
      </c>
      <c r="I465" s="8">
        <f t="shared" si="3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11">
        <f t="shared" si="31"/>
        <v>41639.25</v>
      </c>
      <c r="T465" s="11">
        <f t="shared" si="28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7">
        <f t="shared" si="29"/>
        <v>133.45505617977528</v>
      </c>
      <c r="H466">
        <v>2436</v>
      </c>
      <c r="I466" s="8">
        <f t="shared" si="3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11">
        <f t="shared" si="31"/>
        <v>43142.25</v>
      </c>
      <c r="T466" s="11">
        <f t="shared" si="28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7">
        <f t="shared" si="29"/>
        <v>187.85106382978722</v>
      </c>
      <c r="H467">
        <v>80</v>
      </c>
      <c r="I467" s="8">
        <f t="shared" si="30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11">
        <f t="shared" si="31"/>
        <v>43127.25</v>
      </c>
      <c r="T467" s="11">
        <f t="shared" si="28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7">
        <f t="shared" si="29"/>
        <v>332</v>
      </c>
      <c r="H468">
        <v>42</v>
      </c>
      <c r="I468" s="8">
        <f t="shared" si="3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11">
        <f t="shared" si="31"/>
        <v>41409.208333333336</v>
      </c>
      <c r="T468" s="11">
        <f t="shared" si="28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7">
        <f t="shared" si="29"/>
        <v>575.21428571428578</v>
      </c>
      <c r="H469">
        <v>139</v>
      </c>
      <c r="I469" s="8">
        <f t="shared" si="3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11">
        <f t="shared" si="31"/>
        <v>42331.25</v>
      </c>
      <c r="T469" s="11">
        <f t="shared" si="28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7">
        <f t="shared" si="29"/>
        <v>40.5</v>
      </c>
      <c r="H470">
        <v>16</v>
      </c>
      <c r="I470" s="8">
        <f t="shared" si="30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11">
        <f t="shared" si="31"/>
        <v>43569.208333333328</v>
      </c>
      <c r="T470" s="11">
        <f t="shared" si="28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7">
        <f t="shared" si="29"/>
        <v>184.42857142857144</v>
      </c>
      <c r="H471">
        <v>159</v>
      </c>
      <c r="I471" s="8">
        <f t="shared" si="3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11">
        <f t="shared" si="31"/>
        <v>42142.208333333328</v>
      </c>
      <c r="T471" s="11">
        <f t="shared" si="28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7">
        <f t="shared" si="29"/>
        <v>285.80555555555554</v>
      </c>
      <c r="H472">
        <v>381</v>
      </c>
      <c r="I472" s="8">
        <f t="shared" si="3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11">
        <f t="shared" si="31"/>
        <v>42716.25</v>
      </c>
      <c r="T472" s="11">
        <f t="shared" si="28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7">
        <f t="shared" si="29"/>
        <v>319</v>
      </c>
      <c r="H473">
        <v>194</v>
      </c>
      <c r="I473" s="8">
        <f t="shared" si="3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11">
        <f t="shared" si="31"/>
        <v>41031.208333333336</v>
      </c>
      <c r="T473" s="11">
        <f t="shared" si="28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7">
        <f t="shared" si="29"/>
        <v>39.234070221066318</v>
      </c>
      <c r="H474">
        <v>575</v>
      </c>
      <c r="I474" s="8">
        <f t="shared" si="3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11">
        <f t="shared" si="31"/>
        <v>43535.208333333328</v>
      </c>
      <c r="T474" s="11">
        <f t="shared" si="28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7">
        <f t="shared" si="29"/>
        <v>178.14000000000001</v>
      </c>
      <c r="H475">
        <v>106</v>
      </c>
      <c r="I475" s="8">
        <f t="shared" si="3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11">
        <f t="shared" si="31"/>
        <v>43277.208333333328</v>
      </c>
      <c r="T475" s="11">
        <f t="shared" si="28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7">
        <f t="shared" si="29"/>
        <v>365.15</v>
      </c>
      <c r="H476">
        <v>142</v>
      </c>
      <c r="I476" s="8">
        <f t="shared" si="3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11">
        <f t="shared" si="31"/>
        <v>41989.25</v>
      </c>
      <c r="T476" s="11">
        <f t="shared" si="28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7">
        <f t="shared" si="29"/>
        <v>113.94594594594594</v>
      </c>
      <c r="H477">
        <v>211</v>
      </c>
      <c r="I477" s="8">
        <f t="shared" si="3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11">
        <f t="shared" si="31"/>
        <v>41450.208333333336</v>
      </c>
      <c r="T477" s="11">
        <f t="shared" si="28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7">
        <f t="shared" si="29"/>
        <v>29.828720626631856</v>
      </c>
      <c r="H478">
        <v>1120</v>
      </c>
      <c r="I478" s="8">
        <f t="shared" si="3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11">
        <f t="shared" si="31"/>
        <v>43322.208333333328</v>
      </c>
      <c r="T478" s="11">
        <f t="shared" si="28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7">
        <f t="shared" si="29"/>
        <v>54.270588235294113</v>
      </c>
      <c r="H479">
        <v>113</v>
      </c>
      <c r="I479" s="8">
        <f t="shared" si="3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11">
        <f t="shared" si="31"/>
        <v>40720.208333333336</v>
      </c>
      <c r="T479" s="11">
        <f t="shared" si="28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7">
        <f t="shared" si="29"/>
        <v>236.34156976744185</v>
      </c>
      <c r="H480">
        <v>2756</v>
      </c>
      <c r="I480" s="8">
        <f t="shared" si="3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11">
        <f t="shared" si="31"/>
        <v>42072.208333333328</v>
      </c>
      <c r="T480" s="11">
        <f t="shared" si="28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7">
        <f t="shared" si="29"/>
        <v>512.91666666666663</v>
      </c>
      <c r="H481">
        <v>173</v>
      </c>
      <c r="I481" s="8">
        <f t="shared" si="3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11">
        <f t="shared" si="31"/>
        <v>42945.208333333328</v>
      </c>
      <c r="T481" s="11">
        <f t="shared" si="28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7">
        <f t="shared" si="29"/>
        <v>100.65116279069768</v>
      </c>
      <c r="H482">
        <v>87</v>
      </c>
      <c r="I482" s="8">
        <f t="shared" si="3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11">
        <f t="shared" si="31"/>
        <v>40248.25</v>
      </c>
      <c r="T482" s="11">
        <f t="shared" si="28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7">
        <f t="shared" si="29"/>
        <v>81.348423194303152</v>
      </c>
      <c r="H483">
        <v>1538</v>
      </c>
      <c r="I483" s="8">
        <f t="shared" si="3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11">
        <f t="shared" si="31"/>
        <v>41913.208333333336</v>
      </c>
      <c r="T483" s="11">
        <f t="shared" si="28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7">
        <f t="shared" si="29"/>
        <v>16.404761904761905</v>
      </c>
      <c r="H484">
        <v>9</v>
      </c>
      <c r="I484" s="8">
        <f t="shared" si="3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11">
        <f t="shared" si="31"/>
        <v>40963.25</v>
      </c>
      <c r="T484" s="11">
        <f t="shared" si="28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7">
        <f t="shared" si="29"/>
        <v>52.774617067833695</v>
      </c>
      <c r="H485">
        <v>554</v>
      </c>
      <c r="I485" s="8">
        <f t="shared" si="3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11">
        <f t="shared" si="31"/>
        <v>43811.25</v>
      </c>
      <c r="T485" s="11">
        <f t="shared" si="28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7">
        <f t="shared" si="29"/>
        <v>260.20608108108109</v>
      </c>
      <c r="H486">
        <v>1572</v>
      </c>
      <c r="I486" s="8">
        <f t="shared" si="3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11">
        <f t="shared" si="31"/>
        <v>41855.208333333336</v>
      </c>
      <c r="T486" s="11">
        <f t="shared" si="28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7">
        <f t="shared" si="29"/>
        <v>30.73289183222958</v>
      </c>
      <c r="H487">
        <v>648</v>
      </c>
      <c r="I487" s="8">
        <f t="shared" si="3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11">
        <f t="shared" si="31"/>
        <v>43626.208333333328</v>
      </c>
      <c r="T487" s="11">
        <f t="shared" si="28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7">
        <f t="shared" si="29"/>
        <v>13.5</v>
      </c>
      <c r="H488">
        <v>21</v>
      </c>
      <c r="I488" s="8">
        <f t="shared" si="3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11">
        <f t="shared" si="31"/>
        <v>43168.25</v>
      </c>
      <c r="T488" s="11">
        <f t="shared" si="28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7">
        <f t="shared" si="29"/>
        <v>178.62556663644605</v>
      </c>
      <c r="H489">
        <v>2346</v>
      </c>
      <c r="I489" s="8">
        <f t="shared" si="3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11">
        <f t="shared" si="31"/>
        <v>42845.208333333328</v>
      </c>
      <c r="T489" s="11">
        <f t="shared" si="28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7">
        <f t="shared" si="29"/>
        <v>220.0566037735849</v>
      </c>
      <c r="H490">
        <v>115</v>
      </c>
      <c r="I490" s="8">
        <f t="shared" si="3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11">
        <f t="shared" si="31"/>
        <v>42403.25</v>
      </c>
      <c r="T490" s="11">
        <f t="shared" si="28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7">
        <f t="shared" si="29"/>
        <v>101.5108695652174</v>
      </c>
      <c r="H491">
        <v>85</v>
      </c>
      <c r="I491" s="8">
        <f t="shared" si="3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11">
        <f t="shared" si="31"/>
        <v>40406.208333333336</v>
      </c>
      <c r="T491" s="11">
        <f t="shared" si="28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7">
        <f t="shared" si="29"/>
        <v>191.5</v>
      </c>
      <c r="H492">
        <v>144</v>
      </c>
      <c r="I492" s="8">
        <f t="shared" si="3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11">
        <f t="shared" si="31"/>
        <v>43786.25</v>
      </c>
      <c r="T492" s="11">
        <f t="shared" si="28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7">
        <f t="shared" si="29"/>
        <v>305.34683098591546</v>
      </c>
      <c r="H493">
        <v>2443</v>
      </c>
      <c r="I493" s="8">
        <f t="shared" si="3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11">
        <f t="shared" si="31"/>
        <v>41456.208333333336</v>
      </c>
      <c r="T493" s="11">
        <f t="shared" si="28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7">
        <f t="shared" si="29"/>
        <v>23.995287958115181</v>
      </c>
      <c r="H494">
        <v>595</v>
      </c>
      <c r="I494" s="8">
        <f t="shared" si="3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11">
        <f t="shared" si="31"/>
        <v>40336.208333333336</v>
      </c>
      <c r="T494" s="11">
        <f t="shared" si="28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7">
        <f t="shared" si="29"/>
        <v>723.77777777777771</v>
      </c>
      <c r="H495">
        <v>64</v>
      </c>
      <c r="I495" s="8">
        <f t="shared" si="30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11">
        <f t="shared" si="31"/>
        <v>43645.208333333328</v>
      </c>
      <c r="T495" s="11">
        <f t="shared" si="28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7">
        <f t="shared" si="29"/>
        <v>547.36</v>
      </c>
      <c r="H496">
        <v>268</v>
      </c>
      <c r="I496" s="8">
        <f t="shared" si="3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11">
        <f t="shared" si="31"/>
        <v>40990.208333333336</v>
      </c>
      <c r="T496" s="11">
        <f t="shared" si="28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7">
        <f t="shared" si="29"/>
        <v>414.49999999999994</v>
      </c>
      <c r="H497">
        <v>195</v>
      </c>
      <c r="I497" s="8">
        <f t="shared" si="3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11">
        <f t="shared" si="31"/>
        <v>41800.208333333336</v>
      </c>
      <c r="T497" s="11">
        <f t="shared" si="28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7">
        <f t="shared" si="29"/>
        <v>0.90696409140369971</v>
      </c>
      <c r="H498">
        <v>54</v>
      </c>
      <c r="I498" s="8">
        <f t="shared" si="3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11">
        <f t="shared" si="31"/>
        <v>42876.208333333328</v>
      </c>
      <c r="T498" s="11">
        <f t="shared" si="28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7">
        <f t="shared" si="29"/>
        <v>34.173469387755098</v>
      </c>
      <c r="H499">
        <v>120</v>
      </c>
      <c r="I499" s="8">
        <f t="shared" si="3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11">
        <f t="shared" si="31"/>
        <v>42724.25</v>
      </c>
      <c r="T499" s="11">
        <f t="shared" si="28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7">
        <f t="shared" si="29"/>
        <v>23.948810754912099</v>
      </c>
      <c r="H500">
        <v>579</v>
      </c>
      <c r="I500" s="8">
        <f t="shared" si="3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11">
        <f t="shared" si="31"/>
        <v>42005.25</v>
      </c>
      <c r="T500" s="11">
        <f t="shared" si="28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7">
        <f t="shared" si="29"/>
        <v>48.072649572649574</v>
      </c>
      <c r="H501">
        <v>2072</v>
      </c>
      <c r="I501" s="8">
        <f t="shared" si="3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11">
        <f t="shared" si="31"/>
        <v>42444.208333333328</v>
      </c>
      <c r="T501" s="11">
        <f t="shared" si="28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7">
        <f t="shared" si="29"/>
        <v>0</v>
      </c>
      <c r="H502">
        <v>0</v>
      </c>
      <c r="I502" s="8" t="e">
        <f t="shared" si="30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11">
        <f t="shared" si="31"/>
        <v>41395.208333333336</v>
      </c>
      <c r="T502" s="11">
        <f t="shared" si="28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7">
        <f t="shared" si="29"/>
        <v>70.145182291666657</v>
      </c>
      <c r="H503">
        <v>1796</v>
      </c>
      <c r="I503" s="8">
        <f t="shared" si="3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11">
        <f t="shared" si="31"/>
        <v>41345.208333333336</v>
      </c>
      <c r="T503" s="11">
        <f t="shared" si="28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7">
        <f t="shared" si="29"/>
        <v>529.92307692307691</v>
      </c>
      <c r="H504">
        <v>186</v>
      </c>
      <c r="I504" s="8">
        <f t="shared" si="3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11">
        <f t="shared" si="31"/>
        <v>41117.208333333336</v>
      </c>
      <c r="T504" s="11">
        <f t="shared" si="28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7">
        <f t="shared" si="29"/>
        <v>180.32549019607845</v>
      </c>
      <c r="H505">
        <v>460</v>
      </c>
      <c r="I505" s="8">
        <f t="shared" si="3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11">
        <f t="shared" si="31"/>
        <v>42186.208333333328</v>
      </c>
      <c r="T505" s="11">
        <f t="shared" si="28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7">
        <f t="shared" si="29"/>
        <v>92.320000000000007</v>
      </c>
      <c r="H506">
        <v>62</v>
      </c>
      <c r="I506" s="8">
        <f t="shared" si="3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11">
        <f t="shared" si="31"/>
        <v>42142.208333333328</v>
      </c>
      <c r="T506" s="11">
        <f t="shared" si="28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7">
        <f t="shared" si="29"/>
        <v>13.901001112347053</v>
      </c>
      <c r="H507">
        <v>347</v>
      </c>
      <c r="I507" s="8">
        <f t="shared" si="3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11">
        <f t="shared" si="31"/>
        <v>41341.25</v>
      </c>
      <c r="T507" s="11">
        <f t="shared" si="28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7">
        <f t="shared" si="29"/>
        <v>927.07777777777767</v>
      </c>
      <c r="H508">
        <v>2528</v>
      </c>
      <c r="I508" s="8">
        <f t="shared" si="3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11">
        <f t="shared" si="31"/>
        <v>43062.25</v>
      </c>
      <c r="T508" s="11">
        <f t="shared" si="28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7">
        <f t="shared" si="29"/>
        <v>39.857142857142861</v>
      </c>
      <c r="H509">
        <v>19</v>
      </c>
      <c r="I509" s="8">
        <f t="shared" si="3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11">
        <f t="shared" si="31"/>
        <v>41373.208333333336</v>
      </c>
      <c r="T509" s="11">
        <f t="shared" si="28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7">
        <f t="shared" si="29"/>
        <v>112.22929936305732</v>
      </c>
      <c r="H510">
        <v>3657</v>
      </c>
      <c r="I510" s="8">
        <f t="shared" si="3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11">
        <f t="shared" si="31"/>
        <v>43310.208333333328</v>
      </c>
      <c r="T510" s="11">
        <f t="shared" si="28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7">
        <f t="shared" si="29"/>
        <v>70.925816023738875</v>
      </c>
      <c r="H511">
        <v>1258</v>
      </c>
      <c r="I511" s="8">
        <f t="shared" si="30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11">
        <f t="shared" si="31"/>
        <v>41034.208333333336</v>
      </c>
      <c r="T511" s="11">
        <f t="shared" si="28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7">
        <f t="shared" si="29"/>
        <v>119.08974358974358</v>
      </c>
      <c r="H512">
        <v>131</v>
      </c>
      <c r="I512" s="8">
        <f t="shared" si="3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11">
        <f t="shared" si="31"/>
        <v>43251.208333333328</v>
      </c>
      <c r="T512" s="11">
        <f t="shared" si="28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7">
        <f t="shared" si="29"/>
        <v>24.017591339648174</v>
      </c>
      <c r="H513">
        <v>362</v>
      </c>
      <c r="I513" s="8">
        <f t="shared" si="3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11">
        <f t="shared" si="31"/>
        <v>43671.208333333328</v>
      </c>
      <c r="T513" s="11">
        <f t="shared" si="28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7">
        <f t="shared" si="29"/>
        <v>139.31868131868131</v>
      </c>
      <c r="H514">
        <v>239</v>
      </c>
      <c r="I514" s="8">
        <f t="shared" si="3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11">
        <f t="shared" si="31"/>
        <v>41825.208333333336</v>
      </c>
      <c r="T514" s="11">
        <f t="shared" si="28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7">
        <f t="shared" si="29"/>
        <v>39.277108433734945</v>
      </c>
      <c r="H515">
        <v>35</v>
      </c>
      <c r="I515" s="8">
        <f t="shared" si="30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11">
        <f t="shared" si="31"/>
        <v>40430.208333333336</v>
      </c>
      <c r="T515" s="11">
        <f t="shared" ref="T515:T578" si="32">DATE(1970,1,1) + M515/(60*60*24)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7">
        <f t="shared" ref="G516:G579" si="33">E516/D516*100</f>
        <v>22.439077144917089</v>
      </c>
      <c r="H516">
        <v>528</v>
      </c>
      <c r="I516" s="8">
        <f t="shared" ref="I516:I579" si="34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11">
        <f t="shared" ref="S516:S579" si="35">DATE(1970,1,1) + L516/(60*60*24)</f>
        <v>41614.25</v>
      </c>
      <c r="T516" s="11">
        <f t="shared" si="32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7">
        <f t="shared" si="33"/>
        <v>55.779069767441861</v>
      </c>
      <c r="H517">
        <v>133</v>
      </c>
      <c r="I517" s="8">
        <f t="shared" si="3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11">
        <f t="shared" si="35"/>
        <v>40900.25</v>
      </c>
      <c r="T517" s="11">
        <f t="shared" si="32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7">
        <f t="shared" si="33"/>
        <v>42.523125996810208</v>
      </c>
      <c r="H518">
        <v>846</v>
      </c>
      <c r="I518" s="8">
        <f t="shared" si="3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11">
        <f t="shared" si="35"/>
        <v>40396.208333333336</v>
      </c>
      <c r="T518" s="11">
        <f t="shared" si="32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7">
        <f t="shared" si="33"/>
        <v>112.00000000000001</v>
      </c>
      <c r="H519">
        <v>78</v>
      </c>
      <c r="I519" s="8">
        <f t="shared" si="3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11">
        <f t="shared" si="35"/>
        <v>42860.208333333328</v>
      </c>
      <c r="T519" s="11">
        <f t="shared" si="32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7">
        <f t="shared" si="33"/>
        <v>7.0681818181818183</v>
      </c>
      <c r="H520">
        <v>10</v>
      </c>
      <c r="I520" s="8">
        <f t="shared" si="34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11">
        <f t="shared" si="35"/>
        <v>43154.25</v>
      </c>
      <c r="T520" s="11">
        <f t="shared" si="32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7">
        <f t="shared" si="33"/>
        <v>101.74563871693867</v>
      </c>
      <c r="H521">
        <v>1773</v>
      </c>
      <c r="I521" s="8">
        <f t="shared" si="3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11">
        <f t="shared" si="35"/>
        <v>42012.25</v>
      </c>
      <c r="T521" s="11">
        <f t="shared" si="32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7">
        <f t="shared" si="33"/>
        <v>425.75</v>
      </c>
      <c r="H522">
        <v>32</v>
      </c>
      <c r="I522" s="8">
        <f t="shared" si="34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11">
        <f t="shared" si="35"/>
        <v>43574.208333333328</v>
      </c>
      <c r="T522" s="11">
        <f t="shared" si="32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7">
        <f t="shared" si="33"/>
        <v>145.53947368421052</v>
      </c>
      <c r="H523">
        <v>369</v>
      </c>
      <c r="I523" s="8">
        <f t="shared" si="3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11">
        <f t="shared" si="35"/>
        <v>42605.208333333328</v>
      </c>
      <c r="T523" s="11">
        <f t="shared" si="32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7">
        <f t="shared" si="33"/>
        <v>32.453465346534657</v>
      </c>
      <c r="H524">
        <v>191</v>
      </c>
      <c r="I524" s="8">
        <f t="shared" si="3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11">
        <f t="shared" si="35"/>
        <v>41093.208333333336</v>
      </c>
      <c r="T524" s="11">
        <f t="shared" si="32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7">
        <f t="shared" si="33"/>
        <v>700.33333333333326</v>
      </c>
      <c r="H525">
        <v>89</v>
      </c>
      <c r="I525" s="8">
        <f t="shared" si="3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11">
        <f t="shared" si="35"/>
        <v>40241.25</v>
      </c>
      <c r="T525" s="11">
        <f t="shared" si="32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7">
        <f t="shared" si="33"/>
        <v>83.904860392967933</v>
      </c>
      <c r="H526">
        <v>1979</v>
      </c>
      <c r="I526" s="8">
        <f t="shared" si="3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11">
        <f t="shared" si="35"/>
        <v>40294.208333333336</v>
      </c>
      <c r="T526" s="11">
        <f t="shared" si="32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7">
        <f t="shared" si="33"/>
        <v>84.19047619047619</v>
      </c>
      <c r="H527">
        <v>63</v>
      </c>
      <c r="I527" s="8">
        <f t="shared" si="3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11">
        <f t="shared" si="35"/>
        <v>40505.25</v>
      </c>
      <c r="T527" s="11">
        <f t="shared" si="32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7">
        <f t="shared" si="33"/>
        <v>155.95180722891567</v>
      </c>
      <c r="H528">
        <v>147</v>
      </c>
      <c r="I528" s="8">
        <f t="shared" si="3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11">
        <f t="shared" si="35"/>
        <v>42364.25</v>
      </c>
      <c r="T528" s="11">
        <f t="shared" si="32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7">
        <f t="shared" si="33"/>
        <v>99.619450317124731</v>
      </c>
      <c r="H529">
        <v>6080</v>
      </c>
      <c r="I529" s="8">
        <f t="shared" si="3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11">
        <f t="shared" si="35"/>
        <v>42405.25</v>
      </c>
      <c r="T529" s="11">
        <f t="shared" si="32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7">
        <f t="shared" si="33"/>
        <v>80.300000000000011</v>
      </c>
      <c r="H530">
        <v>80</v>
      </c>
      <c r="I530" s="8">
        <f t="shared" si="3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11">
        <f t="shared" si="35"/>
        <v>41601.25</v>
      </c>
      <c r="T530" s="11">
        <f t="shared" si="32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7">
        <f t="shared" si="33"/>
        <v>11.254901960784313</v>
      </c>
      <c r="H531">
        <v>9</v>
      </c>
      <c r="I531" s="8">
        <f t="shared" si="3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11">
        <f t="shared" si="35"/>
        <v>41769.208333333336</v>
      </c>
      <c r="T531" s="11">
        <f t="shared" si="32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7">
        <f t="shared" si="33"/>
        <v>91.740952380952379</v>
      </c>
      <c r="H532">
        <v>1784</v>
      </c>
      <c r="I532" s="8">
        <f t="shared" si="3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11">
        <f t="shared" si="35"/>
        <v>40421.208333333336</v>
      </c>
      <c r="T532" s="11">
        <f t="shared" si="32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7">
        <f t="shared" si="33"/>
        <v>95.521156936261391</v>
      </c>
      <c r="H533">
        <v>3640</v>
      </c>
      <c r="I533" s="8">
        <f t="shared" si="3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11">
        <f t="shared" si="35"/>
        <v>41589.25</v>
      </c>
      <c r="T533" s="11">
        <f t="shared" si="32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7">
        <f t="shared" si="33"/>
        <v>502.87499999999994</v>
      </c>
      <c r="H534">
        <v>126</v>
      </c>
      <c r="I534" s="8">
        <f t="shared" si="3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11">
        <f t="shared" si="35"/>
        <v>43125.25</v>
      </c>
      <c r="T534" s="11">
        <f t="shared" si="32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7">
        <f t="shared" si="33"/>
        <v>159.24394463667818</v>
      </c>
      <c r="H535">
        <v>2218</v>
      </c>
      <c r="I535" s="8">
        <f t="shared" si="3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11">
        <f t="shared" si="35"/>
        <v>41479.208333333336</v>
      </c>
      <c r="T535" s="11">
        <f t="shared" si="32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7">
        <f t="shared" si="33"/>
        <v>15.022446689113355</v>
      </c>
      <c r="H536">
        <v>243</v>
      </c>
      <c r="I536" s="8">
        <f t="shared" si="3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11">
        <f t="shared" si="35"/>
        <v>43329.208333333328</v>
      </c>
      <c r="T536" s="11">
        <f t="shared" si="32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7">
        <f t="shared" si="33"/>
        <v>482.03846153846149</v>
      </c>
      <c r="H537">
        <v>202</v>
      </c>
      <c r="I537" s="8">
        <f t="shared" si="3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11">
        <f t="shared" si="35"/>
        <v>43259.208333333328</v>
      </c>
      <c r="T537" s="11">
        <f t="shared" si="32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7">
        <f t="shared" si="33"/>
        <v>149.96938775510205</v>
      </c>
      <c r="H538">
        <v>140</v>
      </c>
      <c r="I538" s="8">
        <f t="shared" si="3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11">
        <f t="shared" si="35"/>
        <v>40414.208333333336</v>
      </c>
      <c r="T538" s="11">
        <f t="shared" si="32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7">
        <f t="shared" si="33"/>
        <v>117.22156398104266</v>
      </c>
      <c r="H539">
        <v>1052</v>
      </c>
      <c r="I539" s="8">
        <f t="shared" si="3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11">
        <f t="shared" si="35"/>
        <v>43342.208333333328</v>
      </c>
      <c r="T539" s="11">
        <f t="shared" si="32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7">
        <f t="shared" si="33"/>
        <v>37.695968274950431</v>
      </c>
      <c r="H540">
        <v>1296</v>
      </c>
      <c r="I540" s="8">
        <f t="shared" si="3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11">
        <f t="shared" si="35"/>
        <v>41539.208333333336</v>
      </c>
      <c r="T540" s="11">
        <f t="shared" si="32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7">
        <f t="shared" si="33"/>
        <v>72.653061224489804</v>
      </c>
      <c r="H541">
        <v>77</v>
      </c>
      <c r="I541" s="8">
        <f t="shared" si="3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11">
        <f t="shared" si="35"/>
        <v>43647.208333333328</v>
      </c>
      <c r="T541" s="11">
        <f t="shared" si="32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7">
        <f t="shared" si="33"/>
        <v>265.98113207547169</v>
      </c>
      <c r="H542">
        <v>247</v>
      </c>
      <c r="I542" s="8">
        <f t="shared" si="3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11">
        <f t="shared" si="35"/>
        <v>43225.208333333328</v>
      </c>
      <c r="T542" s="11">
        <f t="shared" si="32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7">
        <f t="shared" si="33"/>
        <v>24.205617977528089</v>
      </c>
      <c r="H543">
        <v>395</v>
      </c>
      <c r="I543" s="8">
        <f t="shared" si="3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11">
        <f t="shared" si="35"/>
        <v>42165.208333333328</v>
      </c>
      <c r="T543" s="11">
        <f t="shared" si="32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7">
        <f t="shared" si="33"/>
        <v>2.5064935064935066</v>
      </c>
      <c r="H544">
        <v>49</v>
      </c>
      <c r="I544" s="8">
        <f t="shared" si="3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11">
        <f t="shared" si="35"/>
        <v>42391.25</v>
      </c>
      <c r="T544" s="11">
        <f t="shared" si="32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7">
        <f t="shared" si="33"/>
        <v>16.329799764428738</v>
      </c>
      <c r="H545">
        <v>180</v>
      </c>
      <c r="I545" s="8">
        <f t="shared" si="3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11">
        <f t="shared" si="35"/>
        <v>41528.208333333336</v>
      </c>
      <c r="T545" s="11">
        <f t="shared" si="32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7">
        <f t="shared" si="33"/>
        <v>276.5</v>
      </c>
      <c r="H546">
        <v>84</v>
      </c>
      <c r="I546" s="8">
        <f t="shared" si="3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11">
        <f t="shared" si="35"/>
        <v>42377.25</v>
      </c>
      <c r="T546" s="11">
        <f t="shared" si="32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7">
        <f t="shared" si="33"/>
        <v>88.803571428571431</v>
      </c>
      <c r="H547">
        <v>2690</v>
      </c>
      <c r="I547" s="8">
        <f t="shared" si="3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11">
        <f t="shared" si="35"/>
        <v>43824.25</v>
      </c>
      <c r="T547" s="11">
        <f t="shared" si="32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7">
        <f t="shared" si="33"/>
        <v>163.57142857142856</v>
      </c>
      <c r="H548">
        <v>88</v>
      </c>
      <c r="I548" s="8">
        <f t="shared" si="3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11">
        <f t="shared" si="35"/>
        <v>43360.208333333328</v>
      </c>
      <c r="T548" s="11">
        <f t="shared" si="32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7">
        <f t="shared" si="33"/>
        <v>969</v>
      </c>
      <c r="H549">
        <v>156</v>
      </c>
      <c r="I549" s="8">
        <f t="shared" si="34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11">
        <f t="shared" si="35"/>
        <v>42029.25</v>
      </c>
      <c r="T549" s="11">
        <f t="shared" si="32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7">
        <f t="shared" si="33"/>
        <v>270.91376701966715</v>
      </c>
      <c r="H550">
        <v>2985</v>
      </c>
      <c r="I550" s="8">
        <f t="shared" si="3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11">
        <f t="shared" si="35"/>
        <v>42461.208333333328</v>
      </c>
      <c r="T550" s="11">
        <f t="shared" si="32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7">
        <f t="shared" si="33"/>
        <v>284.21355932203392</v>
      </c>
      <c r="H551">
        <v>762</v>
      </c>
      <c r="I551" s="8">
        <f t="shared" si="3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11">
        <f t="shared" si="35"/>
        <v>41422.208333333336</v>
      </c>
      <c r="T551" s="11">
        <f t="shared" si="32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7">
        <f t="shared" si="33"/>
        <v>4</v>
      </c>
      <c r="H552">
        <v>1</v>
      </c>
      <c r="I552" s="8">
        <f t="shared" si="34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11">
        <f t="shared" si="35"/>
        <v>40968.25</v>
      </c>
      <c r="T552" s="11">
        <f t="shared" si="32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7">
        <f t="shared" si="33"/>
        <v>58.6329816768462</v>
      </c>
      <c r="H553">
        <v>2779</v>
      </c>
      <c r="I553" s="8">
        <f t="shared" si="3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11">
        <f t="shared" si="35"/>
        <v>41993.25</v>
      </c>
      <c r="T553" s="11">
        <f t="shared" si="32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7">
        <f t="shared" si="33"/>
        <v>98.51111111111112</v>
      </c>
      <c r="H554">
        <v>92</v>
      </c>
      <c r="I554" s="8">
        <f t="shared" si="3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11">
        <f t="shared" si="35"/>
        <v>42700.25</v>
      </c>
      <c r="T554" s="11">
        <f t="shared" si="32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7">
        <f t="shared" si="33"/>
        <v>43.975381008206334</v>
      </c>
      <c r="H555">
        <v>1028</v>
      </c>
      <c r="I555" s="8">
        <f t="shared" si="3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11">
        <f t="shared" si="35"/>
        <v>40545.25</v>
      </c>
      <c r="T555" s="11">
        <f t="shared" si="32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7">
        <f t="shared" si="33"/>
        <v>151.66315789473683</v>
      </c>
      <c r="H556">
        <v>554</v>
      </c>
      <c r="I556" s="8">
        <f t="shared" si="3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11">
        <f t="shared" si="35"/>
        <v>42723.25</v>
      </c>
      <c r="T556" s="11">
        <f t="shared" si="32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7">
        <f t="shared" si="33"/>
        <v>223.63492063492063</v>
      </c>
      <c r="H557">
        <v>135</v>
      </c>
      <c r="I557" s="8">
        <f t="shared" si="3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11">
        <f t="shared" si="35"/>
        <v>41731.208333333336</v>
      </c>
      <c r="T557" s="11">
        <f t="shared" si="32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7">
        <f t="shared" si="33"/>
        <v>239.75</v>
      </c>
      <c r="H558">
        <v>122</v>
      </c>
      <c r="I558" s="8">
        <f t="shared" si="3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11">
        <f t="shared" si="35"/>
        <v>40792.208333333336</v>
      </c>
      <c r="T558" s="11">
        <f t="shared" si="32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7">
        <f t="shared" si="33"/>
        <v>199.33333333333334</v>
      </c>
      <c r="H559">
        <v>221</v>
      </c>
      <c r="I559" s="8">
        <f t="shared" si="3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11">
        <f t="shared" si="35"/>
        <v>42279.208333333328</v>
      </c>
      <c r="T559" s="11">
        <f t="shared" si="32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7">
        <f t="shared" si="33"/>
        <v>137.34482758620689</v>
      </c>
      <c r="H560">
        <v>126</v>
      </c>
      <c r="I560" s="8">
        <f t="shared" si="3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11">
        <f t="shared" si="35"/>
        <v>42424.25</v>
      </c>
      <c r="T560" s="11">
        <f t="shared" si="32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7">
        <f t="shared" si="33"/>
        <v>100.9696106362773</v>
      </c>
      <c r="H561">
        <v>1022</v>
      </c>
      <c r="I561" s="8">
        <f t="shared" si="3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11">
        <f t="shared" si="35"/>
        <v>42584.208333333328</v>
      </c>
      <c r="T561" s="11">
        <f t="shared" si="32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7">
        <f t="shared" si="33"/>
        <v>794.16</v>
      </c>
      <c r="H562">
        <v>3177</v>
      </c>
      <c r="I562" s="8">
        <f t="shared" si="3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11">
        <f t="shared" si="35"/>
        <v>40865.25</v>
      </c>
      <c r="T562" s="11">
        <f t="shared" si="32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7">
        <f t="shared" si="33"/>
        <v>369.7</v>
      </c>
      <c r="H563">
        <v>198</v>
      </c>
      <c r="I563" s="8">
        <f t="shared" si="3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11">
        <f t="shared" si="35"/>
        <v>40833.208333333336</v>
      </c>
      <c r="T563" s="11">
        <f t="shared" si="32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7">
        <f t="shared" si="33"/>
        <v>12.818181818181817</v>
      </c>
      <c r="H564">
        <v>26</v>
      </c>
      <c r="I564" s="8">
        <f t="shared" si="3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11">
        <f t="shared" si="35"/>
        <v>43536.208333333328</v>
      </c>
      <c r="T564" s="11">
        <f t="shared" si="32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7">
        <f t="shared" si="33"/>
        <v>138.02702702702703</v>
      </c>
      <c r="H565">
        <v>85</v>
      </c>
      <c r="I565" s="8">
        <f t="shared" si="3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11">
        <f t="shared" si="35"/>
        <v>43417.25</v>
      </c>
      <c r="T565" s="11">
        <f t="shared" si="32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7">
        <f t="shared" si="33"/>
        <v>83.813278008298752</v>
      </c>
      <c r="H566">
        <v>1790</v>
      </c>
      <c r="I566" s="8">
        <f t="shared" si="3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11">
        <f t="shared" si="35"/>
        <v>42078.208333333328</v>
      </c>
      <c r="T566" s="11">
        <f t="shared" si="32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7">
        <f t="shared" si="33"/>
        <v>204.60063224446787</v>
      </c>
      <c r="H567">
        <v>3596</v>
      </c>
      <c r="I567" s="8">
        <f t="shared" si="3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11">
        <f t="shared" si="35"/>
        <v>40862.25</v>
      </c>
      <c r="T567" s="11">
        <f t="shared" si="32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7">
        <f t="shared" si="33"/>
        <v>44.344086021505376</v>
      </c>
      <c r="H568">
        <v>37</v>
      </c>
      <c r="I568" s="8">
        <f t="shared" si="3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11">
        <f t="shared" si="35"/>
        <v>42424.25</v>
      </c>
      <c r="T568" s="11">
        <f t="shared" si="32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7">
        <f t="shared" si="33"/>
        <v>218.60294117647058</v>
      </c>
      <c r="H569">
        <v>244</v>
      </c>
      <c r="I569" s="8">
        <f t="shared" si="3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11">
        <f t="shared" si="35"/>
        <v>41830.208333333336</v>
      </c>
      <c r="T569" s="11">
        <f t="shared" si="32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7">
        <f t="shared" si="33"/>
        <v>186.03314917127071</v>
      </c>
      <c r="H570">
        <v>5180</v>
      </c>
      <c r="I570" s="8">
        <f t="shared" si="3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11">
        <f t="shared" si="35"/>
        <v>40374.208333333336</v>
      </c>
      <c r="T570" s="11">
        <f t="shared" si="32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7">
        <f t="shared" si="33"/>
        <v>237.33830845771143</v>
      </c>
      <c r="H571">
        <v>589</v>
      </c>
      <c r="I571" s="8">
        <f t="shared" si="3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11">
        <f t="shared" si="35"/>
        <v>40554.25</v>
      </c>
      <c r="T571" s="11">
        <f t="shared" si="32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7">
        <f t="shared" si="33"/>
        <v>305.65384615384613</v>
      </c>
      <c r="H572">
        <v>2725</v>
      </c>
      <c r="I572" s="8">
        <f t="shared" si="3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11">
        <f t="shared" si="35"/>
        <v>41993.25</v>
      </c>
      <c r="T572" s="11">
        <f t="shared" si="32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7">
        <f t="shared" si="33"/>
        <v>94.142857142857139</v>
      </c>
      <c r="H573">
        <v>35</v>
      </c>
      <c r="I573" s="8">
        <f t="shared" si="3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11">
        <f t="shared" si="35"/>
        <v>42174.208333333328</v>
      </c>
      <c r="T573" s="11">
        <f t="shared" si="32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7">
        <f t="shared" si="33"/>
        <v>54.400000000000006</v>
      </c>
      <c r="H574">
        <v>94</v>
      </c>
      <c r="I574" s="8">
        <f t="shared" si="3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11">
        <f t="shared" si="35"/>
        <v>42275.208333333328</v>
      </c>
      <c r="T574" s="11">
        <f t="shared" si="32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7">
        <f t="shared" si="33"/>
        <v>111.88059701492537</v>
      </c>
      <c r="H575">
        <v>300</v>
      </c>
      <c r="I575" s="8">
        <f t="shared" si="3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11">
        <f t="shared" si="35"/>
        <v>41761.208333333336</v>
      </c>
      <c r="T575" s="11">
        <f t="shared" si="32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7">
        <f t="shared" si="33"/>
        <v>369.14814814814815</v>
      </c>
      <c r="H576">
        <v>144</v>
      </c>
      <c r="I576" s="8">
        <f t="shared" si="3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11">
        <f t="shared" si="35"/>
        <v>43806.25</v>
      </c>
      <c r="T576" s="11">
        <f t="shared" si="32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7">
        <f t="shared" si="33"/>
        <v>62.930372148859547</v>
      </c>
      <c r="H577">
        <v>558</v>
      </c>
      <c r="I577" s="8">
        <f t="shared" si="3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11">
        <f t="shared" si="35"/>
        <v>41779.208333333336</v>
      </c>
      <c r="T577" s="11">
        <f t="shared" si="32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7">
        <f t="shared" si="33"/>
        <v>64.927835051546396</v>
      </c>
      <c r="H578">
        <v>64</v>
      </c>
      <c r="I578" s="8">
        <f t="shared" si="34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11">
        <f t="shared" si="35"/>
        <v>43040.208333333328</v>
      </c>
      <c r="T578" s="11">
        <f t="shared" si="32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7">
        <f t="shared" si="33"/>
        <v>18.853658536585368</v>
      </c>
      <c r="H579">
        <v>37</v>
      </c>
      <c r="I579" s="8">
        <f t="shared" si="3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11">
        <f t="shared" si="35"/>
        <v>40613.25</v>
      </c>
      <c r="T579" s="11">
        <f t="shared" ref="T579:T642" si="36">DATE(1970,1,1) + M579/(60*60*24)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7">
        <f t="shared" ref="G580:G643" si="37">E580/D580*100</f>
        <v>16.754404145077721</v>
      </c>
      <c r="H580">
        <v>245</v>
      </c>
      <c r="I580" s="8">
        <f t="shared" ref="I580:I643" si="38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11">
        <f t="shared" ref="S580:S643" si="39">DATE(1970,1,1) + L580/(60*60*24)</f>
        <v>40878.25</v>
      </c>
      <c r="T580" s="11">
        <f t="shared" si="36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7">
        <f t="shared" si="37"/>
        <v>101.11290322580646</v>
      </c>
      <c r="H581">
        <v>87</v>
      </c>
      <c r="I581" s="8">
        <f t="shared" si="3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11">
        <f t="shared" si="39"/>
        <v>40762.208333333336</v>
      </c>
      <c r="T581" s="11">
        <f t="shared" si="36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7">
        <f t="shared" si="37"/>
        <v>341.5022831050228</v>
      </c>
      <c r="H582">
        <v>3116</v>
      </c>
      <c r="I582" s="8">
        <f t="shared" si="3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11">
        <f t="shared" si="39"/>
        <v>41696.25</v>
      </c>
      <c r="T582" s="11">
        <f t="shared" si="36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7">
        <f t="shared" si="37"/>
        <v>64.016666666666666</v>
      </c>
      <c r="H583">
        <v>71</v>
      </c>
      <c r="I583" s="8">
        <f t="shared" si="3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11">
        <f t="shared" si="39"/>
        <v>40662.208333333336</v>
      </c>
      <c r="T583" s="11">
        <f t="shared" si="36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7">
        <f t="shared" si="37"/>
        <v>52.080459770114942</v>
      </c>
      <c r="H584">
        <v>42</v>
      </c>
      <c r="I584" s="8">
        <f t="shared" si="3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11">
        <f t="shared" si="39"/>
        <v>42165.208333333328</v>
      </c>
      <c r="T584" s="11">
        <f t="shared" si="36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7">
        <f t="shared" si="37"/>
        <v>322.40211640211641</v>
      </c>
      <c r="H585">
        <v>909</v>
      </c>
      <c r="I585" s="8">
        <f t="shared" si="3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11">
        <f t="shared" si="39"/>
        <v>40959.25</v>
      </c>
      <c r="T585" s="11">
        <f t="shared" si="36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7">
        <f t="shared" si="37"/>
        <v>119.50810185185186</v>
      </c>
      <c r="H586">
        <v>1613</v>
      </c>
      <c r="I586" s="8">
        <f t="shared" si="3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11">
        <f t="shared" si="39"/>
        <v>41024.208333333336</v>
      </c>
      <c r="T586" s="11">
        <f t="shared" si="36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7">
        <f t="shared" si="37"/>
        <v>146.79775280898878</v>
      </c>
      <c r="H587">
        <v>136</v>
      </c>
      <c r="I587" s="8">
        <f t="shared" si="3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11">
        <f t="shared" si="39"/>
        <v>40255.208333333336</v>
      </c>
      <c r="T587" s="11">
        <f t="shared" si="36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7">
        <f t="shared" si="37"/>
        <v>950.57142857142856</v>
      </c>
      <c r="H588">
        <v>130</v>
      </c>
      <c r="I588" s="8">
        <f t="shared" si="3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11">
        <f t="shared" si="39"/>
        <v>40499.25</v>
      </c>
      <c r="T588" s="11">
        <f t="shared" si="36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7">
        <f t="shared" si="37"/>
        <v>72.893617021276597</v>
      </c>
      <c r="H589">
        <v>156</v>
      </c>
      <c r="I589" s="8">
        <f t="shared" si="3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11">
        <f t="shared" si="39"/>
        <v>43484.25</v>
      </c>
      <c r="T589" s="11">
        <f t="shared" si="36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7">
        <f t="shared" si="37"/>
        <v>79.008248730964468</v>
      </c>
      <c r="H590">
        <v>1368</v>
      </c>
      <c r="I590" s="8">
        <f t="shared" si="3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11">
        <f t="shared" si="39"/>
        <v>40262.208333333336</v>
      </c>
      <c r="T590" s="11">
        <f t="shared" si="36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7">
        <f t="shared" si="37"/>
        <v>64.721518987341781</v>
      </c>
      <c r="H591">
        <v>102</v>
      </c>
      <c r="I591" s="8">
        <f t="shared" si="3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11">
        <f t="shared" si="39"/>
        <v>42190.208333333328</v>
      </c>
      <c r="T591" s="11">
        <f t="shared" si="36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7">
        <f t="shared" si="37"/>
        <v>82.028169014084511</v>
      </c>
      <c r="H592">
        <v>86</v>
      </c>
      <c r="I592" s="8">
        <f t="shared" si="3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11">
        <f t="shared" si="39"/>
        <v>41994.25</v>
      </c>
      <c r="T592" s="11">
        <f t="shared" si="36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7">
        <f t="shared" si="37"/>
        <v>1037.6666666666667</v>
      </c>
      <c r="H593">
        <v>102</v>
      </c>
      <c r="I593" s="8">
        <f t="shared" si="3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11">
        <f t="shared" si="39"/>
        <v>40373.208333333336</v>
      </c>
      <c r="T593" s="11">
        <f t="shared" si="36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7">
        <f t="shared" si="37"/>
        <v>12.910076530612244</v>
      </c>
      <c r="H594">
        <v>253</v>
      </c>
      <c r="I594" s="8">
        <f t="shared" si="3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11">
        <f t="shared" si="39"/>
        <v>41789.208333333336</v>
      </c>
      <c r="T594" s="11">
        <f t="shared" si="36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7">
        <f t="shared" si="37"/>
        <v>154.84210526315789</v>
      </c>
      <c r="H595">
        <v>4006</v>
      </c>
      <c r="I595" s="8">
        <f t="shared" si="3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11">
        <f t="shared" si="39"/>
        <v>41724.208333333336</v>
      </c>
      <c r="T595" s="11">
        <f t="shared" si="36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7">
        <f t="shared" si="37"/>
        <v>7.0991735537190088</v>
      </c>
      <c r="H596">
        <v>157</v>
      </c>
      <c r="I596" s="8">
        <f t="shared" si="3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11">
        <f t="shared" si="39"/>
        <v>42548.208333333328</v>
      </c>
      <c r="T596" s="11">
        <f t="shared" si="36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7">
        <f t="shared" si="37"/>
        <v>208.52773826458036</v>
      </c>
      <c r="H597">
        <v>1629</v>
      </c>
      <c r="I597" s="8">
        <f t="shared" si="3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11">
        <f t="shared" si="39"/>
        <v>40253.208333333336</v>
      </c>
      <c r="T597" s="11">
        <f t="shared" si="36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7">
        <f t="shared" si="37"/>
        <v>99.683544303797461</v>
      </c>
      <c r="H598">
        <v>183</v>
      </c>
      <c r="I598" s="8">
        <f t="shared" si="3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11">
        <f t="shared" si="39"/>
        <v>42434.25</v>
      </c>
      <c r="T598" s="11">
        <f t="shared" si="36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7">
        <f t="shared" si="37"/>
        <v>201.59756097560978</v>
      </c>
      <c r="H599">
        <v>2188</v>
      </c>
      <c r="I599" s="8">
        <f t="shared" si="3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11">
        <f t="shared" si="39"/>
        <v>43786.25</v>
      </c>
      <c r="T599" s="11">
        <f t="shared" si="36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7">
        <f t="shared" si="37"/>
        <v>162.09032258064516</v>
      </c>
      <c r="H600">
        <v>2409</v>
      </c>
      <c r="I600" s="8">
        <f t="shared" si="3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11">
        <f t="shared" si="39"/>
        <v>40344.208333333336</v>
      </c>
      <c r="T600" s="11">
        <f t="shared" si="36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7">
        <f t="shared" si="37"/>
        <v>3.6436208125445471</v>
      </c>
      <c r="H601">
        <v>82</v>
      </c>
      <c r="I601" s="8">
        <f t="shared" si="3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11">
        <f t="shared" si="39"/>
        <v>42047.25</v>
      </c>
      <c r="T601" s="11">
        <f t="shared" si="36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7">
        <f t="shared" si="37"/>
        <v>5</v>
      </c>
      <c r="H602">
        <v>1</v>
      </c>
      <c r="I602" s="8">
        <f t="shared" si="38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11">
        <f t="shared" si="39"/>
        <v>41485.208333333336</v>
      </c>
      <c r="T602" s="11">
        <f t="shared" si="36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7">
        <f t="shared" si="37"/>
        <v>206.63492063492063</v>
      </c>
      <c r="H603">
        <v>194</v>
      </c>
      <c r="I603" s="8">
        <f t="shared" si="3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11">
        <f t="shared" si="39"/>
        <v>41789.208333333336</v>
      </c>
      <c r="T603" s="11">
        <f t="shared" si="36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7">
        <f t="shared" si="37"/>
        <v>128.23628691983123</v>
      </c>
      <c r="H604">
        <v>1140</v>
      </c>
      <c r="I604" s="8">
        <f t="shared" si="3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11">
        <f t="shared" si="39"/>
        <v>42160.208333333328</v>
      </c>
      <c r="T604" s="11">
        <f t="shared" si="36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7">
        <f t="shared" si="37"/>
        <v>119.66037735849055</v>
      </c>
      <c r="H605">
        <v>102</v>
      </c>
      <c r="I605" s="8">
        <f t="shared" si="3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11">
        <f t="shared" si="39"/>
        <v>43573.208333333328</v>
      </c>
      <c r="T605" s="11">
        <f t="shared" si="36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7">
        <f t="shared" si="37"/>
        <v>170.73055242390078</v>
      </c>
      <c r="H606">
        <v>2857</v>
      </c>
      <c r="I606" s="8">
        <f t="shared" si="3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11">
        <f t="shared" si="39"/>
        <v>40565.25</v>
      </c>
      <c r="T606" s="11">
        <f t="shared" si="36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7">
        <f t="shared" si="37"/>
        <v>187.21212121212122</v>
      </c>
      <c r="H607">
        <v>107</v>
      </c>
      <c r="I607" s="8">
        <f t="shared" si="3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11">
        <f t="shared" si="39"/>
        <v>42280.208333333328</v>
      </c>
      <c r="T607" s="11">
        <f t="shared" si="36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7">
        <f t="shared" si="37"/>
        <v>188.38235294117646</v>
      </c>
      <c r="H608">
        <v>160</v>
      </c>
      <c r="I608" s="8">
        <f t="shared" si="38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11">
        <f t="shared" si="39"/>
        <v>42436.25</v>
      </c>
      <c r="T608" s="11">
        <f t="shared" si="36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7">
        <f t="shared" si="37"/>
        <v>131.29869186046511</v>
      </c>
      <c r="H609">
        <v>2230</v>
      </c>
      <c r="I609" s="8">
        <f t="shared" si="3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11">
        <f t="shared" si="39"/>
        <v>41721.208333333336</v>
      </c>
      <c r="T609" s="11">
        <f t="shared" si="36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7">
        <f t="shared" si="37"/>
        <v>283.97435897435901</v>
      </c>
      <c r="H610">
        <v>316</v>
      </c>
      <c r="I610" s="8">
        <f t="shared" si="3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11">
        <f t="shared" si="39"/>
        <v>43530.25</v>
      </c>
      <c r="T610" s="11">
        <f t="shared" si="36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7">
        <f t="shared" si="37"/>
        <v>120.41999999999999</v>
      </c>
      <c r="H611">
        <v>117</v>
      </c>
      <c r="I611" s="8">
        <f t="shared" si="3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11">
        <f t="shared" si="39"/>
        <v>43481.25</v>
      </c>
      <c r="T611" s="11">
        <f t="shared" si="36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7">
        <f t="shared" si="37"/>
        <v>419.0560747663551</v>
      </c>
      <c r="H612">
        <v>6406</v>
      </c>
      <c r="I612" s="8">
        <f t="shared" si="3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11">
        <f t="shared" si="39"/>
        <v>41259.25</v>
      </c>
      <c r="T612" s="11">
        <f t="shared" si="36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7">
        <f t="shared" si="37"/>
        <v>13.853658536585368</v>
      </c>
      <c r="H613">
        <v>15</v>
      </c>
      <c r="I613" s="8">
        <f t="shared" si="3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11">
        <f t="shared" si="39"/>
        <v>41480.208333333336</v>
      </c>
      <c r="T613" s="11">
        <f t="shared" si="36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7">
        <f t="shared" si="37"/>
        <v>139.43548387096774</v>
      </c>
      <c r="H614">
        <v>192</v>
      </c>
      <c r="I614" s="8">
        <f t="shared" si="3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11">
        <f t="shared" si="39"/>
        <v>40474.208333333336</v>
      </c>
      <c r="T614" s="11">
        <f t="shared" si="36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7">
        <f t="shared" si="37"/>
        <v>174</v>
      </c>
      <c r="H615">
        <v>26</v>
      </c>
      <c r="I615" s="8">
        <f t="shared" si="3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11">
        <f t="shared" si="39"/>
        <v>42973.208333333328</v>
      </c>
      <c r="T615" s="11">
        <f t="shared" si="36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7">
        <f t="shared" si="37"/>
        <v>155.49056603773585</v>
      </c>
      <c r="H616">
        <v>723</v>
      </c>
      <c r="I616" s="8">
        <f t="shared" si="3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11">
        <f t="shared" si="39"/>
        <v>42746.25</v>
      </c>
      <c r="T616" s="11">
        <f t="shared" si="36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7">
        <f t="shared" si="37"/>
        <v>170.44705882352943</v>
      </c>
      <c r="H617">
        <v>170</v>
      </c>
      <c r="I617" s="8">
        <f t="shared" si="3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11">
        <f t="shared" si="39"/>
        <v>42489.208333333328</v>
      </c>
      <c r="T617" s="11">
        <f t="shared" si="36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7">
        <f t="shared" si="37"/>
        <v>189.515625</v>
      </c>
      <c r="H618">
        <v>238</v>
      </c>
      <c r="I618" s="8">
        <f t="shared" si="3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11">
        <f t="shared" si="39"/>
        <v>41537.208333333336</v>
      </c>
      <c r="T618" s="11">
        <f t="shared" si="36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7">
        <f t="shared" si="37"/>
        <v>249.71428571428572</v>
      </c>
      <c r="H619">
        <v>55</v>
      </c>
      <c r="I619" s="8">
        <f t="shared" si="3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11">
        <f t="shared" si="39"/>
        <v>41794.208333333336</v>
      </c>
      <c r="T619" s="11">
        <f t="shared" si="36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7">
        <f t="shared" si="37"/>
        <v>48.860523665659613</v>
      </c>
      <c r="H620">
        <v>1198</v>
      </c>
      <c r="I620" s="8">
        <f t="shared" si="3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11">
        <f t="shared" si="39"/>
        <v>41396.208333333336</v>
      </c>
      <c r="T620" s="11">
        <f t="shared" si="36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7">
        <f t="shared" si="37"/>
        <v>28.461970393057683</v>
      </c>
      <c r="H621">
        <v>648</v>
      </c>
      <c r="I621" s="8">
        <f t="shared" si="3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11">
        <f t="shared" si="39"/>
        <v>40669.208333333336</v>
      </c>
      <c r="T621" s="11">
        <f t="shared" si="36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7">
        <f t="shared" si="37"/>
        <v>268.02325581395348</v>
      </c>
      <c r="H622">
        <v>128</v>
      </c>
      <c r="I622" s="8">
        <f t="shared" si="3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11">
        <f t="shared" si="39"/>
        <v>42559.208333333328</v>
      </c>
      <c r="T622" s="11">
        <f t="shared" si="36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7">
        <f t="shared" si="37"/>
        <v>619.80078125</v>
      </c>
      <c r="H623">
        <v>2144</v>
      </c>
      <c r="I623" s="8">
        <f t="shared" si="3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11">
        <f t="shared" si="39"/>
        <v>42626.208333333328</v>
      </c>
      <c r="T623" s="11">
        <f t="shared" si="36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7">
        <f t="shared" si="37"/>
        <v>3.1301587301587301</v>
      </c>
      <c r="H624">
        <v>64</v>
      </c>
      <c r="I624" s="8">
        <f t="shared" si="38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11">
        <f t="shared" si="39"/>
        <v>43205.208333333328</v>
      </c>
      <c r="T624" s="11">
        <f t="shared" si="36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7">
        <f t="shared" si="37"/>
        <v>159.92152704135739</v>
      </c>
      <c r="H625">
        <v>2693</v>
      </c>
      <c r="I625" s="8">
        <f t="shared" si="3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11">
        <f t="shared" si="39"/>
        <v>42201.208333333328</v>
      </c>
      <c r="T625" s="11">
        <f t="shared" si="36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7">
        <f t="shared" si="37"/>
        <v>279.39215686274508</v>
      </c>
      <c r="H626">
        <v>432</v>
      </c>
      <c r="I626" s="8">
        <f t="shared" si="3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11">
        <f t="shared" si="39"/>
        <v>42029.25</v>
      </c>
      <c r="T626" s="11">
        <f t="shared" si="36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7">
        <f t="shared" si="37"/>
        <v>77.373333333333335</v>
      </c>
      <c r="H627">
        <v>62</v>
      </c>
      <c r="I627" s="8">
        <f t="shared" si="3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11">
        <f t="shared" si="39"/>
        <v>43857.25</v>
      </c>
      <c r="T627" s="11">
        <f t="shared" si="36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7">
        <f t="shared" si="37"/>
        <v>206.32812500000003</v>
      </c>
      <c r="H628">
        <v>189</v>
      </c>
      <c r="I628" s="8">
        <f t="shared" si="3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11">
        <f t="shared" si="39"/>
        <v>40449.208333333336</v>
      </c>
      <c r="T628" s="11">
        <f t="shared" si="36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7">
        <f t="shared" si="37"/>
        <v>694.25</v>
      </c>
      <c r="H629">
        <v>154</v>
      </c>
      <c r="I629" s="8">
        <f t="shared" si="3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11">
        <f t="shared" si="39"/>
        <v>40345.208333333336</v>
      </c>
      <c r="T629" s="11">
        <f t="shared" si="36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7">
        <f t="shared" si="37"/>
        <v>151.78947368421052</v>
      </c>
      <c r="H630">
        <v>96</v>
      </c>
      <c r="I630" s="8">
        <f t="shared" si="3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11">
        <f t="shared" si="39"/>
        <v>40455.208333333336</v>
      </c>
      <c r="T630" s="11">
        <f t="shared" si="36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7">
        <f t="shared" si="37"/>
        <v>64.58207217694995</v>
      </c>
      <c r="H631">
        <v>750</v>
      </c>
      <c r="I631" s="8">
        <f t="shared" si="3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11">
        <f t="shared" si="39"/>
        <v>42557.208333333328</v>
      </c>
      <c r="T631" s="11">
        <f t="shared" si="36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7">
        <f t="shared" si="37"/>
        <v>62.873684210526314</v>
      </c>
      <c r="H632">
        <v>87</v>
      </c>
      <c r="I632" s="8">
        <f t="shared" si="3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11">
        <f t="shared" si="39"/>
        <v>43586.208333333328</v>
      </c>
      <c r="T632" s="11">
        <f t="shared" si="36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7">
        <f t="shared" si="37"/>
        <v>310.39864864864865</v>
      </c>
      <c r="H633">
        <v>3063</v>
      </c>
      <c r="I633" s="8">
        <f t="shared" si="3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11">
        <f t="shared" si="39"/>
        <v>43550.208333333328</v>
      </c>
      <c r="T633" s="11">
        <f t="shared" si="36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7">
        <f t="shared" si="37"/>
        <v>42.859916782246884</v>
      </c>
      <c r="H634">
        <v>278</v>
      </c>
      <c r="I634" s="8">
        <f t="shared" si="3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11">
        <f t="shared" si="39"/>
        <v>41945.208333333336</v>
      </c>
      <c r="T634" s="11">
        <f t="shared" si="36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7">
        <f t="shared" si="37"/>
        <v>83.119402985074629</v>
      </c>
      <c r="H635">
        <v>105</v>
      </c>
      <c r="I635" s="8">
        <f t="shared" si="3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11">
        <f t="shared" si="39"/>
        <v>42315.25</v>
      </c>
      <c r="T635" s="11">
        <f t="shared" si="36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7">
        <f t="shared" si="37"/>
        <v>78.531302876480552</v>
      </c>
      <c r="H636">
        <v>1658</v>
      </c>
      <c r="I636" s="8">
        <f t="shared" si="3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11">
        <f t="shared" si="39"/>
        <v>42819.208333333328</v>
      </c>
      <c r="T636" s="11">
        <f t="shared" si="36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7">
        <f t="shared" si="37"/>
        <v>114.09352517985612</v>
      </c>
      <c r="H637">
        <v>2266</v>
      </c>
      <c r="I637" s="8">
        <f t="shared" si="3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11">
        <f t="shared" si="39"/>
        <v>41314.25</v>
      </c>
      <c r="T637" s="11">
        <f t="shared" si="36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7">
        <f t="shared" si="37"/>
        <v>64.537683358624179</v>
      </c>
      <c r="H638">
        <v>2604</v>
      </c>
      <c r="I638" s="8">
        <f t="shared" si="3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11">
        <f t="shared" si="39"/>
        <v>40926.25</v>
      </c>
      <c r="T638" s="11">
        <f t="shared" si="36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7">
        <f t="shared" si="37"/>
        <v>79.411764705882348</v>
      </c>
      <c r="H639">
        <v>65</v>
      </c>
      <c r="I639" s="8">
        <f t="shared" si="3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11">
        <f t="shared" si="39"/>
        <v>42688.25</v>
      </c>
      <c r="T639" s="11">
        <f t="shared" si="36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7">
        <f t="shared" si="37"/>
        <v>11.419117647058824</v>
      </c>
      <c r="H640">
        <v>94</v>
      </c>
      <c r="I640" s="8">
        <f t="shared" si="3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11">
        <f t="shared" si="39"/>
        <v>40386.208333333336</v>
      </c>
      <c r="T640" s="11">
        <f t="shared" si="36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7">
        <f t="shared" si="37"/>
        <v>56.186046511627907</v>
      </c>
      <c r="H641">
        <v>45</v>
      </c>
      <c r="I641" s="8">
        <f t="shared" si="3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11">
        <f t="shared" si="39"/>
        <v>43309.208333333328</v>
      </c>
      <c r="T641" s="11">
        <f t="shared" si="36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7">
        <f t="shared" si="37"/>
        <v>16.501669449081803</v>
      </c>
      <c r="H642">
        <v>257</v>
      </c>
      <c r="I642" s="8">
        <f t="shared" si="3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11">
        <f t="shared" si="39"/>
        <v>42387.25</v>
      </c>
      <c r="T642" s="11">
        <f t="shared" si="36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7">
        <f t="shared" si="37"/>
        <v>119.96808510638297</v>
      </c>
      <c r="H643">
        <v>194</v>
      </c>
      <c r="I643" s="8">
        <f t="shared" si="3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11">
        <f t="shared" si="39"/>
        <v>42786.25</v>
      </c>
      <c r="T643" s="11">
        <f t="shared" ref="T643:T706" si="40">DATE(1970,1,1) + M643/(60*60*24)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7">
        <f t="shared" ref="G644:G707" si="41">E644/D644*100</f>
        <v>145.45652173913044</v>
      </c>
      <c r="H644">
        <v>129</v>
      </c>
      <c r="I644" s="8">
        <f t="shared" ref="I644:I707" si="42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11">
        <f t="shared" ref="S644:S707" si="43">DATE(1970,1,1) + L644/(60*60*24)</f>
        <v>43451.25</v>
      </c>
      <c r="T644" s="11">
        <f t="shared" si="40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7">
        <f t="shared" si="41"/>
        <v>221.38255033557047</v>
      </c>
      <c r="H645">
        <v>375</v>
      </c>
      <c r="I645" s="8">
        <f t="shared" si="4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11">
        <f t="shared" si="43"/>
        <v>42795.25</v>
      </c>
      <c r="T645" s="11">
        <f t="shared" si="40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7">
        <f t="shared" si="41"/>
        <v>48.396694214876035</v>
      </c>
      <c r="H646">
        <v>2928</v>
      </c>
      <c r="I646" s="8">
        <f t="shared" si="42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11">
        <f t="shared" si="43"/>
        <v>43452.25</v>
      </c>
      <c r="T646" s="11">
        <f t="shared" si="40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7">
        <f t="shared" si="41"/>
        <v>92.911504424778755</v>
      </c>
      <c r="H647">
        <v>4697</v>
      </c>
      <c r="I647" s="8">
        <f t="shared" si="4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11">
        <f t="shared" si="43"/>
        <v>43369.208333333328</v>
      </c>
      <c r="T647" s="11">
        <f t="shared" si="40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7">
        <f t="shared" si="41"/>
        <v>88.599797365754824</v>
      </c>
      <c r="H648">
        <v>2915</v>
      </c>
      <c r="I648" s="8">
        <f t="shared" si="4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11">
        <f t="shared" si="43"/>
        <v>41346.208333333336</v>
      </c>
      <c r="T648" s="11">
        <f t="shared" si="40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7">
        <f t="shared" si="41"/>
        <v>41.4</v>
      </c>
      <c r="H649">
        <v>18</v>
      </c>
      <c r="I649" s="8">
        <f t="shared" si="42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11">
        <f t="shared" si="43"/>
        <v>43199.208333333328</v>
      </c>
      <c r="T649" s="11">
        <f t="shared" si="40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7">
        <f t="shared" si="41"/>
        <v>63.056795131845846</v>
      </c>
      <c r="H650">
        <v>723</v>
      </c>
      <c r="I650" s="8">
        <f t="shared" si="4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11">
        <f t="shared" si="43"/>
        <v>42922.208333333328</v>
      </c>
      <c r="T650" s="11">
        <f t="shared" si="40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7">
        <f t="shared" si="41"/>
        <v>48.482333607230892</v>
      </c>
      <c r="H651">
        <v>602</v>
      </c>
      <c r="I651" s="8">
        <f t="shared" si="4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11">
        <f t="shared" si="43"/>
        <v>40471.208333333336</v>
      </c>
      <c r="T651" s="11">
        <f t="shared" si="40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7">
        <f t="shared" si="41"/>
        <v>2</v>
      </c>
      <c r="H652">
        <v>1</v>
      </c>
      <c r="I652" s="8">
        <f t="shared" si="42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11">
        <f t="shared" si="43"/>
        <v>41828.208333333336</v>
      </c>
      <c r="T652" s="11">
        <f t="shared" si="40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7">
        <f t="shared" si="41"/>
        <v>88.47941026944585</v>
      </c>
      <c r="H653">
        <v>3868</v>
      </c>
      <c r="I653" s="8">
        <f t="shared" si="4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11">
        <f t="shared" si="43"/>
        <v>41692.25</v>
      </c>
      <c r="T653" s="11">
        <f t="shared" si="40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7">
        <f t="shared" si="41"/>
        <v>126.84</v>
      </c>
      <c r="H654">
        <v>409</v>
      </c>
      <c r="I654" s="8">
        <f t="shared" si="4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11">
        <f t="shared" si="43"/>
        <v>42587.208333333328</v>
      </c>
      <c r="T654" s="11">
        <f t="shared" si="40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7">
        <f t="shared" si="41"/>
        <v>2338.833333333333</v>
      </c>
      <c r="H655">
        <v>234</v>
      </c>
      <c r="I655" s="8">
        <f t="shared" si="4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11">
        <f t="shared" si="43"/>
        <v>42468.208333333328</v>
      </c>
      <c r="T655" s="11">
        <f t="shared" si="40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7">
        <f t="shared" si="41"/>
        <v>508.38857142857148</v>
      </c>
      <c r="H656">
        <v>3016</v>
      </c>
      <c r="I656" s="8">
        <f t="shared" si="4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11">
        <f t="shared" si="43"/>
        <v>42240.208333333328</v>
      </c>
      <c r="T656" s="11">
        <f t="shared" si="40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7">
        <f t="shared" si="41"/>
        <v>191.47826086956522</v>
      </c>
      <c r="H657">
        <v>264</v>
      </c>
      <c r="I657" s="8">
        <f t="shared" si="4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11">
        <f t="shared" si="43"/>
        <v>42796.25</v>
      </c>
      <c r="T657" s="11">
        <f t="shared" si="40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7">
        <f t="shared" si="41"/>
        <v>42.127533783783782</v>
      </c>
      <c r="H658">
        <v>504</v>
      </c>
      <c r="I658" s="8">
        <f t="shared" si="4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11">
        <f t="shared" si="43"/>
        <v>43097.25</v>
      </c>
      <c r="T658" s="11">
        <f t="shared" si="40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7">
        <f t="shared" si="41"/>
        <v>8.24</v>
      </c>
      <c r="H659">
        <v>14</v>
      </c>
      <c r="I659" s="8">
        <f t="shared" si="4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11">
        <f t="shared" si="43"/>
        <v>43096.25</v>
      </c>
      <c r="T659" s="11">
        <f t="shared" si="40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7">
        <f t="shared" si="41"/>
        <v>60.064638783269963</v>
      </c>
      <c r="H660">
        <v>390</v>
      </c>
      <c r="I660" s="8">
        <f t="shared" si="4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11">
        <f t="shared" si="43"/>
        <v>42246.208333333328</v>
      </c>
      <c r="T660" s="11">
        <f t="shared" si="40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7">
        <f t="shared" si="41"/>
        <v>47.232808616404313</v>
      </c>
      <c r="H661">
        <v>750</v>
      </c>
      <c r="I661" s="8">
        <f t="shared" si="4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11">
        <f t="shared" si="43"/>
        <v>40570.25</v>
      </c>
      <c r="T661" s="11">
        <f t="shared" si="40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7">
        <f t="shared" si="41"/>
        <v>81.736263736263737</v>
      </c>
      <c r="H662">
        <v>77</v>
      </c>
      <c r="I662" s="8">
        <f t="shared" si="4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11">
        <f t="shared" si="43"/>
        <v>42237.208333333328</v>
      </c>
      <c r="T662" s="11">
        <f t="shared" si="40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7">
        <f t="shared" si="41"/>
        <v>54.187265917603</v>
      </c>
      <c r="H663">
        <v>752</v>
      </c>
      <c r="I663" s="8">
        <f t="shared" si="4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11">
        <f t="shared" si="43"/>
        <v>40996.208333333336</v>
      </c>
      <c r="T663" s="11">
        <f t="shared" si="40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7">
        <f t="shared" si="41"/>
        <v>97.868131868131869</v>
      </c>
      <c r="H664">
        <v>131</v>
      </c>
      <c r="I664" s="8">
        <f t="shared" si="4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11">
        <f t="shared" si="43"/>
        <v>43443.25</v>
      </c>
      <c r="T664" s="11">
        <f t="shared" si="40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7">
        <f t="shared" si="41"/>
        <v>77.239999999999995</v>
      </c>
      <c r="H665">
        <v>87</v>
      </c>
      <c r="I665" s="8">
        <f t="shared" si="4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11">
        <f t="shared" si="43"/>
        <v>40458.208333333336</v>
      </c>
      <c r="T665" s="11">
        <f t="shared" si="40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7">
        <f t="shared" si="41"/>
        <v>33.464735516372798</v>
      </c>
      <c r="H666">
        <v>1063</v>
      </c>
      <c r="I666" s="8">
        <f t="shared" si="4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11">
        <f t="shared" si="43"/>
        <v>40959.25</v>
      </c>
      <c r="T666" s="11">
        <f t="shared" si="40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7">
        <f t="shared" si="41"/>
        <v>239.58823529411765</v>
      </c>
      <c r="H667">
        <v>272</v>
      </c>
      <c r="I667" s="8">
        <f t="shared" si="4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11">
        <f t="shared" si="43"/>
        <v>40733.208333333336</v>
      </c>
      <c r="T667" s="11">
        <f t="shared" si="40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7">
        <f t="shared" si="41"/>
        <v>64.032258064516128</v>
      </c>
      <c r="H668">
        <v>25</v>
      </c>
      <c r="I668" s="8">
        <f t="shared" si="4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11">
        <f t="shared" si="43"/>
        <v>41516.208333333336</v>
      </c>
      <c r="T668" s="11">
        <f t="shared" si="40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7">
        <f t="shared" si="41"/>
        <v>176.15942028985506</v>
      </c>
      <c r="H669">
        <v>419</v>
      </c>
      <c r="I669" s="8">
        <f t="shared" si="4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11">
        <f t="shared" si="43"/>
        <v>41892.208333333336</v>
      </c>
      <c r="T669" s="11">
        <f t="shared" si="40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7">
        <f t="shared" si="41"/>
        <v>20.33818181818182</v>
      </c>
      <c r="H670">
        <v>76</v>
      </c>
      <c r="I670" s="8">
        <f t="shared" si="4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11">
        <f t="shared" si="43"/>
        <v>41122.208333333336</v>
      </c>
      <c r="T670" s="11">
        <f t="shared" si="40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7">
        <f t="shared" si="41"/>
        <v>358.64754098360658</v>
      </c>
      <c r="H671">
        <v>1621</v>
      </c>
      <c r="I671" s="8">
        <f t="shared" si="4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11">
        <f t="shared" si="43"/>
        <v>42912.208333333328</v>
      </c>
      <c r="T671" s="11">
        <f t="shared" si="40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7">
        <f t="shared" si="41"/>
        <v>468.85802469135803</v>
      </c>
      <c r="H672">
        <v>1101</v>
      </c>
      <c r="I672" s="8">
        <f t="shared" si="4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11">
        <f t="shared" si="43"/>
        <v>42425.25</v>
      </c>
      <c r="T672" s="11">
        <f t="shared" si="40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7">
        <f t="shared" si="41"/>
        <v>122.05635245901641</v>
      </c>
      <c r="H673">
        <v>1073</v>
      </c>
      <c r="I673" s="8">
        <f t="shared" si="4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11">
        <f t="shared" si="43"/>
        <v>40390.208333333336</v>
      </c>
      <c r="T673" s="11">
        <f t="shared" si="40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7">
        <f t="shared" si="41"/>
        <v>55.931783729156137</v>
      </c>
      <c r="H674">
        <v>4428</v>
      </c>
      <c r="I674" s="8">
        <f t="shared" si="4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11">
        <f t="shared" si="43"/>
        <v>43180.208333333328</v>
      </c>
      <c r="T674" s="11">
        <f t="shared" si="40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7">
        <f t="shared" si="41"/>
        <v>43.660714285714285</v>
      </c>
      <c r="H675">
        <v>58</v>
      </c>
      <c r="I675" s="8">
        <f t="shared" si="4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11">
        <f t="shared" si="43"/>
        <v>42475.208333333328</v>
      </c>
      <c r="T675" s="11">
        <f t="shared" si="40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7">
        <f t="shared" si="41"/>
        <v>33.53837141183363</v>
      </c>
      <c r="H676">
        <v>1218</v>
      </c>
      <c r="I676" s="8">
        <f t="shared" si="4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11">
        <f t="shared" si="43"/>
        <v>40774.208333333336</v>
      </c>
      <c r="T676" s="11">
        <f t="shared" si="40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7">
        <f t="shared" si="41"/>
        <v>122.97938144329896</v>
      </c>
      <c r="H677">
        <v>331</v>
      </c>
      <c r="I677" s="8">
        <f t="shared" si="4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11">
        <f t="shared" si="43"/>
        <v>43719.208333333328</v>
      </c>
      <c r="T677" s="11">
        <f t="shared" si="40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7">
        <f t="shared" si="41"/>
        <v>189.74959871589084</v>
      </c>
      <c r="H678">
        <v>1170</v>
      </c>
      <c r="I678" s="8">
        <f t="shared" si="4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11">
        <f t="shared" si="43"/>
        <v>41178.208333333336</v>
      </c>
      <c r="T678" s="11">
        <f t="shared" si="40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7">
        <f t="shared" si="41"/>
        <v>83.622641509433961</v>
      </c>
      <c r="H679">
        <v>111</v>
      </c>
      <c r="I679" s="8">
        <f t="shared" si="4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11">
        <f t="shared" si="43"/>
        <v>42561.208333333328</v>
      </c>
      <c r="T679" s="11">
        <f t="shared" si="40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7">
        <f t="shared" si="41"/>
        <v>17.968844221105527</v>
      </c>
      <c r="H680">
        <v>215</v>
      </c>
      <c r="I680" s="8">
        <f t="shared" si="4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11">
        <f t="shared" si="43"/>
        <v>43484.25</v>
      </c>
      <c r="T680" s="11">
        <f t="shared" si="40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7">
        <f t="shared" si="41"/>
        <v>1036.5</v>
      </c>
      <c r="H681">
        <v>363</v>
      </c>
      <c r="I681" s="8">
        <f t="shared" si="4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11">
        <f t="shared" si="43"/>
        <v>43756.208333333328</v>
      </c>
      <c r="T681" s="11">
        <f t="shared" si="40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7">
        <f t="shared" si="41"/>
        <v>97.405219780219781</v>
      </c>
      <c r="H682">
        <v>2955</v>
      </c>
      <c r="I682" s="8">
        <f t="shared" si="4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11">
        <f t="shared" si="43"/>
        <v>43813.25</v>
      </c>
      <c r="T682" s="11">
        <f t="shared" si="40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7">
        <f t="shared" si="41"/>
        <v>86.386203150461711</v>
      </c>
      <c r="H683">
        <v>1657</v>
      </c>
      <c r="I683" s="8">
        <f t="shared" si="4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11">
        <f t="shared" si="43"/>
        <v>40898.25</v>
      </c>
      <c r="T683" s="11">
        <f t="shared" si="40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7">
        <f t="shared" si="41"/>
        <v>150.16666666666666</v>
      </c>
      <c r="H684">
        <v>103</v>
      </c>
      <c r="I684" s="8">
        <f t="shared" si="4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11">
        <f t="shared" si="43"/>
        <v>41619.25</v>
      </c>
      <c r="T684" s="11">
        <f t="shared" si="40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7">
        <f t="shared" si="41"/>
        <v>358.43478260869563</v>
      </c>
      <c r="H685">
        <v>147</v>
      </c>
      <c r="I685" s="8">
        <f t="shared" si="4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11">
        <f t="shared" si="43"/>
        <v>43359.208333333328</v>
      </c>
      <c r="T685" s="11">
        <f t="shared" si="40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7">
        <f t="shared" si="41"/>
        <v>542.85714285714289</v>
      </c>
      <c r="H686">
        <v>110</v>
      </c>
      <c r="I686" s="8">
        <f t="shared" si="4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11">
        <f t="shared" si="43"/>
        <v>40358.208333333336</v>
      </c>
      <c r="T686" s="11">
        <f t="shared" si="40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7">
        <f t="shared" si="41"/>
        <v>67.500714285714281</v>
      </c>
      <c r="H687">
        <v>926</v>
      </c>
      <c r="I687" s="8">
        <f t="shared" si="4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11">
        <f t="shared" si="43"/>
        <v>42239.208333333328</v>
      </c>
      <c r="T687" s="11">
        <f t="shared" si="40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7">
        <f t="shared" si="41"/>
        <v>191.74666666666667</v>
      </c>
      <c r="H688">
        <v>134</v>
      </c>
      <c r="I688" s="8">
        <f t="shared" si="4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11">
        <f t="shared" si="43"/>
        <v>43186.208333333328</v>
      </c>
      <c r="T688" s="11">
        <f t="shared" si="40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7">
        <f t="shared" si="41"/>
        <v>932</v>
      </c>
      <c r="H689">
        <v>269</v>
      </c>
      <c r="I689" s="8">
        <f t="shared" si="4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11">
        <f t="shared" si="43"/>
        <v>42806.25</v>
      </c>
      <c r="T689" s="11">
        <f t="shared" si="40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7">
        <f t="shared" si="41"/>
        <v>429.27586206896552</v>
      </c>
      <c r="H690">
        <v>175</v>
      </c>
      <c r="I690" s="8">
        <f t="shared" si="4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11">
        <f t="shared" si="43"/>
        <v>43475.25</v>
      </c>
      <c r="T690" s="11">
        <f t="shared" si="40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7">
        <f t="shared" si="41"/>
        <v>100.65753424657535</v>
      </c>
      <c r="H691">
        <v>69</v>
      </c>
      <c r="I691" s="8">
        <f t="shared" si="4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11">
        <f t="shared" si="43"/>
        <v>41576.208333333336</v>
      </c>
      <c r="T691" s="11">
        <f t="shared" si="40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7">
        <f t="shared" si="41"/>
        <v>226.61111111111109</v>
      </c>
      <c r="H692">
        <v>190</v>
      </c>
      <c r="I692" s="8">
        <f t="shared" si="4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11">
        <f t="shared" si="43"/>
        <v>40874.25</v>
      </c>
      <c r="T692" s="11">
        <f t="shared" si="40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7">
        <f t="shared" si="41"/>
        <v>142.38</v>
      </c>
      <c r="H693">
        <v>237</v>
      </c>
      <c r="I693" s="8">
        <f t="shared" si="4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11">
        <f t="shared" si="43"/>
        <v>41185.208333333336</v>
      </c>
      <c r="T693" s="11">
        <f t="shared" si="40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7">
        <f t="shared" si="41"/>
        <v>90.633333333333326</v>
      </c>
      <c r="H694">
        <v>77</v>
      </c>
      <c r="I694" s="8">
        <f t="shared" si="4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11">
        <f t="shared" si="43"/>
        <v>43655.208333333328</v>
      </c>
      <c r="T694" s="11">
        <f t="shared" si="40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7">
        <f t="shared" si="41"/>
        <v>63.966740576496676</v>
      </c>
      <c r="H695">
        <v>1748</v>
      </c>
      <c r="I695" s="8">
        <f t="shared" si="4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11">
        <f t="shared" si="43"/>
        <v>43025.208333333328</v>
      </c>
      <c r="T695" s="11">
        <f t="shared" si="40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7">
        <f t="shared" si="41"/>
        <v>84.131868131868131</v>
      </c>
      <c r="H696">
        <v>79</v>
      </c>
      <c r="I696" s="8">
        <f t="shared" si="4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11">
        <f t="shared" si="43"/>
        <v>43066.25</v>
      </c>
      <c r="T696" s="11">
        <f t="shared" si="40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7">
        <f t="shared" si="41"/>
        <v>133.93478260869566</v>
      </c>
      <c r="H697">
        <v>196</v>
      </c>
      <c r="I697" s="8">
        <f t="shared" si="4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11">
        <f t="shared" si="43"/>
        <v>42322.25</v>
      </c>
      <c r="T697" s="11">
        <f t="shared" si="40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7">
        <f t="shared" si="41"/>
        <v>59.042047531992694</v>
      </c>
      <c r="H698">
        <v>889</v>
      </c>
      <c r="I698" s="8">
        <f t="shared" si="4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11">
        <f t="shared" si="43"/>
        <v>42114.208333333328</v>
      </c>
      <c r="T698" s="11">
        <f t="shared" si="40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7">
        <f t="shared" si="41"/>
        <v>152.80062063615205</v>
      </c>
      <c r="H699">
        <v>7295</v>
      </c>
      <c r="I699" s="8">
        <f t="shared" si="4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11">
        <f t="shared" si="43"/>
        <v>43190.208333333328</v>
      </c>
      <c r="T699" s="11">
        <f t="shared" si="40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7">
        <f t="shared" si="41"/>
        <v>446.69121140142522</v>
      </c>
      <c r="H700">
        <v>2893</v>
      </c>
      <c r="I700" s="8">
        <f t="shared" si="4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11">
        <f t="shared" si="43"/>
        <v>40871.25</v>
      </c>
      <c r="T700" s="11">
        <f t="shared" si="40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7">
        <f t="shared" si="41"/>
        <v>84.391891891891888</v>
      </c>
      <c r="H701">
        <v>56</v>
      </c>
      <c r="I701" s="8">
        <f t="shared" si="4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11">
        <f t="shared" si="43"/>
        <v>43641.208333333328</v>
      </c>
      <c r="T701" s="11">
        <f t="shared" si="40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7">
        <f t="shared" si="41"/>
        <v>3</v>
      </c>
      <c r="H702">
        <v>1</v>
      </c>
      <c r="I702" s="8">
        <f t="shared" si="42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11">
        <f t="shared" si="43"/>
        <v>40203.25</v>
      </c>
      <c r="T702" s="11">
        <f t="shared" si="40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7">
        <f t="shared" si="41"/>
        <v>175.02692307692308</v>
      </c>
      <c r="H703">
        <v>820</v>
      </c>
      <c r="I703" s="8">
        <f t="shared" si="4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11">
        <f t="shared" si="43"/>
        <v>40629.208333333336</v>
      </c>
      <c r="T703" s="11">
        <f t="shared" si="40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7">
        <f t="shared" si="41"/>
        <v>54.137931034482754</v>
      </c>
      <c r="H704">
        <v>83</v>
      </c>
      <c r="I704" s="8">
        <f t="shared" si="4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11">
        <f t="shared" si="43"/>
        <v>41477.208333333336</v>
      </c>
      <c r="T704" s="11">
        <f t="shared" si="40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7">
        <f t="shared" si="41"/>
        <v>311.87381703470032</v>
      </c>
      <c r="H705">
        <v>2038</v>
      </c>
      <c r="I705" s="8">
        <f t="shared" si="4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11">
        <f t="shared" si="43"/>
        <v>41020.208333333336</v>
      </c>
      <c r="T705" s="11">
        <f t="shared" si="40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7">
        <f t="shared" si="41"/>
        <v>122.78160919540231</v>
      </c>
      <c r="H706">
        <v>116</v>
      </c>
      <c r="I706" s="8">
        <f t="shared" si="4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11">
        <f t="shared" si="43"/>
        <v>42555.208333333328</v>
      </c>
      <c r="T706" s="11">
        <f t="shared" si="40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7">
        <f t="shared" si="41"/>
        <v>99.026517383618156</v>
      </c>
      <c r="H707">
        <v>2025</v>
      </c>
      <c r="I707" s="8">
        <f t="shared" si="4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11">
        <f t="shared" si="43"/>
        <v>41619.25</v>
      </c>
      <c r="T707" s="11">
        <f t="shared" ref="T707:T770" si="44">DATE(1970,1,1) + M707/(60*60*24)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7">
        <f t="shared" ref="G708:G771" si="45">E708/D708*100</f>
        <v>127.84686346863469</v>
      </c>
      <c r="H708">
        <v>1345</v>
      </c>
      <c r="I708" s="8">
        <f t="shared" ref="I708:I771" si="46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11">
        <f t="shared" ref="S708:S771" si="47">DATE(1970,1,1) + L708/(60*60*24)</f>
        <v>43471.25</v>
      </c>
      <c r="T708" s="11">
        <f t="shared" si="44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7">
        <f t="shared" si="45"/>
        <v>158.61643835616439</v>
      </c>
      <c r="H709">
        <v>168</v>
      </c>
      <c r="I709" s="8">
        <f t="shared" si="4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11">
        <f t="shared" si="47"/>
        <v>43442.25</v>
      </c>
      <c r="T709" s="11">
        <f t="shared" si="44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7">
        <f t="shared" si="45"/>
        <v>707.05882352941171</v>
      </c>
      <c r="H710">
        <v>137</v>
      </c>
      <c r="I710" s="8">
        <f t="shared" si="4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11">
        <f t="shared" si="47"/>
        <v>42877.208333333328</v>
      </c>
      <c r="T710" s="11">
        <f t="shared" si="44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7">
        <f t="shared" si="45"/>
        <v>142.38775510204081</v>
      </c>
      <c r="H711">
        <v>186</v>
      </c>
      <c r="I711" s="8">
        <f t="shared" si="4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11">
        <f t="shared" si="47"/>
        <v>41018.208333333336</v>
      </c>
      <c r="T711" s="11">
        <f t="shared" si="44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7">
        <f t="shared" si="45"/>
        <v>147.86046511627907</v>
      </c>
      <c r="H712">
        <v>125</v>
      </c>
      <c r="I712" s="8">
        <f t="shared" si="4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11">
        <f t="shared" si="47"/>
        <v>43295.208333333328</v>
      </c>
      <c r="T712" s="11">
        <f t="shared" si="44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7">
        <f t="shared" si="45"/>
        <v>20.322580645161288</v>
      </c>
      <c r="H713">
        <v>14</v>
      </c>
      <c r="I713" s="8">
        <f t="shared" si="46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11">
        <f t="shared" si="47"/>
        <v>42393.25</v>
      </c>
      <c r="T713" s="11">
        <f t="shared" si="44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7">
        <f t="shared" si="45"/>
        <v>1840.625</v>
      </c>
      <c r="H714">
        <v>202</v>
      </c>
      <c r="I714" s="8">
        <f t="shared" si="4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11">
        <f t="shared" si="47"/>
        <v>42559.208333333328</v>
      </c>
      <c r="T714" s="11">
        <f t="shared" si="44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7">
        <f t="shared" si="45"/>
        <v>161.94202898550725</v>
      </c>
      <c r="H715">
        <v>103</v>
      </c>
      <c r="I715" s="8">
        <f t="shared" si="4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11">
        <f t="shared" si="47"/>
        <v>42604.208333333328</v>
      </c>
      <c r="T715" s="11">
        <f t="shared" si="44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7">
        <f t="shared" si="45"/>
        <v>472.82077922077923</v>
      </c>
      <c r="H716">
        <v>1785</v>
      </c>
      <c r="I716" s="8">
        <f t="shared" si="4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11">
        <f t="shared" si="47"/>
        <v>41870.208333333336</v>
      </c>
      <c r="T716" s="11">
        <f t="shared" si="44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7">
        <f t="shared" si="45"/>
        <v>24.466101694915253</v>
      </c>
      <c r="H717">
        <v>656</v>
      </c>
      <c r="I717" s="8">
        <f t="shared" si="4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11">
        <f t="shared" si="47"/>
        <v>40397.208333333336</v>
      </c>
      <c r="T717" s="11">
        <f t="shared" si="44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7">
        <f t="shared" si="45"/>
        <v>517.65</v>
      </c>
      <c r="H718">
        <v>157</v>
      </c>
      <c r="I718" s="8">
        <f t="shared" si="4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11">
        <f t="shared" si="47"/>
        <v>41465.208333333336</v>
      </c>
      <c r="T718" s="11">
        <f t="shared" si="44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7">
        <f t="shared" si="45"/>
        <v>247.64285714285714</v>
      </c>
      <c r="H719">
        <v>555</v>
      </c>
      <c r="I719" s="8">
        <f t="shared" si="4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11">
        <f t="shared" si="47"/>
        <v>40777.208333333336</v>
      </c>
      <c r="T719" s="11">
        <f t="shared" si="44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7">
        <f t="shared" si="45"/>
        <v>100.20481927710843</v>
      </c>
      <c r="H720">
        <v>297</v>
      </c>
      <c r="I720" s="8">
        <f t="shared" si="4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11">
        <f t="shared" si="47"/>
        <v>41442.208333333336</v>
      </c>
      <c r="T720" s="11">
        <f t="shared" si="44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7">
        <f t="shared" si="45"/>
        <v>153</v>
      </c>
      <c r="H721">
        <v>123</v>
      </c>
      <c r="I721" s="8">
        <f t="shared" si="4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11">
        <f t="shared" si="47"/>
        <v>41058.208333333336</v>
      </c>
      <c r="T721" s="11">
        <f t="shared" si="44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7">
        <f t="shared" si="45"/>
        <v>37.091954022988503</v>
      </c>
      <c r="H722">
        <v>38</v>
      </c>
      <c r="I722" s="8">
        <f t="shared" si="4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11">
        <f t="shared" si="47"/>
        <v>43152.25</v>
      </c>
      <c r="T722" s="11">
        <f t="shared" si="44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7">
        <f t="shared" si="45"/>
        <v>4.392394822006473</v>
      </c>
      <c r="H723">
        <v>60</v>
      </c>
      <c r="I723" s="8">
        <f t="shared" si="4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11">
        <f t="shared" si="47"/>
        <v>43194.208333333328</v>
      </c>
      <c r="T723" s="11">
        <f t="shared" si="44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7">
        <f t="shared" si="45"/>
        <v>156.50721649484535</v>
      </c>
      <c r="H724">
        <v>3036</v>
      </c>
      <c r="I724" s="8">
        <f t="shared" si="4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11">
        <f t="shared" si="47"/>
        <v>43045.25</v>
      </c>
      <c r="T724" s="11">
        <f t="shared" si="44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7">
        <f t="shared" si="45"/>
        <v>270.40816326530609</v>
      </c>
      <c r="H725">
        <v>144</v>
      </c>
      <c r="I725" s="8">
        <f t="shared" si="4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11">
        <f t="shared" si="47"/>
        <v>42431.25</v>
      </c>
      <c r="T725" s="11">
        <f t="shared" si="44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7">
        <f t="shared" si="45"/>
        <v>134.05952380952382</v>
      </c>
      <c r="H726">
        <v>121</v>
      </c>
      <c r="I726" s="8">
        <f t="shared" si="4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11">
        <f t="shared" si="47"/>
        <v>41934.208333333336</v>
      </c>
      <c r="T726" s="11">
        <f t="shared" si="44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7">
        <f t="shared" si="45"/>
        <v>50.398033126293996</v>
      </c>
      <c r="H727">
        <v>1596</v>
      </c>
      <c r="I727" s="8">
        <f t="shared" si="4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11">
        <f t="shared" si="47"/>
        <v>41958.25</v>
      </c>
      <c r="T727" s="11">
        <f t="shared" si="44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7">
        <f t="shared" si="45"/>
        <v>88.815837937384899</v>
      </c>
      <c r="H728">
        <v>524</v>
      </c>
      <c r="I728" s="8">
        <f t="shared" si="4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11">
        <f t="shared" si="47"/>
        <v>40476.208333333336</v>
      </c>
      <c r="T728" s="11">
        <f t="shared" si="44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7">
        <f t="shared" si="45"/>
        <v>165</v>
      </c>
      <c r="H729">
        <v>181</v>
      </c>
      <c r="I729" s="8">
        <f t="shared" si="4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11">
        <f t="shared" si="47"/>
        <v>43485.25</v>
      </c>
      <c r="T729" s="11">
        <f t="shared" si="44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7">
        <f t="shared" si="45"/>
        <v>17.5</v>
      </c>
      <c r="H730">
        <v>10</v>
      </c>
      <c r="I730" s="8">
        <f t="shared" si="46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11">
        <f t="shared" si="47"/>
        <v>42515.208333333328</v>
      </c>
      <c r="T730" s="11">
        <f t="shared" si="44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7">
        <f t="shared" si="45"/>
        <v>185.66071428571428</v>
      </c>
      <c r="H731">
        <v>122</v>
      </c>
      <c r="I731" s="8">
        <f t="shared" si="4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11">
        <f t="shared" si="47"/>
        <v>41309.25</v>
      </c>
      <c r="T731" s="11">
        <f t="shared" si="44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7">
        <f t="shared" si="45"/>
        <v>412.6631944444444</v>
      </c>
      <c r="H732">
        <v>1071</v>
      </c>
      <c r="I732" s="8">
        <f t="shared" si="4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11">
        <f t="shared" si="47"/>
        <v>42147.208333333328</v>
      </c>
      <c r="T732" s="11">
        <f t="shared" si="44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7">
        <f t="shared" si="45"/>
        <v>90.25</v>
      </c>
      <c r="H733">
        <v>219</v>
      </c>
      <c r="I733" s="8">
        <f t="shared" si="4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11">
        <f t="shared" si="47"/>
        <v>42939.208333333328</v>
      </c>
      <c r="T733" s="11">
        <f t="shared" si="44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7">
        <f t="shared" si="45"/>
        <v>91.984615384615381</v>
      </c>
      <c r="H734">
        <v>1121</v>
      </c>
      <c r="I734" s="8">
        <f t="shared" si="4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11">
        <f t="shared" si="47"/>
        <v>42816.208333333328</v>
      </c>
      <c r="T734" s="11">
        <f t="shared" si="44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7">
        <f t="shared" si="45"/>
        <v>527.00632911392404</v>
      </c>
      <c r="H735">
        <v>980</v>
      </c>
      <c r="I735" s="8">
        <f t="shared" si="4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11">
        <f t="shared" si="47"/>
        <v>41844.208333333336</v>
      </c>
      <c r="T735" s="11">
        <f t="shared" si="44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7">
        <f t="shared" si="45"/>
        <v>319.14285714285711</v>
      </c>
      <c r="H736">
        <v>536</v>
      </c>
      <c r="I736" s="8">
        <f t="shared" si="4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11">
        <f t="shared" si="47"/>
        <v>42763.25</v>
      </c>
      <c r="T736" s="11">
        <f t="shared" si="44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7">
        <f t="shared" si="45"/>
        <v>354.18867924528303</v>
      </c>
      <c r="H737">
        <v>1991</v>
      </c>
      <c r="I737" s="8">
        <f t="shared" si="4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11">
        <f t="shared" si="47"/>
        <v>42459.208333333328</v>
      </c>
      <c r="T737" s="11">
        <f t="shared" si="44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7">
        <f t="shared" si="45"/>
        <v>32.896103896103895</v>
      </c>
      <c r="H738">
        <v>29</v>
      </c>
      <c r="I738" s="8">
        <f t="shared" si="4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11">
        <f t="shared" si="47"/>
        <v>42055.25</v>
      </c>
      <c r="T738" s="11">
        <f t="shared" si="44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7">
        <f t="shared" si="45"/>
        <v>135.8918918918919</v>
      </c>
      <c r="H739">
        <v>180</v>
      </c>
      <c r="I739" s="8">
        <f t="shared" si="4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11">
        <f t="shared" si="47"/>
        <v>42685.25</v>
      </c>
      <c r="T739" s="11">
        <f t="shared" si="44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7">
        <f t="shared" si="45"/>
        <v>2.0843373493975905</v>
      </c>
      <c r="H740">
        <v>15</v>
      </c>
      <c r="I740" s="8">
        <f t="shared" si="46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11">
        <f t="shared" si="47"/>
        <v>41959.25</v>
      </c>
      <c r="T740" s="11">
        <f t="shared" si="44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7">
        <f t="shared" si="45"/>
        <v>61</v>
      </c>
      <c r="H741">
        <v>191</v>
      </c>
      <c r="I741" s="8">
        <f t="shared" si="4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11">
        <f t="shared" si="47"/>
        <v>41089.208333333336</v>
      </c>
      <c r="T741" s="11">
        <f t="shared" si="44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7">
        <f t="shared" si="45"/>
        <v>30.037735849056602</v>
      </c>
      <c r="H742">
        <v>16</v>
      </c>
      <c r="I742" s="8">
        <f t="shared" si="46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11">
        <f t="shared" si="47"/>
        <v>42769.25</v>
      </c>
      <c r="T742" s="11">
        <f t="shared" si="44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7">
        <f t="shared" si="45"/>
        <v>1179.1666666666665</v>
      </c>
      <c r="H743">
        <v>130</v>
      </c>
      <c r="I743" s="8">
        <f t="shared" si="4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11">
        <f t="shared" si="47"/>
        <v>40321.208333333336</v>
      </c>
      <c r="T743" s="11">
        <f t="shared" si="44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7">
        <f t="shared" si="45"/>
        <v>1126.0833333333335</v>
      </c>
      <c r="H744">
        <v>122</v>
      </c>
      <c r="I744" s="8">
        <f t="shared" si="4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11">
        <f t="shared" si="47"/>
        <v>40197.25</v>
      </c>
      <c r="T744" s="11">
        <f t="shared" si="44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7">
        <f t="shared" si="45"/>
        <v>12.923076923076923</v>
      </c>
      <c r="H745">
        <v>17</v>
      </c>
      <c r="I745" s="8">
        <f t="shared" si="4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11">
        <f t="shared" si="47"/>
        <v>42298.208333333328</v>
      </c>
      <c r="T745" s="11">
        <f t="shared" si="44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7">
        <f t="shared" si="45"/>
        <v>712</v>
      </c>
      <c r="H746">
        <v>140</v>
      </c>
      <c r="I746" s="8">
        <f t="shared" si="4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11">
        <f t="shared" si="47"/>
        <v>43322.208333333328</v>
      </c>
      <c r="T746" s="11">
        <f t="shared" si="44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7">
        <f t="shared" si="45"/>
        <v>30.304347826086957</v>
      </c>
      <c r="H747">
        <v>34</v>
      </c>
      <c r="I747" s="8">
        <f t="shared" si="46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11">
        <f t="shared" si="47"/>
        <v>40328.208333333336</v>
      </c>
      <c r="T747" s="11">
        <f t="shared" si="44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7">
        <f t="shared" si="45"/>
        <v>212.50896057347671</v>
      </c>
      <c r="H748">
        <v>3388</v>
      </c>
      <c r="I748" s="8">
        <f t="shared" si="46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11">
        <f t="shared" si="47"/>
        <v>40825.208333333336</v>
      </c>
      <c r="T748" s="11">
        <f t="shared" si="44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7">
        <f t="shared" si="45"/>
        <v>228.85714285714286</v>
      </c>
      <c r="H749">
        <v>280</v>
      </c>
      <c r="I749" s="8">
        <f t="shared" si="4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11">
        <f t="shared" si="47"/>
        <v>40423.208333333336</v>
      </c>
      <c r="T749" s="11">
        <f t="shared" si="44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7">
        <f t="shared" si="45"/>
        <v>34.959979476654695</v>
      </c>
      <c r="H750">
        <v>614</v>
      </c>
      <c r="I750" s="8">
        <f t="shared" si="4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11">
        <f t="shared" si="47"/>
        <v>40238.25</v>
      </c>
      <c r="T750" s="11">
        <f t="shared" si="44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7">
        <f t="shared" si="45"/>
        <v>157.29069767441862</v>
      </c>
      <c r="H751">
        <v>366</v>
      </c>
      <c r="I751" s="8">
        <f t="shared" si="4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11">
        <f t="shared" si="47"/>
        <v>41920.208333333336</v>
      </c>
      <c r="T751" s="11">
        <f t="shared" si="44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7">
        <f t="shared" si="45"/>
        <v>1</v>
      </c>
      <c r="H752">
        <v>1</v>
      </c>
      <c r="I752" s="8">
        <f t="shared" si="46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11">
        <f t="shared" si="47"/>
        <v>40360.208333333336</v>
      </c>
      <c r="T752" s="11">
        <f t="shared" si="44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7">
        <f t="shared" si="45"/>
        <v>232.30555555555554</v>
      </c>
      <c r="H753">
        <v>270</v>
      </c>
      <c r="I753" s="8">
        <f t="shared" si="4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11">
        <f t="shared" si="47"/>
        <v>42446.208333333328</v>
      </c>
      <c r="T753" s="11">
        <f t="shared" si="44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7">
        <f t="shared" si="45"/>
        <v>92.448275862068968</v>
      </c>
      <c r="H754">
        <v>114</v>
      </c>
      <c r="I754" s="8">
        <f t="shared" si="4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11">
        <f t="shared" si="47"/>
        <v>40395.208333333336</v>
      </c>
      <c r="T754" s="11">
        <f t="shared" si="44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7">
        <f t="shared" si="45"/>
        <v>256.70212765957444</v>
      </c>
      <c r="H755">
        <v>137</v>
      </c>
      <c r="I755" s="8">
        <f t="shared" si="4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11">
        <f t="shared" si="47"/>
        <v>40321.208333333336</v>
      </c>
      <c r="T755" s="11">
        <f t="shared" si="44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7">
        <f t="shared" si="45"/>
        <v>168.47017045454547</v>
      </c>
      <c r="H756">
        <v>3205</v>
      </c>
      <c r="I756" s="8">
        <f t="shared" si="4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11">
        <f t="shared" si="47"/>
        <v>41210.208333333336</v>
      </c>
      <c r="T756" s="11">
        <f t="shared" si="44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7">
        <f t="shared" si="45"/>
        <v>166.57777777777778</v>
      </c>
      <c r="H757">
        <v>288</v>
      </c>
      <c r="I757" s="8">
        <f t="shared" si="4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11">
        <f t="shared" si="47"/>
        <v>43096.25</v>
      </c>
      <c r="T757" s="11">
        <f t="shared" si="44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7">
        <f t="shared" si="45"/>
        <v>772.07692307692309</v>
      </c>
      <c r="H758">
        <v>148</v>
      </c>
      <c r="I758" s="8">
        <f t="shared" si="4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11">
        <f t="shared" si="47"/>
        <v>42024.25</v>
      </c>
      <c r="T758" s="11">
        <f t="shared" si="44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7">
        <f t="shared" si="45"/>
        <v>406.85714285714283</v>
      </c>
      <c r="H759">
        <v>114</v>
      </c>
      <c r="I759" s="8">
        <f t="shared" si="4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11">
        <f t="shared" si="47"/>
        <v>40675.208333333336</v>
      </c>
      <c r="T759" s="11">
        <f t="shared" si="44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7">
        <f t="shared" si="45"/>
        <v>564.20608108108115</v>
      </c>
      <c r="H760">
        <v>1518</v>
      </c>
      <c r="I760" s="8">
        <f t="shared" si="4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11">
        <f t="shared" si="47"/>
        <v>41936.208333333336</v>
      </c>
      <c r="T760" s="11">
        <f t="shared" si="44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7">
        <f t="shared" si="45"/>
        <v>68.426865671641792</v>
      </c>
      <c r="H761">
        <v>1274</v>
      </c>
      <c r="I761" s="8">
        <f t="shared" si="4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11">
        <f t="shared" si="47"/>
        <v>43136.25</v>
      </c>
      <c r="T761" s="11">
        <f t="shared" si="44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7">
        <f t="shared" si="45"/>
        <v>34.351966873706004</v>
      </c>
      <c r="H762">
        <v>210</v>
      </c>
      <c r="I762" s="8">
        <f t="shared" si="4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11">
        <f t="shared" si="47"/>
        <v>43678.208333333328</v>
      </c>
      <c r="T762" s="11">
        <f t="shared" si="44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7">
        <f t="shared" si="45"/>
        <v>655.4545454545455</v>
      </c>
      <c r="H763">
        <v>166</v>
      </c>
      <c r="I763" s="8">
        <f t="shared" si="4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11">
        <f t="shared" si="47"/>
        <v>42938.208333333328</v>
      </c>
      <c r="T763" s="11">
        <f t="shared" si="44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7">
        <f t="shared" si="45"/>
        <v>177.25714285714284</v>
      </c>
      <c r="H764">
        <v>100</v>
      </c>
      <c r="I764" s="8">
        <f t="shared" si="46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11">
        <f t="shared" si="47"/>
        <v>41241.25</v>
      </c>
      <c r="T764" s="11">
        <f t="shared" si="44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7">
        <f t="shared" si="45"/>
        <v>113.17857142857144</v>
      </c>
      <c r="H765">
        <v>235</v>
      </c>
      <c r="I765" s="8">
        <f t="shared" si="4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11">
        <f t="shared" si="47"/>
        <v>41037.208333333336</v>
      </c>
      <c r="T765" s="11">
        <f t="shared" si="44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7">
        <f t="shared" si="45"/>
        <v>728.18181818181824</v>
      </c>
      <c r="H766">
        <v>148</v>
      </c>
      <c r="I766" s="8">
        <f t="shared" si="4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11">
        <f t="shared" si="47"/>
        <v>40676.208333333336</v>
      </c>
      <c r="T766" s="11">
        <f t="shared" si="44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7">
        <f t="shared" si="45"/>
        <v>208.33333333333334</v>
      </c>
      <c r="H767">
        <v>198</v>
      </c>
      <c r="I767" s="8">
        <f t="shared" si="4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11">
        <f t="shared" si="47"/>
        <v>42840.208333333328</v>
      </c>
      <c r="T767" s="11">
        <f t="shared" si="44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7">
        <f t="shared" si="45"/>
        <v>31.171232876712331</v>
      </c>
      <c r="H768">
        <v>248</v>
      </c>
      <c r="I768" s="8">
        <f t="shared" si="4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11">
        <f t="shared" si="47"/>
        <v>43362.208333333328</v>
      </c>
      <c r="T768" s="11">
        <f t="shared" si="44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7">
        <f t="shared" si="45"/>
        <v>56.967078189300416</v>
      </c>
      <c r="H769">
        <v>513</v>
      </c>
      <c r="I769" s="8">
        <f t="shared" si="4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11">
        <f t="shared" si="47"/>
        <v>42283.208333333328</v>
      </c>
      <c r="T769" s="11">
        <f t="shared" si="44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7">
        <f t="shared" si="45"/>
        <v>231</v>
      </c>
      <c r="H770">
        <v>150</v>
      </c>
      <c r="I770" s="8">
        <f t="shared" si="46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11">
        <f t="shared" si="47"/>
        <v>41619.25</v>
      </c>
      <c r="T770" s="11">
        <f t="shared" si="44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7">
        <f t="shared" si="45"/>
        <v>86.867834394904463</v>
      </c>
      <c r="H771">
        <v>3410</v>
      </c>
      <c r="I771" s="8">
        <f t="shared" si="4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11">
        <f t="shared" si="47"/>
        <v>41501.208333333336</v>
      </c>
      <c r="T771" s="11">
        <f t="shared" ref="T771:T834" si="48">DATE(1970,1,1) + M771/(60*60*24)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7">
        <f t="shared" ref="G772:G835" si="49">E772/D772*100</f>
        <v>270.74418604651163</v>
      </c>
      <c r="H772">
        <v>216</v>
      </c>
      <c r="I772" s="8">
        <f t="shared" ref="I772:I835" si="50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11">
        <f t="shared" ref="S772:S835" si="51">DATE(1970,1,1) + L772/(60*60*24)</f>
        <v>41743.208333333336</v>
      </c>
      <c r="T772" s="11">
        <f t="shared" si="48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7">
        <f t="shared" si="49"/>
        <v>49.446428571428569</v>
      </c>
      <c r="H773">
        <v>26</v>
      </c>
      <c r="I773" s="8">
        <f t="shared" si="50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11">
        <f t="shared" si="51"/>
        <v>43491.25</v>
      </c>
      <c r="T773" s="11">
        <f t="shared" si="48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7">
        <f t="shared" si="49"/>
        <v>113.3596256684492</v>
      </c>
      <c r="H774">
        <v>5139</v>
      </c>
      <c r="I774" s="8">
        <f t="shared" si="5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11">
        <f t="shared" si="51"/>
        <v>43505.25</v>
      </c>
      <c r="T774" s="11">
        <f t="shared" si="48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7">
        <f t="shared" si="49"/>
        <v>190.55555555555554</v>
      </c>
      <c r="H775">
        <v>2353</v>
      </c>
      <c r="I775" s="8">
        <f t="shared" si="5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11">
        <f t="shared" si="51"/>
        <v>42838.208333333328</v>
      </c>
      <c r="T775" s="11">
        <f t="shared" si="48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7">
        <f t="shared" si="49"/>
        <v>135.5</v>
      </c>
      <c r="H776">
        <v>78</v>
      </c>
      <c r="I776" s="8">
        <f t="shared" si="5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11">
        <f t="shared" si="51"/>
        <v>42513.208333333328</v>
      </c>
      <c r="T776" s="11">
        <f t="shared" si="48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7">
        <f t="shared" si="49"/>
        <v>10.297872340425531</v>
      </c>
      <c r="H777">
        <v>10</v>
      </c>
      <c r="I777" s="8">
        <f t="shared" si="50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11">
        <f t="shared" si="51"/>
        <v>41949.25</v>
      </c>
      <c r="T777" s="11">
        <f t="shared" si="48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7">
        <f t="shared" si="49"/>
        <v>65.544223826714799</v>
      </c>
      <c r="H778">
        <v>2201</v>
      </c>
      <c r="I778" s="8">
        <f t="shared" si="5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11">
        <f t="shared" si="51"/>
        <v>43650.208333333328</v>
      </c>
      <c r="T778" s="11">
        <f t="shared" si="48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7">
        <f t="shared" si="49"/>
        <v>49.026652452025587</v>
      </c>
      <c r="H779">
        <v>676</v>
      </c>
      <c r="I779" s="8">
        <f t="shared" si="5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11">
        <f t="shared" si="51"/>
        <v>40809.208333333336</v>
      </c>
      <c r="T779" s="11">
        <f t="shared" si="48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7">
        <f t="shared" si="49"/>
        <v>787.92307692307691</v>
      </c>
      <c r="H780">
        <v>174</v>
      </c>
      <c r="I780" s="8">
        <f t="shared" si="5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11">
        <f t="shared" si="51"/>
        <v>40768.208333333336</v>
      </c>
      <c r="T780" s="11">
        <f t="shared" si="48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7">
        <f t="shared" si="49"/>
        <v>80.306347746090154</v>
      </c>
      <c r="H781">
        <v>831</v>
      </c>
      <c r="I781" s="8">
        <f t="shared" si="5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11">
        <f t="shared" si="51"/>
        <v>42230.208333333328</v>
      </c>
      <c r="T781" s="11">
        <f t="shared" si="48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7">
        <f t="shared" si="49"/>
        <v>106.29411764705883</v>
      </c>
      <c r="H782">
        <v>164</v>
      </c>
      <c r="I782" s="8">
        <f t="shared" si="5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11">
        <f t="shared" si="51"/>
        <v>42573.208333333328</v>
      </c>
      <c r="T782" s="11">
        <f t="shared" si="48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7">
        <f t="shared" si="49"/>
        <v>50.735632183908038</v>
      </c>
      <c r="H783">
        <v>56</v>
      </c>
      <c r="I783" s="8">
        <f t="shared" si="5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11">
        <f t="shared" si="51"/>
        <v>40482.208333333336</v>
      </c>
      <c r="T783" s="11">
        <f t="shared" si="48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7">
        <f t="shared" si="49"/>
        <v>215.31372549019611</v>
      </c>
      <c r="H784">
        <v>161</v>
      </c>
      <c r="I784" s="8">
        <f t="shared" si="5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11">
        <f t="shared" si="51"/>
        <v>40603.25</v>
      </c>
      <c r="T784" s="11">
        <f t="shared" si="48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7">
        <f t="shared" si="49"/>
        <v>141.22972972972974</v>
      </c>
      <c r="H785">
        <v>138</v>
      </c>
      <c r="I785" s="8">
        <f t="shared" si="5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11">
        <f t="shared" si="51"/>
        <v>41625.25</v>
      </c>
      <c r="T785" s="11">
        <f t="shared" si="48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7">
        <f t="shared" si="49"/>
        <v>115.33745781777279</v>
      </c>
      <c r="H786">
        <v>3308</v>
      </c>
      <c r="I786" s="8">
        <f t="shared" si="5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11">
        <f t="shared" si="51"/>
        <v>42435.25</v>
      </c>
      <c r="T786" s="11">
        <f t="shared" si="48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7">
        <f t="shared" si="49"/>
        <v>193.11940298507463</v>
      </c>
      <c r="H787">
        <v>127</v>
      </c>
      <c r="I787" s="8">
        <f t="shared" si="5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11">
        <f t="shared" si="51"/>
        <v>43582.208333333328</v>
      </c>
      <c r="T787" s="11">
        <f t="shared" si="48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7">
        <f t="shared" si="49"/>
        <v>729.73333333333335</v>
      </c>
      <c r="H788">
        <v>207</v>
      </c>
      <c r="I788" s="8">
        <f t="shared" si="5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11">
        <f t="shared" si="51"/>
        <v>43186.208333333328</v>
      </c>
      <c r="T788" s="11">
        <f t="shared" si="48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7">
        <f t="shared" si="49"/>
        <v>99.66339869281046</v>
      </c>
      <c r="H789">
        <v>859</v>
      </c>
      <c r="I789" s="8">
        <f t="shared" si="5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11">
        <f t="shared" si="51"/>
        <v>40684.208333333336</v>
      </c>
      <c r="T789" s="11">
        <f t="shared" si="48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7">
        <f t="shared" si="49"/>
        <v>88.166666666666671</v>
      </c>
      <c r="H790">
        <v>31</v>
      </c>
      <c r="I790" s="8">
        <f t="shared" si="5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11">
        <f t="shared" si="51"/>
        <v>41202.208333333336</v>
      </c>
      <c r="T790" s="11">
        <f t="shared" si="48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7">
        <f t="shared" si="49"/>
        <v>37.233333333333334</v>
      </c>
      <c r="H791">
        <v>45</v>
      </c>
      <c r="I791" s="8">
        <f t="shared" si="5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11">
        <f t="shared" si="51"/>
        <v>41786.208333333336</v>
      </c>
      <c r="T791" s="11">
        <f t="shared" si="48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7">
        <f t="shared" si="49"/>
        <v>30.540075309306079</v>
      </c>
      <c r="H792">
        <v>1113</v>
      </c>
      <c r="I792" s="8">
        <f t="shared" si="5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11">
        <f t="shared" si="51"/>
        <v>40223.25</v>
      </c>
      <c r="T792" s="11">
        <f t="shared" si="48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7">
        <f t="shared" si="49"/>
        <v>25.714285714285712</v>
      </c>
      <c r="H793">
        <v>6</v>
      </c>
      <c r="I793" s="8">
        <f t="shared" si="50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11">
        <f t="shared" si="51"/>
        <v>42715.25</v>
      </c>
      <c r="T793" s="11">
        <f t="shared" si="48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7">
        <f t="shared" si="49"/>
        <v>34</v>
      </c>
      <c r="H794">
        <v>7</v>
      </c>
      <c r="I794" s="8">
        <f t="shared" si="5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11">
        <f t="shared" si="51"/>
        <v>41451.208333333336</v>
      </c>
      <c r="T794" s="11">
        <f t="shared" si="48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7">
        <f t="shared" si="49"/>
        <v>1185.909090909091</v>
      </c>
      <c r="H795">
        <v>181</v>
      </c>
      <c r="I795" s="8">
        <f t="shared" si="5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11">
        <f t="shared" si="51"/>
        <v>41450.208333333336</v>
      </c>
      <c r="T795" s="11">
        <f t="shared" si="48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7">
        <f t="shared" si="49"/>
        <v>125.39393939393939</v>
      </c>
      <c r="H796">
        <v>110</v>
      </c>
      <c r="I796" s="8">
        <f t="shared" si="5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11">
        <f t="shared" si="51"/>
        <v>43091.25</v>
      </c>
      <c r="T796" s="11">
        <f t="shared" si="48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7">
        <f t="shared" si="49"/>
        <v>14.394366197183098</v>
      </c>
      <c r="H797">
        <v>31</v>
      </c>
      <c r="I797" s="8">
        <f t="shared" si="5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11">
        <f t="shared" si="51"/>
        <v>42675.208333333328</v>
      </c>
      <c r="T797" s="11">
        <f t="shared" si="48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7">
        <f t="shared" si="49"/>
        <v>54.807692307692314</v>
      </c>
      <c r="H798">
        <v>78</v>
      </c>
      <c r="I798" s="8">
        <f t="shared" si="5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11">
        <f t="shared" si="51"/>
        <v>41859.208333333336</v>
      </c>
      <c r="T798" s="11">
        <f t="shared" si="48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7">
        <f t="shared" si="49"/>
        <v>109.63157894736841</v>
      </c>
      <c r="H799">
        <v>185</v>
      </c>
      <c r="I799" s="8">
        <f t="shared" si="5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11">
        <f t="shared" si="51"/>
        <v>43464.25</v>
      </c>
      <c r="T799" s="11">
        <f t="shared" si="48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7">
        <f t="shared" si="49"/>
        <v>188.47058823529412</v>
      </c>
      <c r="H800">
        <v>121</v>
      </c>
      <c r="I800" s="8">
        <f t="shared" si="5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11">
        <f t="shared" si="51"/>
        <v>41060.208333333336</v>
      </c>
      <c r="T800" s="11">
        <f t="shared" si="48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7">
        <f t="shared" si="49"/>
        <v>87.008284023668637</v>
      </c>
      <c r="H801">
        <v>1225</v>
      </c>
      <c r="I801" s="8">
        <f t="shared" si="5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11">
        <f t="shared" si="51"/>
        <v>42399.25</v>
      </c>
      <c r="T801" s="11">
        <f t="shared" si="48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7">
        <f t="shared" si="49"/>
        <v>1</v>
      </c>
      <c r="H802">
        <v>1</v>
      </c>
      <c r="I802" s="8">
        <f t="shared" si="50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11">
        <f t="shared" si="51"/>
        <v>42167.208333333328</v>
      </c>
      <c r="T802" s="11">
        <f t="shared" si="48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7">
        <f t="shared" si="49"/>
        <v>202.9130434782609</v>
      </c>
      <c r="H803">
        <v>106</v>
      </c>
      <c r="I803" s="8">
        <f t="shared" si="5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11">
        <f t="shared" si="51"/>
        <v>43830.25</v>
      </c>
      <c r="T803" s="11">
        <f t="shared" si="48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7">
        <f t="shared" si="49"/>
        <v>197.03225806451613</v>
      </c>
      <c r="H804">
        <v>142</v>
      </c>
      <c r="I804" s="8">
        <f t="shared" si="5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11">
        <f t="shared" si="51"/>
        <v>43650.208333333328</v>
      </c>
      <c r="T804" s="11">
        <f t="shared" si="48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7">
        <f t="shared" si="49"/>
        <v>107</v>
      </c>
      <c r="H805">
        <v>233</v>
      </c>
      <c r="I805" s="8">
        <f t="shared" si="5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11">
        <f t="shared" si="51"/>
        <v>43492.25</v>
      </c>
      <c r="T805" s="11">
        <f t="shared" si="48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7">
        <f t="shared" si="49"/>
        <v>268.73076923076923</v>
      </c>
      <c r="H806">
        <v>218</v>
      </c>
      <c r="I806" s="8">
        <f t="shared" si="5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11">
        <f t="shared" si="51"/>
        <v>43102.25</v>
      </c>
      <c r="T806" s="11">
        <f t="shared" si="48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7">
        <f t="shared" si="49"/>
        <v>50.845360824742272</v>
      </c>
      <c r="H807">
        <v>67</v>
      </c>
      <c r="I807" s="8">
        <f t="shared" si="5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11">
        <f t="shared" si="51"/>
        <v>41958.25</v>
      </c>
      <c r="T807" s="11">
        <f t="shared" si="48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7">
        <f t="shared" si="49"/>
        <v>1180.2857142857142</v>
      </c>
      <c r="H808">
        <v>76</v>
      </c>
      <c r="I808" s="8">
        <f t="shared" si="5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11">
        <f t="shared" si="51"/>
        <v>40973.25</v>
      </c>
      <c r="T808" s="11">
        <f t="shared" si="48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7">
        <f t="shared" si="49"/>
        <v>264</v>
      </c>
      <c r="H809">
        <v>43</v>
      </c>
      <c r="I809" s="8">
        <f t="shared" si="5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11">
        <f t="shared" si="51"/>
        <v>43753.208333333328</v>
      </c>
      <c r="T809" s="11">
        <f t="shared" si="48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7">
        <f t="shared" si="49"/>
        <v>30.44230769230769</v>
      </c>
      <c r="H810">
        <v>19</v>
      </c>
      <c r="I810" s="8">
        <f t="shared" si="5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11">
        <f t="shared" si="51"/>
        <v>42507.208333333328</v>
      </c>
      <c r="T810" s="11">
        <f t="shared" si="48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7">
        <f t="shared" si="49"/>
        <v>62.880681818181813</v>
      </c>
      <c r="H811">
        <v>2108</v>
      </c>
      <c r="I811" s="8">
        <f t="shared" si="50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11">
        <f t="shared" si="51"/>
        <v>41135.208333333336</v>
      </c>
      <c r="T811" s="11">
        <f t="shared" si="48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7">
        <f t="shared" si="49"/>
        <v>193.125</v>
      </c>
      <c r="H812">
        <v>221</v>
      </c>
      <c r="I812" s="8">
        <f t="shared" si="5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11">
        <f t="shared" si="51"/>
        <v>43067.25</v>
      </c>
      <c r="T812" s="11">
        <f t="shared" si="48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7">
        <f t="shared" si="49"/>
        <v>77.102702702702715</v>
      </c>
      <c r="H813">
        <v>679</v>
      </c>
      <c r="I813" s="8">
        <f t="shared" si="5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11">
        <f t="shared" si="51"/>
        <v>42378.25</v>
      </c>
      <c r="T813" s="11">
        <f t="shared" si="48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7">
        <f t="shared" si="49"/>
        <v>225.52763819095478</v>
      </c>
      <c r="H814">
        <v>2805</v>
      </c>
      <c r="I814" s="8">
        <f t="shared" si="50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11">
        <f t="shared" si="51"/>
        <v>43206.208333333328</v>
      </c>
      <c r="T814" s="11">
        <f t="shared" si="48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7">
        <f t="shared" si="49"/>
        <v>239.40625</v>
      </c>
      <c r="H815">
        <v>68</v>
      </c>
      <c r="I815" s="8">
        <f t="shared" si="5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11">
        <f t="shared" si="51"/>
        <v>41148.208333333336</v>
      </c>
      <c r="T815" s="11">
        <f t="shared" si="48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7">
        <f t="shared" si="49"/>
        <v>92.1875</v>
      </c>
      <c r="H816">
        <v>36</v>
      </c>
      <c r="I816" s="8">
        <f t="shared" si="5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11">
        <f t="shared" si="51"/>
        <v>42517.208333333328</v>
      </c>
      <c r="T816" s="11">
        <f t="shared" si="48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7">
        <f t="shared" si="49"/>
        <v>130.23333333333335</v>
      </c>
      <c r="H817">
        <v>183</v>
      </c>
      <c r="I817" s="8">
        <f t="shared" si="5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11">
        <f t="shared" si="51"/>
        <v>43068.25</v>
      </c>
      <c r="T817" s="11">
        <f t="shared" si="48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7">
        <f t="shared" si="49"/>
        <v>615.21739130434787</v>
      </c>
      <c r="H818">
        <v>133</v>
      </c>
      <c r="I818" s="8">
        <f t="shared" si="5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11">
        <f t="shared" si="51"/>
        <v>41680.25</v>
      </c>
      <c r="T818" s="11">
        <f t="shared" si="48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7">
        <f t="shared" si="49"/>
        <v>368.79532163742692</v>
      </c>
      <c r="H819">
        <v>2489</v>
      </c>
      <c r="I819" s="8">
        <f t="shared" si="5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11">
        <f t="shared" si="51"/>
        <v>43589.208333333328</v>
      </c>
      <c r="T819" s="11">
        <f t="shared" si="48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7">
        <f t="shared" si="49"/>
        <v>1094.8571428571429</v>
      </c>
      <c r="H820">
        <v>69</v>
      </c>
      <c r="I820" s="8">
        <f t="shared" si="5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11">
        <f t="shared" si="51"/>
        <v>43486.25</v>
      </c>
      <c r="T820" s="11">
        <f t="shared" si="48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7">
        <f t="shared" si="49"/>
        <v>50.662921348314605</v>
      </c>
      <c r="H821">
        <v>47</v>
      </c>
      <c r="I821" s="8">
        <f t="shared" si="5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11">
        <f t="shared" si="51"/>
        <v>41237.25</v>
      </c>
      <c r="T821" s="11">
        <f t="shared" si="48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7">
        <f t="shared" si="49"/>
        <v>800.6</v>
      </c>
      <c r="H822">
        <v>279</v>
      </c>
      <c r="I822" s="8">
        <f t="shared" si="5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11">
        <f t="shared" si="51"/>
        <v>43310.208333333328</v>
      </c>
      <c r="T822" s="11">
        <f t="shared" si="48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7">
        <f t="shared" si="49"/>
        <v>291.28571428571428</v>
      </c>
      <c r="H823">
        <v>210</v>
      </c>
      <c r="I823" s="8">
        <f t="shared" si="5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11">
        <f t="shared" si="51"/>
        <v>42794.25</v>
      </c>
      <c r="T823" s="11">
        <f t="shared" si="48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7">
        <f t="shared" si="49"/>
        <v>349.9666666666667</v>
      </c>
      <c r="H824">
        <v>2100</v>
      </c>
      <c r="I824" s="8">
        <f t="shared" si="5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11">
        <f t="shared" si="51"/>
        <v>41698.25</v>
      </c>
      <c r="T824" s="11">
        <f t="shared" si="48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7">
        <f t="shared" si="49"/>
        <v>357.07317073170731</v>
      </c>
      <c r="H825">
        <v>252</v>
      </c>
      <c r="I825" s="8">
        <f t="shared" si="5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11">
        <f t="shared" si="51"/>
        <v>41892.208333333336</v>
      </c>
      <c r="T825" s="11">
        <f t="shared" si="48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7">
        <f t="shared" si="49"/>
        <v>126.48941176470588</v>
      </c>
      <c r="H826">
        <v>1280</v>
      </c>
      <c r="I826" s="8">
        <f t="shared" si="5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11">
        <f t="shared" si="51"/>
        <v>40348.208333333336</v>
      </c>
      <c r="T826" s="11">
        <f t="shared" si="48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7">
        <f t="shared" si="49"/>
        <v>387.5</v>
      </c>
      <c r="H827">
        <v>157</v>
      </c>
      <c r="I827" s="8">
        <f t="shared" si="5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11">
        <f t="shared" si="51"/>
        <v>42941.208333333328</v>
      </c>
      <c r="T827" s="11">
        <f t="shared" si="48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7">
        <f t="shared" si="49"/>
        <v>457.03571428571428</v>
      </c>
      <c r="H828">
        <v>194</v>
      </c>
      <c r="I828" s="8">
        <f t="shared" si="5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11">
        <f t="shared" si="51"/>
        <v>40525.25</v>
      </c>
      <c r="T828" s="11">
        <f t="shared" si="48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7">
        <f t="shared" si="49"/>
        <v>266.69565217391306</v>
      </c>
      <c r="H829">
        <v>82</v>
      </c>
      <c r="I829" s="8">
        <f t="shared" si="5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11">
        <f t="shared" si="51"/>
        <v>40666.208333333336</v>
      </c>
      <c r="T829" s="11">
        <f t="shared" si="48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7">
        <f t="shared" si="49"/>
        <v>69</v>
      </c>
      <c r="H830">
        <v>70</v>
      </c>
      <c r="I830" s="8">
        <f t="shared" si="5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11">
        <f t="shared" si="51"/>
        <v>43340.208333333328</v>
      </c>
      <c r="T830" s="11">
        <f t="shared" si="48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7">
        <f t="shared" si="49"/>
        <v>51.34375</v>
      </c>
      <c r="H831">
        <v>154</v>
      </c>
      <c r="I831" s="8">
        <f t="shared" si="5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11">
        <f t="shared" si="51"/>
        <v>42164.208333333328</v>
      </c>
      <c r="T831" s="11">
        <f t="shared" si="48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7">
        <f t="shared" si="49"/>
        <v>1.1710526315789473</v>
      </c>
      <c r="H832">
        <v>22</v>
      </c>
      <c r="I832" s="8">
        <f t="shared" si="5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11">
        <f t="shared" si="51"/>
        <v>43103.25</v>
      </c>
      <c r="T832" s="11">
        <f t="shared" si="48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7">
        <f t="shared" si="49"/>
        <v>108.97734294541709</v>
      </c>
      <c r="H833">
        <v>4233</v>
      </c>
      <c r="I833" s="8">
        <f t="shared" si="5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11">
        <f t="shared" si="51"/>
        <v>40994.208333333336</v>
      </c>
      <c r="T833" s="11">
        <f t="shared" si="48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7">
        <f t="shared" si="49"/>
        <v>315.17592592592592</v>
      </c>
      <c r="H834">
        <v>1297</v>
      </c>
      <c r="I834" s="8">
        <f t="shared" si="5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11">
        <f t="shared" si="51"/>
        <v>42299.208333333328</v>
      </c>
      <c r="T834" s="11">
        <f t="shared" si="48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7">
        <f t="shared" si="49"/>
        <v>157.69117647058823</v>
      </c>
      <c r="H835">
        <v>165</v>
      </c>
      <c r="I835" s="8">
        <f t="shared" si="50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11">
        <f t="shared" si="51"/>
        <v>40588.25</v>
      </c>
      <c r="T835" s="11">
        <f t="shared" ref="T835:T898" si="52">DATE(1970,1,1) + M835/(60*60*24)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7">
        <f t="shared" ref="G836:G899" si="53">E836/D836*100</f>
        <v>153.8082191780822</v>
      </c>
      <c r="H836">
        <v>119</v>
      </c>
      <c r="I836" s="8">
        <f t="shared" ref="I836:I899" si="54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11">
        <f t="shared" ref="S836:S899" si="55">DATE(1970,1,1) + L836/(60*60*24)</f>
        <v>41448.208333333336</v>
      </c>
      <c r="T836" s="11">
        <f t="shared" si="52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7">
        <f t="shared" si="53"/>
        <v>89.738979118329468</v>
      </c>
      <c r="H837">
        <v>1758</v>
      </c>
      <c r="I837" s="8">
        <f t="shared" si="54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11">
        <f t="shared" si="55"/>
        <v>42063.25</v>
      </c>
      <c r="T837" s="11">
        <f t="shared" si="52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7">
        <f t="shared" si="53"/>
        <v>75.135802469135797</v>
      </c>
      <c r="H838">
        <v>94</v>
      </c>
      <c r="I838" s="8">
        <f t="shared" si="54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11">
        <f t="shared" si="55"/>
        <v>40214.25</v>
      </c>
      <c r="T838" s="11">
        <f t="shared" si="52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7">
        <f t="shared" si="53"/>
        <v>852.88135593220341</v>
      </c>
      <c r="H839">
        <v>1797</v>
      </c>
      <c r="I839" s="8">
        <f t="shared" si="54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11">
        <f t="shared" si="55"/>
        <v>40629.208333333336</v>
      </c>
      <c r="T839" s="11">
        <f t="shared" si="52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7">
        <f t="shared" si="53"/>
        <v>138.90625</v>
      </c>
      <c r="H840">
        <v>261</v>
      </c>
      <c r="I840" s="8">
        <f t="shared" si="54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11">
        <f t="shared" si="55"/>
        <v>43370.208333333328</v>
      </c>
      <c r="T840" s="11">
        <f t="shared" si="52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7">
        <f t="shared" si="53"/>
        <v>190.18181818181819</v>
      </c>
      <c r="H841">
        <v>157</v>
      </c>
      <c r="I841" s="8">
        <f t="shared" si="54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11">
        <f t="shared" si="55"/>
        <v>41715.208333333336</v>
      </c>
      <c r="T841" s="11">
        <f t="shared" si="52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7">
        <f t="shared" si="53"/>
        <v>100.24333619948409</v>
      </c>
      <c r="H842">
        <v>3533</v>
      </c>
      <c r="I842" s="8">
        <f t="shared" si="54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11">
        <f t="shared" si="55"/>
        <v>41836.208333333336</v>
      </c>
      <c r="T842" s="11">
        <f t="shared" si="52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7">
        <f t="shared" si="53"/>
        <v>142.75824175824175</v>
      </c>
      <c r="H843">
        <v>155</v>
      </c>
      <c r="I843" s="8">
        <f t="shared" si="54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11">
        <f t="shared" si="55"/>
        <v>42419.25</v>
      </c>
      <c r="T843" s="11">
        <f t="shared" si="52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7">
        <f t="shared" si="53"/>
        <v>563.13333333333333</v>
      </c>
      <c r="H844">
        <v>132</v>
      </c>
      <c r="I844" s="8">
        <f t="shared" si="54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11">
        <f t="shared" si="55"/>
        <v>43266.208333333328</v>
      </c>
      <c r="T844" s="11">
        <f t="shared" si="52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7">
        <f t="shared" si="53"/>
        <v>30.715909090909086</v>
      </c>
      <c r="H845">
        <v>33</v>
      </c>
      <c r="I845" s="8">
        <f t="shared" si="5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11">
        <f t="shared" si="55"/>
        <v>43338.208333333328</v>
      </c>
      <c r="T845" s="11">
        <f t="shared" si="52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7">
        <f t="shared" si="53"/>
        <v>99.39772727272728</v>
      </c>
      <c r="H846">
        <v>94</v>
      </c>
      <c r="I846" s="8">
        <f t="shared" si="5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11">
        <f t="shared" si="55"/>
        <v>40930.25</v>
      </c>
      <c r="T846" s="11">
        <f t="shared" si="52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7">
        <f t="shared" si="53"/>
        <v>197.54935622317598</v>
      </c>
      <c r="H847">
        <v>1354</v>
      </c>
      <c r="I847" s="8">
        <f t="shared" si="54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11">
        <f t="shared" si="55"/>
        <v>43235.208333333328</v>
      </c>
      <c r="T847" s="11">
        <f t="shared" si="52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7">
        <f t="shared" si="53"/>
        <v>508.5</v>
      </c>
      <c r="H848">
        <v>48</v>
      </c>
      <c r="I848" s="8">
        <f t="shared" si="54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11">
        <f t="shared" si="55"/>
        <v>43302.208333333328</v>
      </c>
      <c r="T848" s="11">
        <f t="shared" si="52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7">
        <f t="shared" si="53"/>
        <v>237.74468085106383</v>
      </c>
      <c r="H849">
        <v>110</v>
      </c>
      <c r="I849" s="8">
        <f t="shared" si="5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11">
        <f t="shared" si="55"/>
        <v>43107.25</v>
      </c>
      <c r="T849" s="11">
        <f t="shared" si="52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7">
        <f t="shared" si="53"/>
        <v>338.46875</v>
      </c>
      <c r="H850">
        <v>172</v>
      </c>
      <c r="I850" s="8">
        <f t="shared" si="5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11">
        <f t="shared" si="55"/>
        <v>40341.208333333336</v>
      </c>
      <c r="T850" s="11">
        <f t="shared" si="52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7">
        <f t="shared" si="53"/>
        <v>133.08955223880596</v>
      </c>
      <c r="H851">
        <v>307</v>
      </c>
      <c r="I851" s="8">
        <f t="shared" si="5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11">
        <f t="shared" si="55"/>
        <v>40948.25</v>
      </c>
      <c r="T851" s="11">
        <f t="shared" si="52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7">
        <f t="shared" si="53"/>
        <v>1</v>
      </c>
      <c r="H852">
        <v>1</v>
      </c>
      <c r="I852" s="8">
        <f t="shared" si="54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11">
        <f t="shared" si="55"/>
        <v>40866.25</v>
      </c>
      <c r="T852" s="11">
        <f t="shared" si="52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7">
        <f t="shared" si="53"/>
        <v>207.79999999999998</v>
      </c>
      <c r="H853">
        <v>160</v>
      </c>
      <c r="I853" s="8">
        <f t="shared" si="5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11">
        <f t="shared" si="55"/>
        <v>41031.208333333336</v>
      </c>
      <c r="T853" s="11">
        <f t="shared" si="52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7">
        <f t="shared" si="53"/>
        <v>51.122448979591837</v>
      </c>
      <c r="H854">
        <v>31</v>
      </c>
      <c r="I854" s="8">
        <f t="shared" si="5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11">
        <f t="shared" si="55"/>
        <v>40740.208333333336</v>
      </c>
      <c r="T854" s="11">
        <f t="shared" si="52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7">
        <f t="shared" si="53"/>
        <v>652.05847953216369</v>
      </c>
      <c r="H855">
        <v>1467</v>
      </c>
      <c r="I855" s="8">
        <f t="shared" si="5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11">
        <f t="shared" si="55"/>
        <v>40714.208333333336</v>
      </c>
      <c r="T855" s="11">
        <f t="shared" si="52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7">
        <f t="shared" si="53"/>
        <v>113.63099415204678</v>
      </c>
      <c r="H856">
        <v>2662</v>
      </c>
      <c r="I856" s="8">
        <f t="shared" si="5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11">
        <f t="shared" si="55"/>
        <v>43787.25</v>
      </c>
      <c r="T856" s="11">
        <f t="shared" si="52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7">
        <f t="shared" si="53"/>
        <v>102.37606837606839</v>
      </c>
      <c r="H857">
        <v>452</v>
      </c>
      <c r="I857" s="8">
        <f t="shared" si="54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11">
        <f t="shared" si="55"/>
        <v>40712.208333333336</v>
      </c>
      <c r="T857" s="11">
        <f t="shared" si="52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7">
        <f t="shared" si="53"/>
        <v>356.58333333333331</v>
      </c>
      <c r="H858">
        <v>158</v>
      </c>
      <c r="I858" s="8">
        <f t="shared" si="5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11">
        <f t="shared" si="55"/>
        <v>41023.208333333336</v>
      </c>
      <c r="T858" s="11">
        <f t="shared" si="52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7">
        <f t="shared" si="53"/>
        <v>139.86792452830187</v>
      </c>
      <c r="H859">
        <v>225</v>
      </c>
      <c r="I859" s="8">
        <f t="shared" si="5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11">
        <f t="shared" si="55"/>
        <v>40944.25</v>
      </c>
      <c r="T859" s="11">
        <f t="shared" si="52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7">
        <f t="shared" si="53"/>
        <v>69.45</v>
      </c>
      <c r="H860">
        <v>35</v>
      </c>
      <c r="I860" s="8">
        <f t="shared" si="5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11">
        <f t="shared" si="55"/>
        <v>43211.208333333328</v>
      </c>
      <c r="T860" s="11">
        <f t="shared" si="52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7">
        <f t="shared" si="53"/>
        <v>35.534246575342465</v>
      </c>
      <c r="H861">
        <v>63</v>
      </c>
      <c r="I861" s="8">
        <f t="shared" si="5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11">
        <f t="shared" si="55"/>
        <v>41334.25</v>
      </c>
      <c r="T861" s="11">
        <f t="shared" si="52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7">
        <f t="shared" si="53"/>
        <v>251.65</v>
      </c>
      <c r="H862">
        <v>65</v>
      </c>
      <c r="I862" s="8">
        <f t="shared" si="5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11">
        <f t="shared" si="55"/>
        <v>43515.25</v>
      </c>
      <c r="T862" s="11">
        <f t="shared" si="52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7">
        <f t="shared" si="53"/>
        <v>105.87500000000001</v>
      </c>
      <c r="H863">
        <v>163</v>
      </c>
      <c r="I863" s="8">
        <f t="shared" si="5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11">
        <f t="shared" si="55"/>
        <v>40258.208333333336</v>
      </c>
      <c r="T863" s="11">
        <f t="shared" si="52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7">
        <f t="shared" si="53"/>
        <v>187.42857142857144</v>
      </c>
      <c r="H864">
        <v>85</v>
      </c>
      <c r="I864" s="8">
        <f t="shared" si="5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11">
        <f t="shared" si="55"/>
        <v>40756.208333333336</v>
      </c>
      <c r="T864" s="11">
        <f t="shared" si="52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7">
        <f t="shared" si="53"/>
        <v>386.78571428571428</v>
      </c>
      <c r="H865">
        <v>217</v>
      </c>
      <c r="I865" s="8">
        <f t="shared" si="5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11">
        <f t="shared" si="55"/>
        <v>42172.208333333328</v>
      </c>
      <c r="T865" s="11">
        <f t="shared" si="52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7">
        <f t="shared" si="53"/>
        <v>347.07142857142856</v>
      </c>
      <c r="H866">
        <v>150</v>
      </c>
      <c r="I866" s="8">
        <f t="shared" si="54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11">
        <f t="shared" si="55"/>
        <v>42601.208333333328</v>
      </c>
      <c r="T866" s="11">
        <f t="shared" si="52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7">
        <f t="shared" si="53"/>
        <v>185.82098765432099</v>
      </c>
      <c r="H867">
        <v>3272</v>
      </c>
      <c r="I867" s="8">
        <f t="shared" si="5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11">
        <f t="shared" si="55"/>
        <v>41897.208333333336</v>
      </c>
      <c r="T867" s="11">
        <f t="shared" si="52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7">
        <f t="shared" si="53"/>
        <v>43.241247264770237</v>
      </c>
      <c r="H868">
        <v>898</v>
      </c>
      <c r="I868" s="8">
        <f t="shared" si="5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11">
        <f t="shared" si="55"/>
        <v>40671.208333333336</v>
      </c>
      <c r="T868" s="11">
        <f t="shared" si="52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7">
        <f t="shared" si="53"/>
        <v>162.4375</v>
      </c>
      <c r="H869">
        <v>300</v>
      </c>
      <c r="I869" s="8">
        <f t="shared" si="54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11">
        <f t="shared" si="55"/>
        <v>43382.208333333328</v>
      </c>
      <c r="T869" s="11">
        <f t="shared" si="52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7">
        <f t="shared" si="53"/>
        <v>184.84285714285716</v>
      </c>
      <c r="H870">
        <v>126</v>
      </c>
      <c r="I870" s="8">
        <f t="shared" si="5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11">
        <f t="shared" si="55"/>
        <v>41559.208333333336</v>
      </c>
      <c r="T870" s="11">
        <f t="shared" si="52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7">
        <f t="shared" si="53"/>
        <v>23.703520691785052</v>
      </c>
      <c r="H871">
        <v>526</v>
      </c>
      <c r="I871" s="8">
        <f t="shared" si="5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11">
        <f t="shared" si="55"/>
        <v>40350.208333333336</v>
      </c>
      <c r="T871" s="11">
        <f t="shared" si="52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7">
        <f t="shared" si="53"/>
        <v>89.870129870129873</v>
      </c>
      <c r="H872">
        <v>121</v>
      </c>
      <c r="I872" s="8">
        <f t="shared" si="5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11">
        <f t="shared" si="55"/>
        <v>42240.208333333328</v>
      </c>
      <c r="T872" s="11">
        <f t="shared" si="52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7">
        <f t="shared" si="53"/>
        <v>272.6041958041958</v>
      </c>
      <c r="H873">
        <v>2320</v>
      </c>
      <c r="I873" s="8">
        <f t="shared" si="5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11">
        <f t="shared" si="55"/>
        <v>43040.208333333328</v>
      </c>
      <c r="T873" s="11">
        <f t="shared" si="52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7">
        <f t="shared" si="53"/>
        <v>170.04255319148936</v>
      </c>
      <c r="H874">
        <v>81</v>
      </c>
      <c r="I874" s="8">
        <f t="shared" si="5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11">
        <f t="shared" si="55"/>
        <v>43346.208333333328</v>
      </c>
      <c r="T874" s="11">
        <f t="shared" si="52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7">
        <f t="shared" si="53"/>
        <v>188.28503562945369</v>
      </c>
      <c r="H875">
        <v>1887</v>
      </c>
      <c r="I875" s="8">
        <f t="shared" si="5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11">
        <f t="shared" si="55"/>
        <v>41647.25</v>
      </c>
      <c r="T875" s="11">
        <f t="shared" si="52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7">
        <f t="shared" si="53"/>
        <v>346.93532338308455</v>
      </c>
      <c r="H876">
        <v>4358</v>
      </c>
      <c r="I876" s="8">
        <f t="shared" si="5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11">
        <f t="shared" si="55"/>
        <v>40291.208333333336</v>
      </c>
      <c r="T876" s="11">
        <f t="shared" si="52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7">
        <f t="shared" si="53"/>
        <v>69.177215189873422</v>
      </c>
      <c r="H877">
        <v>67</v>
      </c>
      <c r="I877" s="8">
        <f t="shared" si="5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11">
        <f t="shared" si="55"/>
        <v>40556.25</v>
      </c>
      <c r="T877" s="11">
        <f t="shared" si="52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7">
        <f t="shared" si="53"/>
        <v>25.433734939759034</v>
      </c>
      <c r="H878">
        <v>57</v>
      </c>
      <c r="I878" s="8">
        <f t="shared" si="5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11">
        <f t="shared" si="55"/>
        <v>43624.208333333328</v>
      </c>
      <c r="T878" s="11">
        <f t="shared" si="52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7">
        <f t="shared" si="53"/>
        <v>77.400977995110026</v>
      </c>
      <c r="H879">
        <v>1229</v>
      </c>
      <c r="I879" s="8">
        <f t="shared" si="5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11">
        <f t="shared" si="55"/>
        <v>42577.208333333328</v>
      </c>
      <c r="T879" s="11">
        <f t="shared" si="52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7">
        <f t="shared" si="53"/>
        <v>37.481481481481481</v>
      </c>
      <c r="H880">
        <v>12</v>
      </c>
      <c r="I880" s="8">
        <f t="shared" si="5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11">
        <f t="shared" si="55"/>
        <v>43845.25</v>
      </c>
      <c r="T880" s="11">
        <f t="shared" si="52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7">
        <f t="shared" si="53"/>
        <v>543.79999999999995</v>
      </c>
      <c r="H881">
        <v>53</v>
      </c>
      <c r="I881" s="8">
        <f t="shared" si="5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11">
        <f t="shared" si="55"/>
        <v>42788.25</v>
      </c>
      <c r="T881" s="11">
        <f t="shared" si="52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7">
        <f t="shared" si="53"/>
        <v>228.52189349112427</v>
      </c>
      <c r="H882">
        <v>2414</v>
      </c>
      <c r="I882" s="8">
        <f t="shared" si="5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11">
        <f t="shared" si="55"/>
        <v>43667.208333333328</v>
      </c>
      <c r="T882" s="11">
        <f t="shared" si="52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7">
        <f t="shared" si="53"/>
        <v>38.948339483394832</v>
      </c>
      <c r="H883">
        <v>452</v>
      </c>
      <c r="I883" s="8">
        <f t="shared" si="5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11">
        <f t="shared" si="55"/>
        <v>42194.208333333328</v>
      </c>
      <c r="T883" s="11">
        <f t="shared" si="52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7">
        <f t="shared" si="53"/>
        <v>370</v>
      </c>
      <c r="H884">
        <v>80</v>
      </c>
      <c r="I884" s="8">
        <f t="shared" si="54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11">
        <f t="shared" si="55"/>
        <v>42025.25</v>
      </c>
      <c r="T884" s="11">
        <f t="shared" si="52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7">
        <f t="shared" si="53"/>
        <v>237.91176470588232</v>
      </c>
      <c r="H885">
        <v>193</v>
      </c>
      <c r="I885" s="8">
        <f t="shared" si="5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11">
        <f t="shared" si="55"/>
        <v>40323.208333333336</v>
      </c>
      <c r="T885" s="11">
        <f t="shared" si="52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7">
        <f t="shared" si="53"/>
        <v>64.036299765807954</v>
      </c>
      <c r="H886">
        <v>1886</v>
      </c>
      <c r="I886" s="8">
        <f t="shared" si="5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11">
        <f t="shared" si="55"/>
        <v>41763.208333333336</v>
      </c>
      <c r="T886" s="11">
        <f t="shared" si="52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7">
        <f t="shared" si="53"/>
        <v>118.27777777777777</v>
      </c>
      <c r="H887">
        <v>52</v>
      </c>
      <c r="I887" s="8">
        <f t="shared" si="5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11">
        <f t="shared" si="55"/>
        <v>40335.208333333336</v>
      </c>
      <c r="T887" s="11">
        <f t="shared" si="52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7">
        <f t="shared" si="53"/>
        <v>84.824037184594957</v>
      </c>
      <c r="H888">
        <v>1825</v>
      </c>
      <c r="I888" s="8">
        <f t="shared" si="5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11">
        <f t="shared" si="55"/>
        <v>40416.208333333336</v>
      </c>
      <c r="T888" s="11">
        <f t="shared" si="52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7">
        <f t="shared" si="53"/>
        <v>29.346153846153843</v>
      </c>
      <c r="H889">
        <v>31</v>
      </c>
      <c r="I889" s="8">
        <f t="shared" si="5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11">
        <f t="shared" si="55"/>
        <v>42202.208333333328</v>
      </c>
      <c r="T889" s="11">
        <f t="shared" si="52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7">
        <f t="shared" si="53"/>
        <v>209.89655172413794</v>
      </c>
      <c r="H890">
        <v>290</v>
      </c>
      <c r="I890" s="8">
        <f t="shared" si="5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11">
        <f t="shared" si="55"/>
        <v>42836.208333333328</v>
      </c>
      <c r="T890" s="11">
        <f t="shared" si="52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7">
        <f t="shared" si="53"/>
        <v>169.78571428571431</v>
      </c>
      <c r="H891">
        <v>122</v>
      </c>
      <c r="I891" s="8">
        <f t="shared" si="5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11">
        <f t="shared" si="55"/>
        <v>41710.208333333336</v>
      </c>
      <c r="T891" s="11">
        <f t="shared" si="52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7">
        <f t="shared" si="53"/>
        <v>115.95907738095239</v>
      </c>
      <c r="H892">
        <v>1470</v>
      </c>
      <c r="I892" s="8">
        <f t="shared" si="5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11">
        <f t="shared" si="55"/>
        <v>43640.208333333328</v>
      </c>
      <c r="T892" s="11">
        <f t="shared" si="52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7">
        <f t="shared" si="53"/>
        <v>258.59999999999997</v>
      </c>
      <c r="H893">
        <v>165</v>
      </c>
      <c r="I893" s="8">
        <f t="shared" si="5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11">
        <f t="shared" si="55"/>
        <v>40880.25</v>
      </c>
      <c r="T893" s="11">
        <f t="shared" si="52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7">
        <f t="shared" si="53"/>
        <v>230.58333333333331</v>
      </c>
      <c r="H894">
        <v>182</v>
      </c>
      <c r="I894" s="8">
        <f t="shared" si="5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11">
        <f t="shared" si="55"/>
        <v>40319.208333333336</v>
      </c>
      <c r="T894" s="11">
        <f t="shared" si="52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7">
        <f t="shared" si="53"/>
        <v>128.21428571428572</v>
      </c>
      <c r="H895">
        <v>199</v>
      </c>
      <c r="I895" s="8">
        <f t="shared" si="5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11">
        <f t="shared" si="55"/>
        <v>42170.208333333328</v>
      </c>
      <c r="T895" s="11">
        <f t="shared" si="52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7">
        <f t="shared" si="53"/>
        <v>188.70588235294116</v>
      </c>
      <c r="H896">
        <v>56</v>
      </c>
      <c r="I896" s="8">
        <f t="shared" si="5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11">
        <f t="shared" si="55"/>
        <v>41466.208333333336</v>
      </c>
      <c r="T896" s="11">
        <f t="shared" si="52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7">
        <f t="shared" si="53"/>
        <v>6.9511889862327907</v>
      </c>
      <c r="H897">
        <v>107</v>
      </c>
      <c r="I897" s="8">
        <f t="shared" si="5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11">
        <f t="shared" si="55"/>
        <v>43134.25</v>
      </c>
      <c r="T897" s="11">
        <f t="shared" si="52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7">
        <f t="shared" si="53"/>
        <v>774.43434343434342</v>
      </c>
      <c r="H898">
        <v>1460</v>
      </c>
      <c r="I898" s="8">
        <f t="shared" si="5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11">
        <f t="shared" si="55"/>
        <v>40738.208333333336</v>
      </c>
      <c r="T898" s="11">
        <f t="shared" si="52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7">
        <f t="shared" si="53"/>
        <v>27.693181818181817</v>
      </c>
      <c r="H899">
        <v>27</v>
      </c>
      <c r="I899" s="8">
        <f t="shared" si="5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11">
        <f t="shared" si="55"/>
        <v>43583.208333333328</v>
      </c>
      <c r="T899" s="11">
        <f t="shared" ref="T899:T962" si="56">DATE(1970,1,1) + M899/(60*60*24)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7">
        <f t="shared" ref="G900:G963" si="57">E900/D900*100</f>
        <v>52.479620323841424</v>
      </c>
      <c r="H900">
        <v>1221</v>
      </c>
      <c r="I900" s="8">
        <f t="shared" ref="I900:I963" si="58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11">
        <f t="shared" ref="S900:S963" si="59">DATE(1970,1,1) + L900/(60*60*24)</f>
        <v>43815.25</v>
      </c>
      <c r="T900" s="11">
        <f t="shared" si="56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7">
        <f t="shared" si="57"/>
        <v>407.09677419354841</v>
      </c>
      <c r="H901">
        <v>123</v>
      </c>
      <c r="I901" s="8">
        <f t="shared" si="5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11">
        <f t="shared" si="59"/>
        <v>41554.208333333336</v>
      </c>
      <c r="T901" s="11">
        <f t="shared" si="56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7">
        <f t="shared" si="57"/>
        <v>2</v>
      </c>
      <c r="H902">
        <v>1</v>
      </c>
      <c r="I902" s="8">
        <f t="shared" si="58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11">
        <f t="shared" si="59"/>
        <v>41901.208333333336</v>
      </c>
      <c r="T902" s="11">
        <f t="shared" si="56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7">
        <f t="shared" si="57"/>
        <v>156.17857142857144</v>
      </c>
      <c r="H903">
        <v>159</v>
      </c>
      <c r="I903" s="8">
        <f t="shared" si="5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11">
        <f t="shared" si="59"/>
        <v>43298.208333333328</v>
      </c>
      <c r="T903" s="11">
        <f t="shared" si="56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7">
        <f t="shared" si="57"/>
        <v>252.42857142857144</v>
      </c>
      <c r="H904">
        <v>110</v>
      </c>
      <c r="I904" s="8">
        <f t="shared" si="5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11">
        <f t="shared" si="59"/>
        <v>42399.25</v>
      </c>
      <c r="T904" s="11">
        <f t="shared" si="56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7">
        <f t="shared" si="57"/>
        <v>1.729268292682927</v>
      </c>
      <c r="H905">
        <v>14</v>
      </c>
      <c r="I905" s="8">
        <f t="shared" si="5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11">
        <f t="shared" si="59"/>
        <v>41034.208333333336</v>
      </c>
      <c r="T905" s="11">
        <f t="shared" si="56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7">
        <f t="shared" si="57"/>
        <v>12.230769230769232</v>
      </c>
      <c r="H906">
        <v>16</v>
      </c>
      <c r="I906" s="8">
        <f t="shared" si="58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11">
        <f t="shared" si="59"/>
        <v>41186.208333333336</v>
      </c>
      <c r="T906" s="11">
        <f t="shared" si="56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7">
        <f t="shared" si="57"/>
        <v>163.98734177215189</v>
      </c>
      <c r="H907">
        <v>236</v>
      </c>
      <c r="I907" s="8">
        <f t="shared" si="5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11">
        <f t="shared" si="59"/>
        <v>41536.208333333336</v>
      </c>
      <c r="T907" s="11">
        <f t="shared" si="56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7">
        <f t="shared" si="57"/>
        <v>162.98181818181817</v>
      </c>
      <c r="H908">
        <v>191</v>
      </c>
      <c r="I908" s="8">
        <f t="shared" si="5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11">
        <f t="shared" si="59"/>
        <v>42868.208333333328</v>
      </c>
      <c r="T908" s="11">
        <f t="shared" si="56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7">
        <f t="shared" si="57"/>
        <v>20.252747252747252</v>
      </c>
      <c r="H909">
        <v>41</v>
      </c>
      <c r="I909" s="8">
        <f t="shared" si="5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11">
        <f t="shared" si="59"/>
        <v>40660.208333333336</v>
      </c>
      <c r="T909" s="11">
        <f t="shared" si="56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7">
        <f t="shared" si="57"/>
        <v>319.24083769633506</v>
      </c>
      <c r="H910">
        <v>3934</v>
      </c>
      <c r="I910" s="8">
        <f t="shared" si="5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11">
        <f t="shared" si="59"/>
        <v>41031.208333333336</v>
      </c>
      <c r="T910" s="11">
        <f t="shared" si="56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7">
        <f t="shared" si="57"/>
        <v>478.94444444444446</v>
      </c>
      <c r="H911">
        <v>80</v>
      </c>
      <c r="I911" s="8">
        <f t="shared" si="58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11">
        <f t="shared" si="59"/>
        <v>43255.208333333328</v>
      </c>
      <c r="T911" s="11">
        <f t="shared" si="56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7">
        <f t="shared" si="57"/>
        <v>19.556634304207122</v>
      </c>
      <c r="H912">
        <v>296</v>
      </c>
      <c r="I912" s="8">
        <f t="shared" si="5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11">
        <f t="shared" si="59"/>
        <v>42026.25</v>
      </c>
      <c r="T912" s="11">
        <f t="shared" si="56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7">
        <f t="shared" si="57"/>
        <v>198.94827586206895</v>
      </c>
      <c r="H913">
        <v>462</v>
      </c>
      <c r="I913" s="8">
        <f t="shared" si="5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11">
        <f t="shared" si="59"/>
        <v>43717.208333333328</v>
      </c>
      <c r="T913" s="11">
        <f t="shared" si="56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7">
        <f t="shared" si="57"/>
        <v>795</v>
      </c>
      <c r="H914">
        <v>179</v>
      </c>
      <c r="I914" s="8">
        <f t="shared" si="5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11">
        <f t="shared" si="59"/>
        <v>41157.208333333336</v>
      </c>
      <c r="T914" s="11">
        <f t="shared" si="56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7">
        <f t="shared" si="57"/>
        <v>50.621082621082621</v>
      </c>
      <c r="H915">
        <v>523</v>
      </c>
      <c r="I915" s="8">
        <f t="shared" si="5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11">
        <f t="shared" si="59"/>
        <v>43597.208333333328</v>
      </c>
      <c r="T915" s="11">
        <f t="shared" si="56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7">
        <f t="shared" si="57"/>
        <v>57.4375</v>
      </c>
      <c r="H916">
        <v>141</v>
      </c>
      <c r="I916" s="8">
        <f t="shared" si="5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11">
        <f t="shared" si="59"/>
        <v>41490.208333333336</v>
      </c>
      <c r="T916" s="11">
        <f t="shared" si="56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7">
        <f t="shared" si="57"/>
        <v>155.62827640984909</v>
      </c>
      <c r="H917">
        <v>1866</v>
      </c>
      <c r="I917" s="8">
        <f t="shared" si="5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11">
        <f t="shared" si="59"/>
        <v>42976.208333333328</v>
      </c>
      <c r="T917" s="11">
        <f t="shared" si="56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7">
        <f t="shared" si="57"/>
        <v>36.297297297297298</v>
      </c>
      <c r="H918">
        <v>52</v>
      </c>
      <c r="I918" s="8">
        <f t="shared" si="5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11">
        <f t="shared" si="59"/>
        <v>41991.25</v>
      </c>
      <c r="T918" s="11">
        <f t="shared" si="56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7">
        <f t="shared" si="57"/>
        <v>58.25</v>
      </c>
      <c r="H919">
        <v>27</v>
      </c>
      <c r="I919" s="8">
        <f t="shared" si="5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11">
        <f t="shared" si="59"/>
        <v>40722.208333333336</v>
      </c>
      <c r="T919" s="11">
        <f t="shared" si="56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7">
        <f t="shared" si="57"/>
        <v>237.39473684210526</v>
      </c>
      <c r="H920">
        <v>156</v>
      </c>
      <c r="I920" s="8">
        <f t="shared" si="5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11">
        <f t="shared" si="59"/>
        <v>41117.208333333336</v>
      </c>
      <c r="T920" s="11">
        <f t="shared" si="56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7">
        <f t="shared" si="57"/>
        <v>58.75</v>
      </c>
      <c r="H921">
        <v>225</v>
      </c>
      <c r="I921" s="8">
        <f t="shared" si="5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11">
        <f t="shared" si="59"/>
        <v>43022.208333333328</v>
      </c>
      <c r="T921" s="11">
        <f t="shared" si="56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7">
        <f t="shared" si="57"/>
        <v>182.56603773584905</v>
      </c>
      <c r="H922">
        <v>255</v>
      </c>
      <c r="I922" s="8">
        <f t="shared" si="5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11">
        <f t="shared" si="59"/>
        <v>43503.25</v>
      </c>
      <c r="T922" s="11">
        <f t="shared" si="56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7">
        <f t="shared" si="57"/>
        <v>0.75436408977556113</v>
      </c>
      <c r="H923">
        <v>38</v>
      </c>
      <c r="I923" s="8">
        <f t="shared" si="5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11">
        <f t="shared" si="59"/>
        <v>40951.25</v>
      </c>
      <c r="T923" s="11">
        <f t="shared" si="56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7">
        <f t="shared" si="57"/>
        <v>175.95330739299609</v>
      </c>
      <c r="H924">
        <v>2261</v>
      </c>
      <c r="I924" s="8">
        <f t="shared" si="58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11">
        <f t="shared" si="59"/>
        <v>43443.25</v>
      </c>
      <c r="T924" s="11">
        <f t="shared" si="56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7">
        <f t="shared" si="57"/>
        <v>237.88235294117646</v>
      </c>
      <c r="H925">
        <v>40</v>
      </c>
      <c r="I925" s="8">
        <f t="shared" si="58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11">
        <f t="shared" si="59"/>
        <v>40373.208333333336</v>
      </c>
      <c r="T925" s="11">
        <f t="shared" si="56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7">
        <f t="shared" si="57"/>
        <v>488.05076142131981</v>
      </c>
      <c r="H926">
        <v>2289</v>
      </c>
      <c r="I926" s="8">
        <f t="shared" si="5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11">
        <f t="shared" si="59"/>
        <v>43769.208333333328</v>
      </c>
      <c r="T926" s="11">
        <f t="shared" si="56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7">
        <f t="shared" si="57"/>
        <v>224.06666666666669</v>
      </c>
      <c r="H927">
        <v>65</v>
      </c>
      <c r="I927" s="8">
        <f t="shared" si="5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11">
        <f t="shared" si="59"/>
        <v>43000.208333333328</v>
      </c>
      <c r="T927" s="11">
        <f t="shared" si="56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7">
        <f t="shared" si="57"/>
        <v>18.126436781609197</v>
      </c>
      <c r="H928">
        <v>15</v>
      </c>
      <c r="I928" s="8">
        <f t="shared" si="5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11">
        <f t="shared" si="59"/>
        <v>42502.208333333328</v>
      </c>
      <c r="T928" s="11">
        <f t="shared" si="56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7">
        <f t="shared" si="57"/>
        <v>45.847222222222221</v>
      </c>
      <c r="H929">
        <v>37</v>
      </c>
      <c r="I929" s="8">
        <f t="shared" si="5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11">
        <f t="shared" si="59"/>
        <v>41102.208333333336</v>
      </c>
      <c r="T929" s="11">
        <f t="shared" si="56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7">
        <f t="shared" si="57"/>
        <v>117.31541218637993</v>
      </c>
      <c r="H930">
        <v>3777</v>
      </c>
      <c r="I930" s="8">
        <f t="shared" si="5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11">
        <f t="shared" si="59"/>
        <v>41637.25</v>
      </c>
      <c r="T930" s="11">
        <f t="shared" si="56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7">
        <f t="shared" si="57"/>
        <v>217.30909090909088</v>
      </c>
      <c r="H931">
        <v>184</v>
      </c>
      <c r="I931" s="8">
        <f t="shared" si="5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11">
        <f t="shared" si="59"/>
        <v>42858.208333333328</v>
      </c>
      <c r="T931" s="11">
        <f t="shared" si="56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7">
        <f t="shared" si="57"/>
        <v>112.28571428571428</v>
      </c>
      <c r="H932">
        <v>85</v>
      </c>
      <c r="I932" s="8">
        <f t="shared" si="5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11">
        <f t="shared" si="59"/>
        <v>42060.25</v>
      </c>
      <c r="T932" s="11">
        <f t="shared" si="56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7">
        <f t="shared" si="57"/>
        <v>72.51898734177216</v>
      </c>
      <c r="H933">
        <v>112</v>
      </c>
      <c r="I933" s="8">
        <f t="shared" si="5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11">
        <f t="shared" si="59"/>
        <v>41818.208333333336</v>
      </c>
      <c r="T933" s="11">
        <f t="shared" si="56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7">
        <f t="shared" si="57"/>
        <v>212.30434782608697</v>
      </c>
      <c r="H934">
        <v>144</v>
      </c>
      <c r="I934" s="8">
        <f t="shared" si="5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11">
        <f t="shared" si="59"/>
        <v>41709.208333333336</v>
      </c>
      <c r="T934" s="11">
        <f t="shared" si="56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7">
        <f t="shared" si="57"/>
        <v>239.74657534246577</v>
      </c>
      <c r="H935">
        <v>1902</v>
      </c>
      <c r="I935" s="8">
        <f t="shared" si="5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11">
        <f t="shared" si="59"/>
        <v>41372.208333333336</v>
      </c>
      <c r="T935" s="11">
        <f t="shared" si="56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7">
        <f t="shared" si="57"/>
        <v>181.93548387096774</v>
      </c>
      <c r="H936">
        <v>105</v>
      </c>
      <c r="I936" s="8">
        <f t="shared" si="5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11">
        <f t="shared" si="59"/>
        <v>42422.25</v>
      </c>
      <c r="T936" s="11">
        <f t="shared" si="56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7">
        <f t="shared" si="57"/>
        <v>164.13114754098362</v>
      </c>
      <c r="H937">
        <v>132</v>
      </c>
      <c r="I937" s="8">
        <f t="shared" si="5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11">
        <f t="shared" si="59"/>
        <v>42209.208333333328</v>
      </c>
      <c r="T937" s="11">
        <f t="shared" si="56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7">
        <f t="shared" si="57"/>
        <v>1.6375968992248062</v>
      </c>
      <c r="H938">
        <v>21</v>
      </c>
      <c r="I938" s="8">
        <f t="shared" si="5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11">
        <f t="shared" si="59"/>
        <v>43668.208333333328</v>
      </c>
      <c r="T938" s="11">
        <f t="shared" si="56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7">
        <f t="shared" si="57"/>
        <v>49.64385964912281</v>
      </c>
      <c r="H939">
        <v>976</v>
      </c>
      <c r="I939" s="8">
        <f t="shared" si="5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11">
        <f t="shared" si="59"/>
        <v>42334.25</v>
      </c>
      <c r="T939" s="11">
        <f t="shared" si="56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7">
        <f t="shared" si="57"/>
        <v>109.70652173913042</v>
      </c>
      <c r="H940">
        <v>96</v>
      </c>
      <c r="I940" s="8">
        <f t="shared" si="5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11">
        <f t="shared" si="59"/>
        <v>43263.208333333328</v>
      </c>
      <c r="T940" s="11">
        <f t="shared" si="56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7">
        <f t="shared" si="57"/>
        <v>49.217948717948715</v>
      </c>
      <c r="H941">
        <v>67</v>
      </c>
      <c r="I941" s="8">
        <f t="shared" si="5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11">
        <f t="shared" si="59"/>
        <v>40670.208333333336</v>
      </c>
      <c r="T941" s="11">
        <f t="shared" si="56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7">
        <f t="shared" si="57"/>
        <v>62.232323232323225</v>
      </c>
      <c r="H942">
        <v>66</v>
      </c>
      <c r="I942" s="8">
        <f t="shared" si="5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11">
        <f t="shared" si="59"/>
        <v>41244.25</v>
      </c>
      <c r="T942" s="11">
        <f t="shared" si="56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7">
        <f t="shared" si="57"/>
        <v>13.05813953488372</v>
      </c>
      <c r="H943">
        <v>78</v>
      </c>
      <c r="I943" s="8">
        <f t="shared" si="5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11">
        <f t="shared" si="59"/>
        <v>40552.25</v>
      </c>
      <c r="T943" s="11">
        <f t="shared" si="56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7">
        <f t="shared" si="57"/>
        <v>64.635416666666671</v>
      </c>
      <c r="H944">
        <v>67</v>
      </c>
      <c r="I944" s="8">
        <f t="shared" si="5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11">
        <f t="shared" si="59"/>
        <v>40568.25</v>
      </c>
      <c r="T944" s="11">
        <f t="shared" si="56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7">
        <f t="shared" si="57"/>
        <v>159.58666666666667</v>
      </c>
      <c r="H945">
        <v>114</v>
      </c>
      <c r="I945" s="8">
        <f t="shared" si="5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11">
        <f t="shared" si="59"/>
        <v>41906.208333333336</v>
      </c>
      <c r="T945" s="11">
        <f t="shared" si="56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7">
        <f t="shared" si="57"/>
        <v>81.42</v>
      </c>
      <c r="H946">
        <v>263</v>
      </c>
      <c r="I946" s="8">
        <f t="shared" si="5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11">
        <f t="shared" si="59"/>
        <v>42776.25</v>
      </c>
      <c r="T946" s="11">
        <f t="shared" si="56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7">
        <f t="shared" si="57"/>
        <v>32.444767441860463</v>
      </c>
      <c r="H947">
        <v>1691</v>
      </c>
      <c r="I947" s="8">
        <f t="shared" si="5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11">
        <f t="shared" si="59"/>
        <v>41004.208333333336</v>
      </c>
      <c r="T947" s="11">
        <f t="shared" si="56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7">
        <f t="shared" si="57"/>
        <v>9.9141184124918666</v>
      </c>
      <c r="H948">
        <v>181</v>
      </c>
      <c r="I948" s="8">
        <f t="shared" si="5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11">
        <f t="shared" si="59"/>
        <v>40710.208333333336</v>
      </c>
      <c r="T948" s="11">
        <f t="shared" si="56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7">
        <f t="shared" si="57"/>
        <v>26.694444444444443</v>
      </c>
      <c r="H949">
        <v>13</v>
      </c>
      <c r="I949" s="8">
        <f t="shared" si="5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11">
        <f t="shared" si="59"/>
        <v>41908.208333333336</v>
      </c>
      <c r="T949" s="11">
        <f t="shared" si="56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7">
        <f t="shared" si="57"/>
        <v>62.957446808510639</v>
      </c>
      <c r="H950">
        <v>160</v>
      </c>
      <c r="I950" s="8">
        <f t="shared" si="5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11">
        <f t="shared" si="59"/>
        <v>41985.25</v>
      </c>
      <c r="T950" s="11">
        <f t="shared" si="56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7">
        <f t="shared" si="57"/>
        <v>161.35593220338984</v>
      </c>
      <c r="H951">
        <v>203</v>
      </c>
      <c r="I951" s="8">
        <f t="shared" si="5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11">
        <f t="shared" si="59"/>
        <v>42112.208333333328</v>
      </c>
      <c r="T951" s="11">
        <f t="shared" si="56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7">
        <f t="shared" si="57"/>
        <v>5</v>
      </c>
      <c r="H952">
        <v>1</v>
      </c>
      <c r="I952" s="8">
        <f t="shared" si="58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11">
        <f t="shared" si="59"/>
        <v>43571.208333333328</v>
      </c>
      <c r="T952" s="11">
        <f t="shared" si="56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7">
        <f t="shared" si="57"/>
        <v>1096.9379310344827</v>
      </c>
      <c r="H953">
        <v>1559</v>
      </c>
      <c r="I953" s="8">
        <f t="shared" si="5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11">
        <f t="shared" si="59"/>
        <v>42730.25</v>
      </c>
      <c r="T953" s="11">
        <f t="shared" si="56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7">
        <f t="shared" si="57"/>
        <v>70.094158075601371</v>
      </c>
      <c r="H954">
        <v>2266</v>
      </c>
      <c r="I954" s="8">
        <f t="shared" si="5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11">
        <f t="shared" si="59"/>
        <v>42591.208333333328</v>
      </c>
      <c r="T954" s="11">
        <f t="shared" si="56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7">
        <f t="shared" si="57"/>
        <v>60</v>
      </c>
      <c r="H955">
        <v>21</v>
      </c>
      <c r="I955" s="8">
        <f t="shared" si="5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11">
        <f t="shared" si="59"/>
        <v>42358.25</v>
      </c>
      <c r="T955" s="11">
        <f t="shared" si="56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7">
        <f t="shared" si="57"/>
        <v>367.0985915492958</v>
      </c>
      <c r="H956">
        <v>1548</v>
      </c>
      <c r="I956" s="8">
        <f t="shared" si="5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11">
        <f t="shared" si="59"/>
        <v>41174.208333333336</v>
      </c>
      <c r="T956" s="11">
        <f t="shared" si="56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7">
        <f t="shared" si="57"/>
        <v>1109</v>
      </c>
      <c r="H957">
        <v>80</v>
      </c>
      <c r="I957" s="8">
        <f t="shared" si="5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11">
        <f t="shared" si="59"/>
        <v>41238.25</v>
      </c>
      <c r="T957" s="11">
        <f t="shared" si="56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7">
        <f t="shared" si="57"/>
        <v>19.028784648187631</v>
      </c>
      <c r="H958">
        <v>830</v>
      </c>
      <c r="I958" s="8">
        <f t="shared" si="5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11">
        <f t="shared" si="59"/>
        <v>42360.25</v>
      </c>
      <c r="T958" s="11">
        <f t="shared" si="56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7">
        <f t="shared" si="57"/>
        <v>126.87755102040816</v>
      </c>
      <c r="H959">
        <v>131</v>
      </c>
      <c r="I959" s="8">
        <f t="shared" si="5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11">
        <f t="shared" si="59"/>
        <v>40955.25</v>
      </c>
      <c r="T959" s="11">
        <f t="shared" si="56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7">
        <f t="shared" si="57"/>
        <v>734.63636363636363</v>
      </c>
      <c r="H960">
        <v>112</v>
      </c>
      <c r="I960" s="8">
        <f t="shared" si="5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11">
        <f t="shared" si="59"/>
        <v>40350.208333333336</v>
      </c>
      <c r="T960" s="11">
        <f t="shared" si="56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7">
        <f t="shared" si="57"/>
        <v>4.5731034482758623</v>
      </c>
      <c r="H961">
        <v>130</v>
      </c>
      <c r="I961" s="8">
        <f t="shared" si="5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11">
        <f t="shared" si="59"/>
        <v>40357.208333333336</v>
      </c>
      <c r="T961" s="11">
        <f t="shared" si="56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7">
        <f t="shared" si="57"/>
        <v>85.054545454545448</v>
      </c>
      <c r="H962">
        <v>55</v>
      </c>
      <c r="I962" s="8">
        <f t="shared" si="5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11">
        <f t="shared" si="59"/>
        <v>42408.25</v>
      </c>
      <c r="T962" s="11">
        <f t="shared" si="56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7">
        <f t="shared" si="57"/>
        <v>119.29824561403508</v>
      </c>
      <c r="H963">
        <v>155</v>
      </c>
      <c r="I963" s="8">
        <f t="shared" si="5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11">
        <f t="shared" si="59"/>
        <v>40591.25</v>
      </c>
      <c r="T963" s="11">
        <f t="shared" ref="T963:T1001" si="60">DATE(1970,1,1) + M963/(60*60*24)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7">
        <f t="shared" ref="G964:G1001" si="61">E964/D964*100</f>
        <v>296.02777777777777</v>
      </c>
      <c r="H964">
        <v>266</v>
      </c>
      <c r="I964" s="8">
        <f t="shared" ref="I964:I1001" si="62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11">
        <f t="shared" ref="S964:S1001" si="63">DATE(1970,1,1) + L964/(60*60*24)</f>
        <v>41592.25</v>
      </c>
      <c r="T964" s="11">
        <f t="shared" si="60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7">
        <f t="shared" si="61"/>
        <v>84.694915254237287</v>
      </c>
      <c r="H965">
        <v>114</v>
      </c>
      <c r="I965" s="8">
        <f t="shared" si="6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11">
        <f t="shared" si="63"/>
        <v>40607.25</v>
      </c>
      <c r="T965" s="11">
        <f t="shared" si="60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7">
        <f t="shared" si="61"/>
        <v>355.7837837837838</v>
      </c>
      <c r="H966">
        <v>155</v>
      </c>
      <c r="I966" s="8">
        <f t="shared" si="6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11">
        <f t="shared" si="63"/>
        <v>42135.208333333328</v>
      </c>
      <c r="T966" s="11">
        <f t="shared" si="60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7">
        <f t="shared" si="61"/>
        <v>386.40909090909093</v>
      </c>
      <c r="H967">
        <v>207</v>
      </c>
      <c r="I967" s="8">
        <f t="shared" si="6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11">
        <f t="shared" si="63"/>
        <v>40203.25</v>
      </c>
      <c r="T967" s="11">
        <f t="shared" si="60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7">
        <f t="shared" si="61"/>
        <v>792.23529411764707</v>
      </c>
      <c r="H968">
        <v>245</v>
      </c>
      <c r="I968" s="8">
        <f t="shared" si="6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11">
        <f t="shared" si="63"/>
        <v>42901.208333333328</v>
      </c>
      <c r="T968" s="11">
        <f t="shared" si="60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7">
        <f t="shared" si="61"/>
        <v>137.03393665158373</v>
      </c>
      <c r="H969">
        <v>1573</v>
      </c>
      <c r="I969" s="8">
        <f t="shared" si="6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11">
        <f t="shared" si="63"/>
        <v>41005.208333333336</v>
      </c>
      <c r="T969" s="11">
        <f t="shared" si="60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7">
        <f t="shared" si="61"/>
        <v>338.20833333333337</v>
      </c>
      <c r="H970">
        <v>114</v>
      </c>
      <c r="I970" s="8">
        <f t="shared" si="6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11">
        <f t="shared" si="63"/>
        <v>40544.25</v>
      </c>
      <c r="T970" s="11">
        <f t="shared" si="60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7">
        <f t="shared" si="61"/>
        <v>108.22784810126582</v>
      </c>
      <c r="H971">
        <v>93</v>
      </c>
      <c r="I971" s="8">
        <f t="shared" si="6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11">
        <f t="shared" si="63"/>
        <v>43821.25</v>
      </c>
      <c r="T971" s="11">
        <f t="shared" si="60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7">
        <f t="shared" si="61"/>
        <v>60.757639620653315</v>
      </c>
      <c r="H972">
        <v>594</v>
      </c>
      <c r="I972" s="8">
        <f t="shared" si="6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11">
        <f t="shared" si="63"/>
        <v>40672.208333333336</v>
      </c>
      <c r="T972" s="11">
        <f t="shared" si="60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7">
        <f t="shared" si="61"/>
        <v>27.725490196078432</v>
      </c>
      <c r="H973">
        <v>24</v>
      </c>
      <c r="I973" s="8">
        <f t="shared" si="6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11">
        <f t="shared" si="63"/>
        <v>41555.208333333336</v>
      </c>
      <c r="T973" s="11">
        <f t="shared" si="60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7">
        <f t="shared" si="61"/>
        <v>228.3934426229508</v>
      </c>
      <c r="H974">
        <v>1681</v>
      </c>
      <c r="I974" s="8">
        <f t="shared" si="6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11">
        <f t="shared" si="63"/>
        <v>41792.208333333336</v>
      </c>
      <c r="T974" s="11">
        <f t="shared" si="60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7">
        <f t="shared" si="61"/>
        <v>21.615194054500414</v>
      </c>
      <c r="H975">
        <v>252</v>
      </c>
      <c r="I975" s="8">
        <f t="shared" si="6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11">
        <f t="shared" si="63"/>
        <v>40522.25</v>
      </c>
      <c r="T975" s="11">
        <f t="shared" si="60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7">
        <f t="shared" si="61"/>
        <v>373.875</v>
      </c>
      <c r="H976">
        <v>32</v>
      </c>
      <c r="I976" s="8">
        <f t="shared" si="62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11">
        <f t="shared" si="63"/>
        <v>41412.208333333336</v>
      </c>
      <c r="T976" s="11">
        <f t="shared" si="60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7">
        <f t="shared" si="61"/>
        <v>154.92592592592592</v>
      </c>
      <c r="H977">
        <v>135</v>
      </c>
      <c r="I977" s="8">
        <f t="shared" si="6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11">
        <f t="shared" si="63"/>
        <v>42337.25</v>
      </c>
      <c r="T977" s="11">
        <f t="shared" si="60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7">
        <f t="shared" si="61"/>
        <v>322.14999999999998</v>
      </c>
      <c r="H978">
        <v>140</v>
      </c>
      <c r="I978" s="8">
        <f t="shared" si="6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11">
        <f t="shared" si="63"/>
        <v>40571.25</v>
      </c>
      <c r="T978" s="11">
        <f t="shared" si="60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7">
        <f t="shared" si="61"/>
        <v>73.957142857142856</v>
      </c>
      <c r="H979">
        <v>67</v>
      </c>
      <c r="I979" s="8">
        <f t="shared" si="6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11">
        <f t="shared" si="63"/>
        <v>43138.25</v>
      </c>
      <c r="T979" s="11">
        <f t="shared" si="60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7">
        <f t="shared" si="61"/>
        <v>864.1</v>
      </c>
      <c r="H980">
        <v>92</v>
      </c>
      <c r="I980" s="8">
        <f t="shared" si="6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11">
        <f t="shared" si="63"/>
        <v>42686.25</v>
      </c>
      <c r="T980" s="11">
        <f t="shared" si="60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7">
        <f t="shared" si="61"/>
        <v>143.26245847176079</v>
      </c>
      <c r="H981">
        <v>1015</v>
      </c>
      <c r="I981" s="8">
        <f t="shared" si="6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11">
        <f t="shared" si="63"/>
        <v>42078.208333333328</v>
      </c>
      <c r="T981" s="11">
        <f t="shared" si="60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7">
        <f t="shared" si="61"/>
        <v>40.281762295081968</v>
      </c>
      <c r="H982">
        <v>742</v>
      </c>
      <c r="I982" s="8">
        <f t="shared" si="6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11">
        <f t="shared" si="63"/>
        <v>42307.208333333328</v>
      </c>
      <c r="T982" s="11">
        <f t="shared" si="60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7">
        <f t="shared" si="61"/>
        <v>178.22388059701493</v>
      </c>
      <c r="H983">
        <v>323</v>
      </c>
      <c r="I983" s="8">
        <f t="shared" si="6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11">
        <f t="shared" si="63"/>
        <v>43094.25</v>
      </c>
      <c r="T983" s="11">
        <f t="shared" si="60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7">
        <f t="shared" si="61"/>
        <v>84.930555555555557</v>
      </c>
      <c r="H984">
        <v>75</v>
      </c>
      <c r="I984" s="8">
        <f t="shared" si="6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11">
        <f t="shared" si="63"/>
        <v>40743.208333333336</v>
      </c>
      <c r="T984" s="11">
        <f t="shared" si="60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7">
        <f t="shared" si="61"/>
        <v>145.93648334624322</v>
      </c>
      <c r="H985">
        <v>2326</v>
      </c>
      <c r="I985" s="8">
        <f t="shared" si="6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11">
        <f t="shared" si="63"/>
        <v>43681.208333333328</v>
      </c>
      <c r="T985" s="11">
        <f t="shared" si="60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7">
        <f t="shared" si="61"/>
        <v>152.46153846153848</v>
      </c>
      <c r="H986">
        <v>381</v>
      </c>
      <c r="I986" s="8">
        <f t="shared" si="6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11">
        <f t="shared" si="63"/>
        <v>43716.208333333328</v>
      </c>
      <c r="T986" s="11">
        <f t="shared" si="60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7">
        <f t="shared" si="61"/>
        <v>67.129542790152414</v>
      </c>
      <c r="H987">
        <v>4405</v>
      </c>
      <c r="I987" s="8">
        <f t="shared" si="6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11">
        <f t="shared" si="63"/>
        <v>41614.25</v>
      </c>
      <c r="T987" s="11">
        <f t="shared" si="60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7">
        <f t="shared" si="61"/>
        <v>40.307692307692307</v>
      </c>
      <c r="H988">
        <v>92</v>
      </c>
      <c r="I988" s="8">
        <f t="shared" si="6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11">
        <f t="shared" si="63"/>
        <v>40638.208333333336</v>
      </c>
      <c r="T988" s="11">
        <f t="shared" si="60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7">
        <f t="shared" si="61"/>
        <v>216.79032258064518</v>
      </c>
      <c r="H989">
        <v>480</v>
      </c>
      <c r="I989" s="8">
        <f t="shared" si="6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11">
        <f t="shared" si="63"/>
        <v>42852.208333333328</v>
      </c>
      <c r="T989" s="11">
        <f t="shared" si="60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7">
        <f t="shared" si="61"/>
        <v>52.117021276595743</v>
      </c>
      <c r="H990">
        <v>64</v>
      </c>
      <c r="I990" s="8">
        <f t="shared" si="62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11">
        <f t="shared" si="63"/>
        <v>42686.25</v>
      </c>
      <c r="T990" s="11">
        <f t="shared" si="60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7">
        <f t="shared" si="61"/>
        <v>499.58333333333337</v>
      </c>
      <c r="H991">
        <v>226</v>
      </c>
      <c r="I991" s="8">
        <f t="shared" si="6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11">
        <f t="shared" si="63"/>
        <v>43571.208333333328</v>
      </c>
      <c r="T991" s="11">
        <f t="shared" si="60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7">
        <f t="shared" si="61"/>
        <v>87.679487179487182</v>
      </c>
      <c r="H992">
        <v>64</v>
      </c>
      <c r="I992" s="8">
        <f t="shared" si="6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11">
        <f t="shared" si="63"/>
        <v>42432.25</v>
      </c>
      <c r="T992" s="11">
        <f t="shared" si="60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7">
        <f t="shared" si="61"/>
        <v>113.17346938775511</v>
      </c>
      <c r="H993">
        <v>241</v>
      </c>
      <c r="I993" s="8">
        <f t="shared" si="6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11">
        <f t="shared" si="63"/>
        <v>41907.208333333336</v>
      </c>
      <c r="T993" s="11">
        <f t="shared" si="60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7">
        <f t="shared" si="61"/>
        <v>426.54838709677421</v>
      </c>
      <c r="H994">
        <v>132</v>
      </c>
      <c r="I994" s="8">
        <f t="shared" si="6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11">
        <f t="shared" si="63"/>
        <v>43227.208333333328</v>
      </c>
      <c r="T994" s="11">
        <f t="shared" si="60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7">
        <f t="shared" si="61"/>
        <v>77.632653061224488</v>
      </c>
      <c r="H995">
        <v>75</v>
      </c>
      <c r="I995" s="8">
        <f t="shared" si="62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11">
        <f t="shared" si="63"/>
        <v>42362.25</v>
      </c>
      <c r="T995" s="11">
        <f t="shared" si="60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7">
        <f t="shared" si="61"/>
        <v>52.496810772501767</v>
      </c>
      <c r="H996">
        <v>842</v>
      </c>
      <c r="I996" s="8">
        <f t="shared" si="6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11">
        <f t="shared" si="63"/>
        <v>41929.208333333336</v>
      </c>
      <c r="T996" s="11">
        <f t="shared" si="60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7">
        <f t="shared" si="61"/>
        <v>157.46762589928059</v>
      </c>
      <c r="H997">
        <v>2043</v>
      </c>
      <c r="I997" s="8">
        <f t="shared" si="6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11">
        <f t="shared" si="63"/>
        <v>43408.208333333328</v>
      </c>
      <c r="T997" s="11">
        <f t="shared" si="60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7">
        <f t="shared" si="61"/>
        <v>72.939393939393938</v>
      </c>
      <c r="H998">
        <v>112</v>
      </c>
      <c r="I998" s="8">
        <f t="shared" si="6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11">
        <f t="shared" si="63"/>
        <v>41276.25</v>
      </c>
      <c r="T998" s="11">
        <f t="shared" si="60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7">
        <f t="shared" si="61"/>
        <v>60.565789473684205</v>
      </c>
      <c r="H999">
        <v>139</v>
      </c>
      <c r="I999" s="8">
        <f t="shared" si="6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11">
        <f t="shared" si="63"/>
        <v>41659.25</v>
      </c>
      <c r="T999" s="11">
        <f t="shared" si="60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7">
        <f t="shared" si="61"/>
        <v>56.791291291291287</v>
      </c>
      <c r="H1000">
        <v>374</v>
      </c>
      <c r="I1000" s="8">
        <f t="shared" si="6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11">
        <f t="shared" si="63"/>
        <v>40220.25</v>
      </c>
      <c r="T1000" s="11">
        <f t="shared" si="60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7">
        <f t="shared" si="61"/>
        <v>56.542754275427541</v>
      </c>
      <c r="H1001">
        <v>1122</v>
      </c>
      <c r="I1001" s="8">
        <f t="shared" si="6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11">
        <f t="shared" si="63"/>
        <v>42550.208333333328</v>
      </c>
      <c r="T1001" s="11">
        <f t="shared" si="60"/>
        <v>42557.208333333328</v>
      </c>
    </row>
  </sheetData>
  <conditionalFormatting sqref="F1:F1048576">
    <cfRule type="beginsWith" dxfId="19" priority="10" operator="beginsWith" text="c">
      <formula>LEFT(F1,LEN("c"))="c"</formula>
    </cfRule>
    <cfRule type="beginsWith" dxfId="18" priority="11" operator="beginsWith" text="l">
      <formula>LEFT(F1,LEN("l"))="l"</formula>
    </cfRule>
    <cfRule type="beginsWith" dxfId="17" priority="12" operator="beginsWith" text="f">
      <formula>LEFT(F1,LEN("f"))="f"</formula>
    </cfRule>
    <cfRule type="beginsWith" dxfId="16" priority="13" operator="beginsWith" text="s">
      <formula>LEFT(F1,LEN("s"))="s"</formula>
    </cfRule>
  </conditionalFormatting>
  <conditionalFormatting sqref="G1:G1048576">
    <cfRule type="colorScale" priority="1">
      <colorScale>
        <cfvo type="formula" val="0"/>
        <cfvo type="formula" val="100"/>
        <cfvo type="formula" val="200"/>
        <color rgb="FFC00000"/>
        <color rgb="FF03AD07"/>
        <color rgb="FF2E01BF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FBF9-FC48-46EF-BCA4-22BF23438F95}">
  <dimension ref="A1:F14"/>
  <sheetViews>
    <sheetView tabSelected="1" workbookViewId="0">
      <selection activeCell="A3" activeCellId="1" sqref="A1:B1 A3:F1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9" t="s">
        <v>6</v>
      </c>
      <c r="B1" t="s">
        <v>2066</v>
      </c>
    </row>
    <row r="3" spans="1:6" x14ac:dyDescent="0.3">
      <c r="A3" s="9" t="s">
        <v>2068</v>
      </c>
      <c r="B3" s="9" t="s">
        <v>2069</v>
      </c>
    </row>
    <row r="4" spans="1:6" x14ac:dyDescent="0.3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10" t="s">
        <v>2040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3">
      <c r="A6" s="10" t="s">
        <v>2032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3">
      <c r="A7" s="10" t="s">
        <v>2049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3">
      <c r="A8" s="10" t="s">
        <v>2063</v>
      </c>
      <c r="B8" s="13"/>
      <c r="C8" s="13"/>
      <c r="D8" s="13"/>
      <c r="E8" s="13">
        <v>4</v>
      </c>
      <c r="F8" s="13">
        <v>4</v>
      </c>
    </row>
    <row r="9" spans="1:6" x14ac:dyDescent="0.3">
      <c r="A9" s="10" t="s">
        <v>2034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3">
      <c r="A10" s="10" t="s">
        <v>2053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3">
      <c r="A11" s="10" t="s">
        <v>2046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3">
      <c r="A12" s="10" t="s">
        <v>2036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3">
      <c r="A13" s="10" t="s">
        <v>2038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3">
      <c r="A14" s="10" t="s">
        <v>2068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9EDF-2879-4D51-AA39-72D638E1D3E9}">
  <dimension ref="A1:F30"/>
  <sheetViews>
    <sheetView topLeftCell="A7" workbookViewId="0">
      <selection activeCell="O35" sqref="O3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9" t="s">
        <v>6</v>
      </c>
      <c r="B1" t="s">
        <v>2066</v>
      </c>
    </row>
    <row r="2" spans="1:6" x14ac:dyDescent="0.3">
      <c r="A2" s="9" t="s">
        <v>2071</v>
      </c>
      <c r="B2" t="s">
        <v>2066</v>
      </c>
    </row>
    <row r="4" spans="1:6" x14ac:dyDescent="0.3">
      <c r="A4" s="9" t="s">
        <v>2070</v>
      </c>
      <c r="B4" s="9" t="s">
        <v>2069</v>
      </c>
    </row>
    <row r="5" spans="1:6" x14ac:dyDescent="0.3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0" t="s">
        <v>2064</v>
      </c>
      <c r="E7">
        <v>4</v>
      </c>
      <c r="F7">
        <v>4</v>
      </c>
    </row>
    <row r="8" spans="1:6" x14ac:dyDescent="0.3">
      <c r="A8" s="10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0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0" t="s">
        <v>2042</v>
      </c>
      <c r="C10">
        <v>8</v>
      </c>
      <c r="E10">
        <v>10</v>
      </c>
      <c r="F10">
        <v>18</v>
      </c>
    </row>
    <row r="11" spans="1:6" x14ac:dyDescent="0.3">
      <c r="A11" s="10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0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0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0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0" t="s">
        <v>2056</v>
      </c>
      <c r="C15">
        <v>3</v>
      </c>
      <c r="E15">
        <v>4</v>
      </c>
      <c r="F15">
        <v>7</v>
      </c>
    </row>
    <row r="16" spans="1:6" x14ac:dyDescent="0.3">
      <c r="A16" s="10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0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0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0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0" t="s">
        <v>2055</v>
      </c>
      <c r="C20">
        <v>4</v>
      </c>
      <c r="E20">
        <v>4</v>
      </c>
      <c r="F20">
        <v>8</v>
      </c>
    </row>
    <row r="21" spans="1:6" x14ac:dyDescent="0.3">
      <c r="A21" s="10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0" t="s">
        <v>2062</v>
      </c>
      <c r="C22">
        <v>9</v>
      </c>
      <c r="E22">
        <v>5</v>
      </c>
      <c r="F22">
        <v>14</v>
      </c>
    </row>
    <row r="23" spans="1:6" x14ac:dyDescent="0.3">
      <c r="A23" s="10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0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0" t="s">
        <v>2058</v>
      </c>
      <c r="C25">
        <v>7</v>
      </c>
      <c r="E25">
        <v>14</v>
      </c>
      <c r="F25">
        <v>21</v>
      </c>
    </row>
    <row r="26" spans="1:6" x14ac:dyDescent="0.3">
      <c r="A26" s="10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0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0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0" t="s">
        <v>2061</v>
      </c>
      <c r="E29">
        <v>3</v>
      </c>
      <c r="F29">
        <v>3</v>
      </c>
    </row>
    <row r="30" spans="1:6" x14ac:dyDescent="0.3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41B8-D778-4957-AAAE-19773123BFC6}">
  <dimension ref="A1:F18"/>
  <sheetViews>
    <sheetView workbookViewId="0">
      <selection activeCell="F21" sqref="F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9" t="s">
        <v>2071</v>
      </c>
      <c r="B1" t="s">
        <v>2066</v>
      </c>
    </row>
    <row r="2" spans="1:6" x14ac:dyDescent="0.3">
      <c r="A2" s="9" t="s">
        <v>2086</v>
      </c>
      <c r="B2" t="s">
        <v>2066</v>
      </c>
    </row>
    <row r="4" spans="1:6" x14ac:dyDescent="0.3">
      <c r="A4" s="9" t="s">
        <v>2070</v>
      </c>
      <c r="B4" s="9" t="s">
        <v>2069</v>
      </c>
    </row>
    <row r="5" spans="1:6" x14ac:dyDescent="0.3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2074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3">
      <c r="A7" s="10" t="s">
        <v>2075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3">
      <c r="A8" s="10" t="s">
        <v>2076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3">
      <c r="A9" s="10" t="s">
        <v>2077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3">
      <c r="A10" s="10" t="s">
        <v>2078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3">
      <c r="A11" s="10" t="s">
        <v>2079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3">
      <c r="A12" s="10" t="s">
        <v>2080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3">
      <c r="A13" s="10" t="s">
        <v>2081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3">
      <c r="A14" s="10" t="s">
        <v>2082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3">
      <c r="A15" s="10" t="s">
        <v>2083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3">
      <c r="A16" s="10" t="s">
        <v>2084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3">
      <c r="A17" s="10" t="s">
        <v>2085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3">
      <c r="A18" s="10" t="s">
        <v>2068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EDFC-9D80-45CC-917E-0E49E51AAA6C}">
  <dimension ref="A1:H13"/>
  <sheetViews>
    <sheetView topLeftCell="D1" workbookViewId="0">
      <selection activeCell="I19" sqref="I19"/>
    </sheetView>
  </sheetViews>
  <sheetFormatPr defaultRowHeight="15.6" x14ac:dyDescent="0.3"/>
  <cols>
    <col min="1" max="1" width="13.19921875" customWidth="1"/>
    <col min="2" max="2" width="18.296875" customWidth="1"/>
    <col min="3" max="3" width="18.3984375" customWidth="1"/>
    <col min="4" max="4" width="18.5" customWidth="1"/>
    <col min="5" max="5" width="14.59765625" customWidth="1"/>
    <col min="6" max="7" width="17.5" customWidth="1"/>
    <col min="8" max="8" width="17.8984375" customWidth="1"/>
  </cols>
  <sheetData>
    <row r="1" spans="1:8" x14ac:dyDescent="0.3">
      <c r="A1" s="14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ht="24" x14ac:dyDescent="0.3">
      <c r="A2" s="15" t="s">
        <v>2095</v>
      </c>
      <c r="B2">
        <f>COUNTIFS(Crowdfunding!$D:$D,"&lt;1000",Crowdfunding!$F:$F,"successful")</f>
        <v>30</v>
      </c>
      <c r="C2">
        <f>COUNTIFS(Crowdfunding!$D:$D,"&lt;1000",Crowdfunding!$F:$F,"failed")</f>
        <v>20</v>
      </c>
      <c r="D2">
        <f>COUNTIFS(Crowdfunding!$D:$D,"&lt;1000",Crowdfunding!$F:$F,"canceled")</f>
        <v>1</v>
      </c>
      <c r="E2">
        <f>B2+C2+D2</f>
        <v>51</v>
      </c>
      <c r="F2" s="16">
        <f>B2/E2</f>
        <v>0.58823529411764708</v>
      </c>
      <c r="G2" s="17">
        <f>C2/E2</f>
        <v>0.39215686274509803</v>
      </c>
      <c r="H2" s="4">
        <f>D2/E2</f>
        <v>1.9607843137254902E-2</v>
      </c>
    </row>
    <row r="3" spans="1:8" x14ac:dyDescent="0.3">
      <c r="A3" s="15" t="s">
        <v>2096</v>
      </c>
      <c r="B3">
        <f>COUNTIFS(Crowdfunding!$D:$D,"&gt;=1000",Crowdfunding!$D:$D,"&lt;=4999",Crowdfunding!$F:$F,"successful")</f>
        <v>191</v>
      </c>
      <c r="C3">
        <f>COUNTIFS(Crowdfunding!$D:$D,"&gt;=1000",Crowdfunding!$D:$D,"&lt;=4999",Crowdfunding!$F:$F,"failed")</f>
        <v>38</v>
      </c>
      <c r="D3">
        <f>COUNTIFS(Crowdfunding!$D:$D,"&gt;=1000",Crowdfunding!$D:$D,"&lt;=4999",Crowdfunding!$F:$F,"canceled")</f>
        <v>2</v>
      </c>
      <c r="E3">
        <f t="shared" ref="E3:E12" si="0">B3+C3+D3</f>
        <v>231</v>
      </c>
      <c r="F3" s="16">
        <f t="shared" ref="F3:F13" si="1">B3/E3</f>
        <v>0.82683982683982682</v>
      </c>
      <c r="G3" s="17">
        <f t="shared" ref="G3:G12" si="2">C3/E3</f>
        <v>0.16450216450216451</v>
      </c>
      <c r="H3" s="4">
        <f t="shared" ref="H3:H13" si="3">D3/E3</f>
        <v>8.658008658008658E-3</v>
      </c>
    </row>
    <row r="4" spans="1:8" x14ac:dyDescent="0.3">
      <c r="A4" s="15" t="s">
        <v>2097</v>
      </c>
      <c r="B4">
        <f>COUNTIFS(Crowdfunding!$D:$D,"&gt;=5000",Crowdfunding!$D:$D,"&lt;=9999",Crowdfunding!$F:$F,"successful")</f>
        <v>164</v>
      </c>
      <c r="C4">
        <f>COUNTIFS(Crowdfunding!$D:$D,"&gt;=5000",Crowdfunding!$D:$D,"&lt;=9999",Crowdfunding!$F:$F,"failed")</f>
        <v>126</v>
      </c>
      <c r="D4">
        <f>COUNTIFS(Crowdfunding!$D:$D,"&gt;=5000",Crowdfunding!$D:$D,"&lt;=9999",Crowdfunding!$F:$F,"canceled")</f>
        <v>25</v>
      </c>
      <c r="E4">
        <f t="shared" si="0"/>
        <v>315</v>
      </c>
      <c r="F4" s="16">
        <f t="shared" si="1"/>
        <v>0.52063492063492067</v>
      </c>
      <c r="G4" s="17">
        <f t="shared" si="2"/>
        <v>0.4</v>
      </c>
      <c r="H4" s="4">
        <f t="shared" si="3"/>
        <v>7.9365079365079361E-2</v>
      </c>
    </row>
    <row r="5" spans="1:8" x14ac:dyDescent="0.3">
      <c r="A5" s="15" t="s">
        <v>2098</v>
      </c>
      <c r="B5">
        <f>COUNTIFS(Crowdfunding!$D:$D,"&gt;=10000",Crowdfunding!$D:$D,"&lt;=14999",Crowdfunding!$F:$F,"successful")</f>
        <v>4</v>
      </c>
      <c r="C5">
        <f>COUNTIFS(Crowdfunding!$D:$D,"&gt;=10000",Crowdfunding!$D:$D,"&lt;=14999",Crowdfunding!$F:$F,"failed")</f>
        <v>5</v>
      </c>
      <c r="D5">
        <f>COUNTIFS(Crowdfunding!$D:$D,"&gt;=10000",Crowdfunding!$D:$D,"&lt;=14999",Crowdfunding!$F:$F,"canceled")</f>
        <v>0</v>
      </c>
      <c r="E5">
        <f t="shared" si="0"/>
        <v>9</v>
      </c>
      <c r="F5" s="16">
        <f t="shared" si="1"/>
        <v>0.44444444444444442</v>
      </c>
      <c r="G5" s="17">
        <f t="shared" si="2"/>
        <v>0.55555555555555558</v>
      </c>
      <c r="H5" s="4">
        <f t="shared" si="3"/>
        <v>0</v>
      </c>
    </row>
    <row r="6" spans="1:8" x14ac:dyDescent="0.3">
      <c r="A6" s="15" t="s">
        <v>2099</v>
      </c>
      <c r="B6">
        <f>COUNTIFS(Crowdfunding!$D:$D,"&gt;=15000",Crowdfunding!$D:$D,"&lt;=19999",Crowdfunding!$F:$F,"successful")</f>
        <v>10</v>
      </c>
      <c r="C6">
        <f>COUNTIFS(Crowdfunding!$D:$D,"&gt;=15000",Crowdfunding!$D:$D,"&lt;=19999",Crowdfunding!$F:$F,"failed")</f>
        <v>0</v>
      </c>
      <c r="D6">
        <f>COUNTIFS(Crowdfunding!$D:$D,"&gt;=15000",Crowdfunding!$D:$D,"&lt;=19999",Crowdfunding!$F:$F,"canceled")</f>
        <v>0</v>
      </c>
      <c r="E6">
        <f t="shared" si="0"/>
        <v>10</v>
      </c>
      <c r="F6" s="16">
        <f t="shared" si="1"/>
        <v>1</v>
      </c>
      <c r="G6" s="17">
        <f t="shared" si="2"/>
        <v>0</v>
      </c>
      <c r="H6" s="4">
        <f t="shared" si="3"/>
        <v>0</v>
      </c>
    </row>
    <row r="7" spans="1:8" x14ac:dyDescent="0.3">
      <c r="A7" s="15" t="s">
        <v>2100</v>
      </c>
      <c r="B7">
        <f>COUNTIFS(Crowdfunding!$D:$D,"&gt;=20000",Crowdfunding!$D:$D,"&lt;=24999",Crowdfunding!$F:$F,"successful")</f>
        <v>7</v>
      </c>
      <c r="C7">
        <f>COUNTIFS(Crowdfunding!$D:$D,"&gt;=20000",Crowdfunding!$D:$D,"&lt;=24999",Crowdfunding!$F:$F,"failed")</f>
        <v>0</v>
      </c>
      <c r="D7">
        <f>COUNTIFS(Crowdfunding!$D:$D,"&gt;=20000",Crowdfunding!$D:$D,"&lt;=24999",Crowdfunding!$F:$F,"canceled")</f>
        <v>0</v>
      </c>
      <c r="E7">
        <f t="shared" si="0"/>
        <v>7</v>
      </c>
      <c r="F7" s="16">
        <f t="shared" si="1"/>
        <v>1</v>
      </c>
      <c r="G7" s="17">
        <f t="shared" si="2"/>
        <v>0</v>
      </c>
      <c r="H7" s="4">
        <f t="shared" si="3"/>
        <v>0</v>
      </c>
    </row>
    <row r="8" spans="1:8" ht="24" x14ac:dyDescent="0.3">
      <c r="A8" s="15" t="s">
        <v>2101</v>
      </c>
      <c r="B8">
        <f>COUNTIFS(Crowdfunding!$D:$D,"&gt;=25000",Crowdfunding!$D:$D,"&lt;=29999",Crowdfunding!$F:$F,"successful")</f>
        <v>11</v>
      </c>
      <c r="C8">
        <f>COUNTIFS(Crowdfunding!$D:$D,"&gt;=25000",Crowdfunding!$D:$D,"&lt;=29999",Crowdfunding!$F:$F,"failed")</f>
        <v>3</v>
      </c>
      <c r="D8">
        <f>COUNTIFS(Crowdfunding!$D:$D,"&gt;=25000",Crowdfunding!$D:$D,"&lt;=29999",Crowdfunding!$F:$F,"canceled")</f>
        <v>0</v>
      </c>
      <c r="E8">
        <f t="shared" si="0"/>
        <v>14</v>
      </c>
      <c r="F8" s="16">
        <f t="shared" si="1"/>
        <v>0.7857142857142857</v>
      </c>
      <c r="G8" s="17">
        <f t="shared" si="2"/>
        <v>0.21428571428571427</v>
      </c>
      <c r="H8" s="4">
        <f t="shared" si="3"/>
        <v>0</v>
      </c>
    </row>
    <row r="9" spans="1:8" ht="24" x14ac:dyDescent="0.3">
      <c r="A9" s="15" t="s">
        <v>2102</v>
      </c>
      <c r="B9">
        <f>COUNTIFS(Crowdfunding!$D:$D,"&gt;=30000",Crowdfunding!$D:$D,"&lt;=34999",Crowdfunding!$F:$F,"successful")</f>
        <v>7</v>
      </c>
      <c r="C9">
        <f>COUNTIFS(Crowdfunding!$D:$D,"&gt;=30000",Crowdfunding!$D:$D,"&lt;=34999",Crowdfunding!$F:$F,"failed")</f>
        <v>0</v>
      </c>
      <c r="D9">
        <f>COUNTIFS(Crowdfunding!$D:$D,"&gt;=30000",Crowdfunding!$D:$D,"&lt;=34999",Crowdfunding!$F:$F,"canceled")</f>
        <v>0</v>
      </c>
      <c r="E9">
        <f t="shared" si="0"/>
        <v>7</v>
      </c>
      <c r="F9" s="16">
        <f t="shared" si="1"/>
        <v>1</v>
      </c>
      <c r="G9" s="17">
        <f t="shared" si="2"/>
        <v>0</v>
      </c>
      <c r="H9" s="4">
        <f t="shared" si="3"/>
        <v>0</v>
      </c>
    </row>
    <row r="10" spans="1:8" ht="24" x14ac:dyDescent="0.3">
      <c r="A10" s="15" t="s">
        <v>2103</v>
      </c>
      <c r="B10">
        <f>COUNTIFS(Crowdfunding!$D:$D,"&gt;=35000",Crowdfunding!$D:$D,"&lt;=39999",Crowdfunding!$F:$F,"successful")</f>
        <v>8</v>
      </c>
      <c r="C10">
        <f>COUNTIFS(Crowdfunding!$D:$D,"&gt;=35000",Crowdfunding!$D:$D,"&lt;=39999",Crowdfunding!$F:$F,"failed")</f>
        <v>3</v>
      </c>
      <c r="D10">
        <f>COUNTIFS(Crowdfunding!$D:$D,"&gt;=35000",Crowdfunding!$D:$D,"&lt;=39999",Crowdfunding!$F:$F,"canceled")</f>
        <v>1</v>
      </c>
      <c r="E10">
        <f t="shared" si="0"/>
        <v>12</v>
      </c>
      <c r="F10" s="16">
        <f t="shared" si="1"/>
        <v>0.66666666666666663</v>
      </c>
      <c r="G10" s="17">
        <f t="shared" si="2"/>
        <v>0.25</v>
      </c>
      <c r="H10" s="4">
        <f t="shared" si="3"/>
        <v>8.3333333333333329E-2</v>
      </c>
    </row>
    <row r="11" spans="1:8" ht="24" x14ac:dyDescent="0.3">
      <c r="A11" s="15" t="s">
        <v>2104</v>
      </c>
      <c r="B11">
        <f>COUNTIFS(Crowdfunding!$D:$D,"&gt;=40000",Crowdfunding!$D:$D,"&lt;=44999",Crowdfunding!$F:$F,"successful")</f>
        <v>11</v>
      </c>
      <c r="C11">
        <f>COUNTIFS(Crowdfunding!$D:$D,"&gt;=40000",Crowdfunding!$D:$D,"&lt;=44999",Crowdfunding!$F:$F,"failed")</f>
        <v>3</v>
      </c>
      <c r="D11">
        <f>COUNTIFS(Crowdfunding!$D:$D,"&gt;=40000",Crowdfunding!$D:$D,"&lt;=44999",Crowdfunding!$F:$F,"canceled")</f>
        <v>0</v>
      </c>
      <c r="E11">
        <f t="shared" si="0"/>
        <v>14</v>
      </c>
      <c r="F11" s="16">
        <f t="shared" si="1"/>
        <v>0.7857142857142857</v>
      </c>
      <c r="G11" s="17">
        <f t="shared" si="2"/>
        <v>0.21428571428571427</v>
      </c>
      <c r="H11" s="4">
        <f t="shared" si="3"/>
        <v>0</v>
      </c>
    </row>
    <row r="12" spans="1:8" ht="24" x14ac:dyDescent="0.3">
      <c r="A12" s="15" t="s">
        <v>2105</v>
      </c>
      <c r="B12">
        <f>COUNTIFS(Crowdfunding!$D:$D,"&gt;=45000",Crowdfunding!$D:$D,"&lt;=49999",Crowdfunding!$F:$F,"successful")</f>
        <v>8</v>
      </c>
      <c r="C12">
        <f>COUNTIFS(Crowdfunding!$D:$D,"&gt;=45000",Crowdfunding!$D:$D,"&lt;=49999",Crowdfunding!$F:$F,"failed")</f>
        <v>3</v>
      </c>
      <c r="D12">
        <f>COUNTIFS(Crowdfunding!$D:$D,"&gt;=45000",Crowdfunding!$D:$D,"&lt;=49999",Crowdfunding!$F:$F,"canceled")</f>
        <v>0</v>
      </c>
      <c r="E12">
        <f t="shared" si="0"/>
        <v>11</v>
      </c>
      <c r="F12" s="16">
        <f t="shared" si="1"/>
        <v>0.72727272727272729</v>
      </c>
      <c r="G12" s="17">
        <f t="shared" si="2"/>
        <v>0.27272727272727271</v>
      </c>
      <c r="H12" s="4">
        <f t="shared" si="3"/>
        <v>0</v>
      </c>
    </row>
    <row r="13" spans="1:8" ht="36" x14ac:dyDescent="0.3">
      <c r="A13" s="15" t="s">
        <v>2106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>($B$13+$C$13+$D$13)</f>
        <v>305</v>
      </c>
      <c r="F13" s="16">
        <f t="shared" si="1"/>
        <v>0.3737704918032787</v>
      </c>
      <c r="G13" s="17">
        <f>C13/E13</f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8F64-F353-4834-AECB-4DC6A5F21618}">
  <sheetPr filterMode="1"/>
  <dimension ref="A1:H1000"/>
  <sheetViews>
    <sheetView workbookViewId="0">
      <selection activeCell="F32" sqref="F32"/>
    </sheetView>
  </sheetViews>
  <sheetFormatPr defaultRowHeight="15.6" x14ac:dyDescent="0.3"/>
  <cols>
    <col min="1" max="1" width="16.3984375" customWidth="1"/>
    <col min="2" max="2" width="19.296875" customWidth="1"/>
    <col min="3" max="5" width="18.59765625" customWidth="1"/>
    <col min="6" max="6" width="21.69921875" customWidth="1"/>
    <col min="7" max="7" width="14.19921875" customWidth="1"/>
    <col min="8" max="8" width="19.09765625" customWidth="1"/>
  </cols>
  <sheetData>
    <row r="1" spans="1:8" x14ac:dyDescent="0.3">
      <c r="A1" s="1" t="s">
        <v>4</v>
      </c>
      <c r="B1" s="1" t="s">
        <v>5</v>
      </c>
      <c r="C1" s="1"/>
      <c r="D1" s="1"/>
      <c r="E1" s="1"/>
      <c r="F1" s="1"/>
      <c r="G1" s="1" t="s">
        <v>4</v>
      </c>
      <c r="H1" s="1" t="s">
        <v>5</v>
      </c>
    </row>
    <row r="2" spans="1:8" x14ac:dyDescent="0.3">
      <c r="A2" t="s">
        <v>20</v>
      </c>
      <c r="B2">
        <v>158</v>
      </c>
      <c r="G2" t="s">
        <v>14</v>
      </c>
      <c r="H2">
        <v>0</v>
      </c>
    </row>
    <row r="3" spans="1:8" x14ac:dyDescent="0.3">
      <c r="A3" t="s">
        <v>20</v>
      </c>
      <c r="B3">
        <v>1425</v>
      </c>
      <c r="C3" t="s">
        <v>2113</v>
      </c>
      <c r="E3" t="s">
        <v>2114</v>
      </c>
      <c r="G3" t="s">
        <v>14</v>
      </c>
      <c r="H3">
        <v>24</v>
      </c>
    </row>
    <row r="4" spans="1:8" hidden="1" x14ac:dyDescent="0.3">
      <c r="A4" t="s">
        <v>14</v>
      </c>
      <c r="B4">
        <v>24</v>
      </c>
      <c r="C4" t="s">
        <v>14</v>
      </c>
      <c r="F4">
        <v>18</v>
      </c>
      <c r="G4" t="s">
        <v>14</v>
      </c>
      <c r="H4">
        <v>53</v>
      </c>
    </row>
    <row r="5" spans="1:8" hidden="1" x14ac:dyDescent="0.3">
      <c r="A5" t="s">
        <v>14</v>
      </c>
      <c r="B5">
        <v>53</v>
      </c>
      <c r="C5" t="s">
        <v>14</v>
      </c>
      <c r="F5">
        <v>44</v>
      </c>
      <c r="G5" t="s">
        <v>14</v>
      </c>
      <c r="H5">
        <v>18</v>
      </c>
    </row>
    <row r="6" spans="1:8" x14ac:dyDescent="0.3">
      <c r="A6" t="s">
        <v>20</v>
      </c>
      <c r="B6">
        <v>174</v>
      </c>
      <c r="C6" t="s">
        <v>2107</v>
      </c>
      <c r="D6" s="18">
        <f>AVERAGE(B2:B996)</f>
        <v>728.90251256281408</v>
      </c>
      <c r="E6" t="s">
        <v>2107</v>
      </c>
      <c r="F6" s="18">
        <f>AVERAGE(H:H)</f>
        <v>585.61538461538464</v>
      </c>
      <c r="G6" t="s">
        <v>14</v>
      </c>
      <c r="H6">
        <v>44</v>
      </c>
    </row>
    <row r="7" spans="1:8" hidden="1" x14ac:dyDescent="0.3">
      <c r="A7" t="s">
        <v>14</v>
      </c>
      <c r="B7">
        <v>18</v>
      </c>
      <c r="C7" t="s">
        <v>14</v>
      </c>
      <c r="F7">
        <v>55</v>
      </c>
      <c r="G7" t="s">
        <v>14</v>
      </c>
      <c r="H7">
        <v>27</v>
      </c>
    </row>
    <row r="8" spans="1:8" x14ac:dyDescent="0.3">
      <c r="A8" t="s">
        <v>20</v>
      </c>
      <c r="B8">
        <v>227</v>
      </c>
      <c r="C8" t="s">
        <v>2108</v>
      </c>
      <c r="D8" s="18">
        <f>MEDIAN(B:B)</f>
        <v>185</v>
      </c>
      <c r="E8" t="s">
        <v>2108</v>
      </c>
      <c r="F8" s="18">
        <f>MEDIAN(H:H)</f>
        <v>114.5</v>
      </c>
      <c r="G8" t="s">
        <v>14</v>
      </c>
      <c r="H8">
        <v>55</v>
      </c>
    </row>
    <row r="9" spans="1:8" hidden="1" x14ac:dyDescent="0.3">
      <c r="A9" t="s">
        <v>47</v>
      </c>
      <c r="B9">
        <v>708</v>
      </c>
      <c r="C9" t="s">
        <v>14</v>
      </c>
      <c r="F9">
        <v>452</v>
      </c>
      <c r="G9" t="s">
        <v>14</v>
      </c>
      <c r="H9">
        <v>200</v>
      </c>
    </row>
    <row r="10" spans="1:8" hidden="1" x14ac:dyDescent="0.3">
      <c r="A10" t="s">
        <v>14</v>
      </c>
      <c r="B10">
        <v>44</v>
      </c>
      <c r="C10" t="s">
        <v>14</v>
      </c>
      <c r="F10">
        <v>674</v>
      </c>
      <c r="G10" t="s">
        <v>14</v>
      </c>
      <c r="H10">
        <v>452</v>
      </c>
    </row>
    <row r="11" spans="1:8" x14ac:dyDescent="0.3">
      <c r="A11" t="s">
        <v>20</v>
      </c>
      <c r="B11">
        <v>220</v>
      </c>
      <c r="C11" t="s">
        <v>2109</v>
      </c>
      <c r="D11" s="18">
        <f>MIN(B:B)</f>
        <v>0</v>
      </c>
      <c r="E11" t="s">
        <v>2109</v>
      </c>
      <c r="F11" s="18">
        <f>MIN(H:H)</f>
        <v>0</v>
      </c>
      <c r="G11" t="s">
        <v>14</v>
      </c>
      <c r="H11">
        <v>674</v>
      </c>
    </row>
    <row r="12" spans="1:8" hidden="1" x14ac:dyDescent="0.3">
      <c r="A12" t="s">
        <v>14</v>
      </c>
      <c r="B12">
        <v>27</v>
      </c>
      <c r="C12" t="s">
        <v>14</v>
      </c>
      <c r="F12">
        <v>15</v>
      </c>
      <c r="G12" t="s">
        <v>14</v>
      </c>
      <c r="H12">
        <v>558</v>
      </c>
    </row>
    <row r="13" spans="1:8" hidden="1" x14ac:dyDescent="0.3">
      <c r="A13" t="s">
        <v>14</v>
      </c>
      <c r="B13">
        <v>55</v>
      </c>
      <c r="C13" t="s">
        <v>14</v>
      </c>
      <c r="F13">
        <v>2307</v>
      </c>
      <c r="G13" t="s">
        <v>14</v>
      </c>
      <c r="H13">
        <v>15</v>
      </c>
    </row>
    <row r="14" spans="1:8" x14ac:dyDescent="0.3">
      <c r="A14" t="s">
        <v>20</v>
      </c>
      <c r="B14">
        <v>98</v>
      </c>
      <c r="C14" t="s">
        <v>2110</v>
      </c>
      <c r="D14" s="18">
        <f>MAX(B:B)</f>
        <v>7295</v>
      </c>
      <c r="E14" t="s">
        <v>2110</v>
      </c>
      <c r="F14" s="18">
        <f>MAX(H:H)</f>
        <v>6080</v>
      </c>
      <c r="G14" t="s">
        <v>14</v>
      </c>
      <c r="H14">
        <v>2307</v>
      </c>
    </row>
    <row r="15" spans="1:8" hidden="1" x14ac:dyDescent="0.3">
      <c r="A15" t="s">
        <v>14</v>
      </c>
      <c r="B15">
        <v>200</v>
      </c>
      <c r="C15" t="s">
        <v>14</v>
      </c>
      <c r="F15">
        <v>48</v>
      </c>
      <c r="G15" t="s">
        <v>14</v>
      </c>
      <c r="H15">
        <v>88</v>
      </c>
    </row>
    <row r="16" spans="1:8" hidden="1" x14ac:dyDescent="0.3">
      <c r="A16" t="s">
        <v>14</v>
      </c>
      <c r="B16">
        <v>452</v>
      </c>
      <c r="C16" t="s">
        <v>14</v>
      </c>
      <c r="F16">
        <v>1</v>
      </c>
      <c r="G16" t="s">
        <v>14</v>
      </c>
      <c r="H16">
        <v>48</v>
      </c>
    </row>
    <row r="17" spans="1:8" x14ac:dyDescent="0.3">
      <c r="A17" t="s">
        <v>20</v>
      </c>
      <c r="B17">
        <v>100</v>
      </c>
      <c r="C17" t="s">
        <v>2111</v>
      </c>
      <c r="D17" s="18">
        <f>_xlfn.VAR.S(B:B)</f>
        <v>1295180.8152701799</v>
      </c>
      <c r="E17" t="s">
        <v>2111</v>
      </c>
      <c r="F17" s="18">
        <f>_xlfn.VAR.S(H:H)</f>
        <v>924113.45496927318</v>
      </c>
      <c r="G17" t="s">
        <v>14</v>
      </c>
      <c r="H17">
        <v>1</v>
      </c>
    </row>
    <row r="18" spans="1:8" x14ac:dyDescent="0.3">
      <c r="A18" t="s">
        <v>20</v>
      </c>
      <c r="B18">
        <v>1249</v>
      </c>
      <c r="C18" t="s">
        <v>2112</v>
      </c>
      <c r="D18" s="18">
        <f>_xlfn.STDEV.S(B:B)</f>
        <v>1138.0601105698152</v>
      </c>
      <c r="E18" t="s">
        <v>2112</v>
      </c>
      <c r="F18" s="18">
        <f>_xlfn.STDEV.S(H:H)</f>
        <v>961.30819978260524</v>
      </c>
      <c r="G18" t="s">
        <v>14</v>
      </c>
      <c r="H18">
        <v>1467</v>
      </c>
    </row>
    <row r="19" spans="1:8" hidden="1" x14ac:dyDescent="0.3">
      <c r="A19" t="s">
        <v>74</v>
      </c>
      <c r="B19">
        <v>135</v>
      </c>
      <c r="C19" t="s">
        <v>14</v>
      </c>
      <c r="F19">
        <v>120</v>
      </c>
      <c r="G19" t="s">
        <v>14</v>
      </c>
      <c r="H19">
        <v>75</v>
      </c>
    </row>
    <row r="20" spans="1:8" hidden="1" x14ac:dyDescent="0.3">
      <c r="A20" t="s">
        <v>14</v>
      </c>
      <c r="B20">
        <v>674</v>
      </c>
      <c r="C20" t="s">
        <v>14</v>
      </c>
      <c r="F20">
        <v>2253</v>
      </c>
      <c r="G20" t="s">
        <v>14</v>
      </c>
      <c r="H20">
        <v>120</v>
      </c>
    </row>
    <row r="21" spans="1:8" x14ac:dyDescent="0.3">
      <c r="A21" t="s">
        <v>20</v>
      </c>
      <c r="B21">
        <v>1396</v>
      </c>
      <c r="G21" t="s">
        <v>14</v>
      </c>
      <c r="H21">
        <v>2253</v>
      </c>
    </row>
    <row r="22" spans="1:8" hidden="1" x14ac:dyDescent="0.3">
      <c r="A22" t="s">
        <v>14</v>
      </c>
      <c r="B22">
        <v>558</v>
      </c>
      <c r="C22" t="s">
        <v>14</v>
      </c>
      <c r="F22">
        <v>38</v>
      </c>
      <c r="G22" t="s">
        <v>14</v>
      </c>
      <c r="H22">
        <v>5</v>
      </c>
    </row>
    <row r="23" spans="1:8" x14ac:dyDescent="0.3">
      <c r="A23" t="s">
        <v>20</v>
      </c>
      <c r="B23">
        <v>890</v>
      </c>
      <c r="G23" t="s">
        <v>14</v>
      </c>
      <c r="H23">
        <v>38</v>
      </c>
    </row>
    <row r="24" spans="1:8" x14ac:dyDescent="0.3">
      <c r="A24" t="s">
        <v>20</v>
      </c>
      <c r="B24">
        <v>142</v>
      </c>
      <c r="G24" t="s">
        <v>14</v>
      </c>
      <c r="H24">
        <v>12</v>
      </c>
    </row>
    <row r="25" spans="1:8" x14ac:dyDescent="0.3">
      <c r="A25" t="s">
        <v>20</v>
      </c>
      <c r="B25">
        <v>2673</v>
      </c>
      <c r="G25" t="s">
        <v>14</v>
      </c>
      <c r="H25">
        <v>1684</v>
      </c>
    </row>
    <row r="26" spans="1:8" x14ac:dyDescent="0.3">
      <c r="A26" t="s">
        <v>20</v>
      </c>
      <c r="B26">
        <v>163</v>
      </c>
      <c r="G26" t="s">
        <v>14</v>
      </c>
      <c r="H26">
        <v>56</v>
      </c>
    </row>
    <row r="27" spans="1:8" hidden="1" x14ac:dyDescent="0.3">
      <c r="A27" t="s">
        <v>74</v>
      </c>
      <c r="B27">
        <v>1480</v>
      </c>
      <c r="C27" t="s">
        <v>14</v>
      </c>
      <c r="F27">
        <v>1000</v>
      </c>
      <c r="G27" t="s">
        <v>14</v>
      </c>
      <c r="H27">
        <v>838</v>
      </c>
    </row>
    <row r="28" spans="1:8" hidden="1" x14ac:dyDescent="0.3">
      <c r="A28" t="s">
        <v>14</v>
      </c>
      <c r="B28">
        <v>15</v>
      </c>
      <c r="C28" t="s">
        <v>14</v>
      </c>
      <c r="F28">
        <v>1482</v>
      </c>
      <c r="G28" t="s">
        <v>14</v>
      </c>
      <c r="H28">
        <v>1000</v>
      </c>
    </row>
    <row r="29" spans="1:8" x14ac:dyDescent="0.3">
      <c r="A29" t="s">
        <v>20</v>
      </c>
      <c r="B29">
        <v>2220</v>
      </c>
      <c r="G29" t="s">
        <v>14</v>
      </c>
      <c r="H29">
        <v>1482</v>
      </c>
    </row>
    <row r="30" spans="1:8" x14ac:dyDescent="0.3">
      <c r="A30" t="s">
        <v>20</v>
      </c>
      <c r="B30">
        <v>1606</v>
      </c>
      <c r="G30" t="s">
        <v>14</v>
      </c>
      <c r="H30">
        <v>106</v>
      </c>
    </row>
    <row r="31" spans="1:8" x14ac:dyDescent="0.3">
      <c r="A31" t="s">
        <v>20</v>
      </c>
      <c r="B31">
        <v>129</v>
      </c>
      <c r="G31" t="s">
        <v>14</v>
      </c>
      <c r="H31">
        <v>679</v>
      </c>
    </row>
    <row r="32" spans="1:8" x14ac:dyDescent="0.3">
      <c r="A32" t="s">
        <v>20</v>
      </c>
      <c r="B32">
        <v>226</v>
      </c>
      <c r="G32" t="s">
        <v>14</v>
      </c>
      <c r="H32">
        <v>1220</v>
      </c>
    </row>
    <row r="33" spans="1:8" hidden="1" x14ac:dyDescent="0.3">
      <c r="A33" t="s">
        <v>14</v>
      </c>
      <c r="B33">
        <v>2307</v>
      </c>
      <c r="C33" t="s">
        <v>14</v>
      </c>
      <c r="F33">
        <v>37</v>
      </c>
      <c r="G33" t="s">
        <v>14</v>
      </c>
      <c r="H33">
        <v>1</v>
      </c>
    </row>
    <row r="34" spans="1:8" x14ac:dyDescent="0.3">
      <c r="A34" t="s">
        <v>20</v>
      </c>
      <c r="B34">
        <v>5419</v>
      </c>
      <c r="G34" t="s">
        <v>14</v>
      </c>
      <c r="H34">
        <v>37</v>
      </c>
    </row>
    <row r="35" spans="1:8" x14ac:dyDescent="0.3">
      <c r="A35" t="s">
        <v>20</v>
      </c>
      <c r="B35">
        <v>165</v>
      </c>
      <c r="G35" t="s">
        <v>14</v>
      </c>
      <c r="H35">
        <v>60</v>
      </c>
    </row>
    <row r="36" spans="1:8" x14ac:dyDescent="0.3">
      <c r="A36" t="s">
        <v>20</v>
      </c>
      <c r="B36">
        <v>1965</v>
      </c>
      <c r="G36" t="s">
        <v>14</v>
      </c>
      <c r="H36">
        <v>296</v>
      </c>
    </row>
    <row r="37" spans="1:8" x14ac:dyDescent="0.3">
      <c r="A37" t="s">
        <v>20</v>
      </c>
      <c r="B37">
        <v>16</v>
      </c>
      <c r="G37" t="s">
        <v>14</v>
      </c>
      <c r="H37">
        <v>3304</v>
      </c>
    </row>
    <row r="38" spans="1:8" x14ac:dyDescent="0.3">
      <c r="A38" t="s">
        <v>20</v>
      </c>
      <c r="B38">
        <v>107</v>
      </c>
      <c r="G38" t="s">
        <v>14</v>
      </c>
      <c r="H38">
        <v>73</v>
      </c>
    </row>
    <row r="39" spans="1:8" x14ac:dyDescent="0.3">
      <c r="A39" t="s">
        <v>20</v>
      </c>
      <c r="B39">
        <v>134</v>
      </c>
      <c r="G39" t="s">
        <v>14</v>
      </c>
      <c r="H39">
        <v>3387</v>
      </c>
    </row>
    <row r="40" spans="1:8" hidden="1" x14ac:dyDescent="0.3">
      <c r="A40" t="s">
        <v>14</v>
      </c>
      <c r="B40">
        <v>88</v>
      </c>
      <c r="C40" t="s">
        <v>14</v>
      </c>
      <c r="F40">
        <v>774</v>
      </c>
      <c r="G40" t="s">
        <v>14</v>
      </c>
      <c r="H40">
        <v>662</v>
      </c>
    </row>
    <row r="41" spans="1:8" x14ac:dyDescent="0.3">
      <c r="A41" t="s">
        <v>20</v>
      </c>
      <c r="B41">
        <v>198</v>
      </c>
      <c r="G41" t="s">
        <v>14</v>
      </c>
      <c r="H41">
        <v>774</v>
      </c>
    </row>
    <row r="42" spans="1:8" x14ac:dyDescent="0.3">
      <c r="A42" t="s">
        <v>20</v>
      </c>
      <c r="B42">
        <v>111</v>
      </c>
      <c r="G42" t="s">
        <v>14</v>
      </c>
      <c r="H42">
        <v>672</v>
      </c>
    </row>
    <row r="43" spans="1:8" x14ac:dyDescent="0.3">
      <c r="A43" t="s">
        <v>20</v>
      </c>
      <c r="B43">
        <v>222</v>
      </c>
      <c r="G43" t="s">
        <v>14</v>
      </c>
      <c r="H43">
        <v>940</v>
      </c>
    </row>
    <row r="44" spans="1:8" x14ac:dyDescent="0.3">
      <c r="A44" t="s">
        <v>20</v>
      </c>
      <c r="B44">
        <v>6212</v>
      </c>
      <c r="G44" t="s">
        <v>14</v>
      </c>
      <c r="H44">
        <v>117</v>
      </c>
    </row>
    <row r="45" spans="1:8" x14ac:dyDescent="0.3">
      <c r="A45" t="s">
        <v>20</v>
      </c>
      <c r="B45">
        <v>98</v>
      </c>
      <c r="G45" t="s">
        <v>14</v>
      </c>
      <c r="H45">
        <v>115</v>
      </c>
    </row>
    <row r="46" spans="1:8" hidden="1" x14ac:dyDescent="0.3">
      <c r="A46" t="s">
        <v>14</v>
      </c>
      <c r="B46">
        <v>48</v>
      </c>
      <c r="C46" t="s">
        <v>14</v>
      </c>
      <c r="F46">
        <v>1</v>
      </c>
      <c r="G46" t="s">
        <v>14</v>
      </c>
      <c r="H46">
        <v>326</v>
      </c>
    </row>
    <row r="47" spans="1:8" x14ac:dyDescent="0.3">
      <c r="A47" t="s">
        <v>20</v>
      </c>
      <c r="B47">
        <v>92</v>
      </c>
      <c r="G47" t="s">
        <v>14</v>
      </c>
      <c r="H47">
        <v>1</v>
      </c>
    </row>
    <row r="48" spans="1:8" x14ac:dyDescent="0.3">
      <c r="A48" t="s">
        <v>20</v>
      </c>
      <c r="B48">
        <v>149</v>
      </c>
      <c r="G48" t="s">
        <v>14</v>
      </c>
      <c r="H48">
        <v>1467</v>
      </c>
    </row>
    <row r="49" spans="1:8" x14ac:dyDescent="0.3">
      <c r="A49" t="s">
        <v>20</v>
      </c>
      <c r="B49">
        <v>2431</v>
      </c>
      <c r="G49" t="s">
        <v>14</v>
      </c>
      <c r="H49">
        <v>5681</v>
      </c>
    </row>
    <row r="50" spans="1:8" x14ac:dyDescent="0.3">
      <c r="A50" t="s">
        <v>20</v>
      </c>
      <c r="B50">
        <v>303</v>
      </c>
      <c r="G50" t="s">
        <v>14</v>
      </c>
      <c r="H50">
        <v>1059</v>
      </c>
    </row>
    <row r="51" spans="1:8" hidden="1" x14ac:dyDescent="0.3">
      <c r="A51" t="s">
        <v>14</v>
      </c>
      <c r="B51">
        <v>1</v>
      </c>
      <c r="C51" t="s">
        <v>14</v>
      </c>
      <c r="F51">
        <v>30</v>
      </c>
      <c r="G51" t="s">
        <v>14</v>
      </c>
      <c r="H51">
        <v>1194</v>
      </c>
    </row>
    <row r="52" spans="1:8" hidden="1" x14ac:dyDescent="0.3">
      <c r="A52" t="s">
        <v>14</v>
      </c>
      <c r="B52">
        <v>1467</v>
      </c>
      <c r="C52" t="s">
        <v>14</v>
      </c>
      <c r="F52">
        <v>75</v>
      </c>
      <c r="G52" t="s">
        <v>14</v>
      </c>
      <c r="H52">
        <v>30</v>
      </c>
    </row>
    <row r="53" spans="1:8" hidden="1" x14ac:dyDescent="0.3">
      <c r="A53" t="s">
        <v>14</v>
      </c>
      <c r="B53">
        <v>75</v>
      </c>
      <c r="C53" t="s">
        <v>14</v>
      </c>
      <c r="F53">
        <v>955</v>
      </c>
      <c r="G53" t="s">
        <v>14</v>
      </c>
      <c r="H53">
        <v>75</v>
      </c>
    </row>
    <row r="54" spans="1:8" x14ac:dyDescent="0.3">
      <c r="A54" t="s">
        <v>20</v>
      </c>
      <c r="B54">
        <v>209</v>
      </c>
      <c r="G54" t="s">
        <v>14</v>
      </c>
      <c r="H54">
        <v>955</v>
      </c>
    </row>
    <row r="55" spans="1:8" hidden="1" x14ac:dyDescent="0.3">
      <c r="A55" t="s">
        <v>14</v>
      </c>
      <c r="B55">
        <v>120</v>
      </c>
      <c r="C55" t="s">
        <v>14</v>
      </c>
      <c r="F55">
        <v>5</v>
      </c>
      <c r="G55" t="s">
        <v>14</v>
      </c>
      <c r="H55">
        <v>67</v>
      </c>
    </row>
    <row r="56" spans="1:8" x14ac:dyDescent="0.3">
      <c r="A56" t="s">
        <v>20</v>
      </c>
      <c r="B56">
        <v>131</v>
      </c>
      <c r="G56" t="s">
        <v>14</v>
      </c>
      <c r="H56">
        <v>5</v>
      </c>
    </row>
    <row r="57" spans="1:8" x14ac:dyDescent="0.3">
      <c r="A57" t="s">
        <v>20</v>
      </c>
      <c r="B57">
        <v>164</v>
      </c>
      <c r="G57" t="s">
        <v>14</v>
      </c>
      <c r="H57">
        <v>26</v>
      </c>
    </row>
    <row r="58" spans="1:8" x14ac:dyDescent="0.3">
      <c r="A58" t="s">
        <v>20</v>
      </c>
      <c r="B58">
        <v>201</v>
      </c>
      <c r="G58" t="s">
        <v>14</v>
      </c>
      <c r="H58">
        <v>1130</v>
      </c>
    </row>
    <row r="59" spans="1:8" x14ac:dyDescent="0.3">
      <c r="A59" t="s">
        <v>20</v>
      </c>
      <c r="B59">
        <v>211</v>
      </c>
      <c r="G59" t="s">
        <v>14</v>
      </c>
      <c r="H59">
        <v>782</v>
      </c>
    </row>
    <row r="60" spans="1:8" x14ac:dyDescent="0.3">
      <c r="A60" t="s">
        <v>20</v>
      </c>
      <c r="B60">
        <v>128</v>
      </c>
      <c r="G60" t="s">
        <v>14</v>
      </c>
      <c r="H60">
        <v>210</v>
      </c>
    </row>
    <row r="61" spans="1:8" x14ac:dyDescent="0.3">
      <c r="A61" t="s">
        <v>20</v>
      </c>
      <c r="B61">
        <v>1600</v>
      </c>
      <c r="G61" t="s">
        <v>14</v>
      </c>
      <c r="H61">
        <v>136</v>
      </c>
    </row>
    <row r="62" spans="1:8" hidden="1" x14ac:dyDescent="0.3">
      <c r="A62" t="s">
        <v>14</v>
      </c>
      <c r="B62">
        <v>2253</v>
      </c>
      <c r="C62" t="s">
        <v>14</v>
      </c>
      <c r="F62">
        <v>19</v>
      </c>
      <c r="G62" t="s">
        <v>14</v>
      </c>
      <c r="H62">
        <v>86</v>
      </c>
    </row>
    <row r="63" spans="1:8" x14ac:dyDescent="0.3">
      <c r="A63" t="s">
        <v>20</v>
      </c>
      <c r="B63">
        <v>249</v>
      </c>
      <c r="G63" t="s">
        <v>14</v>
      </c>
      <c r="H63">
        <v>19</v>
      </c>
    </row>
    <row r="64" spans="1:8" hidden="1" x14ac:dyDescent="0.3">
      <c r="A64" t="s">
        <v>14</v>
      </c>
      <c r="B64">
        <v>5</v>
      </c>
      <c r="C64" t="s">
        <v>14</v>
      </c>
      <c r="F64">
        <v>35</v>
      </c>
      <c r="G64" t="s">
        <v>14</v>
      </c>
      <c r="H64">
        <v>886</v>
      </c>
    </row>
    <row r="65" spans="1:8" hidden="1" x14ac:dyDescent="0.3">
      <c r="A65" t="s">
        <v>14</v>
      </c>
      <c r="B65">
        <v>38</v>
      </c>
      <c r="C65" t="s">
        <v>14</v>
      </c>
      <c r="F65">
        <v>24</v>
      </c>
      <c r="G65" t="s">
        <v>14</v>
      </c>
      <c r="H65">
        <v>35</v>
      </c>
    </row>
    <row r="66" spans="1:8" x14ac:dyDescent="0.3">
      <c r="A66" t="s">
        <v>20</v>
      </c>
      <c r="B66">
        <v>236</v>
      </c>
      <c r="G66" t="s">
        <v>14</v>
      </c>
      <c r="H66">
        <v>24</v>
      </c>
    </row>
    <row r="67" spans="1:8" hidden="1" x14ac:dyDescent="0.3">
      <c r="A67" t="s">
        <v>14</v>
      </c>
      <c r="B67">
        <v>12</v>
      </c>
      <c r="C67" t="s">
        <v>14</v>
      </c>
      <c r="F67">
        <v>243</v>
      </c>
      <c r="G67" t="s">
        <v>14</v>
      </c>
      <c r="H67">
        <v>86</v>
      </c>
    </row>
    <row r="68" spans="1:8" x14ac:dyDescent="0.3">
      <c r="A68" t="s">
        <v>20</v>
      </c>
      <c r="B68">
        <v>4065</v>
      </c>
      <c r="G68" t="s">
        <v>14</v>
      </c>
      <c r="H68">
        <v>243</v>
      </c>
    </row>
    <row r="69" spans="1:8" x14ac:dyDescent="0.3">
      <c r="A69" t="s">
        <v>20</v>
      </c>
      <c r="B69">
        <v>246</v>
      </c>
      <c r="G69" t="s">
        <v>14</v>
      </c>
      <c r="H69">
        <v>65</v>
      </c>
    </row>
    <row r="70" spans="1:8" hidden="1" x14ac:dyDescent="0.3">
      <c r="A70" t="s">
        <v>74</v>
      </c>
      <c r="B70">
        <v>17</v>
      </c>
      <c r="C70" t="s">
        <v>14</v>
      </c>
      <c r="F70">
        <v>168</v>
      </c>
      <c r="G70" t="s">
        <v>14</v>
      </c>
      <c r="H70">
        <v>100</v>
      </c>
    </row>
    <row r="71" spans="1:8" x14ac:dyDescent="0.3">
      <c r="A71" t="s">
        <v>20</v>
      </c>
      <c r="B71">
        <v>2475</v>
      </c>
      <c r="G71" t="s">
        <v>14</v>
      </c>
      <c r="H71">
        <v>168</v>
      </c>
    </row>
    <row r="72" spans="1:8" x14ac:dyDescent="0.3">
      <c r="A72" t="s">
        <v>20</v>
      </c>
      <c r="B72">
        <v>76</v>
      </c>
      <c r="G72" t="s">
        <v>14</v>
      </c>
      <c r="H72">
        <v>13</v>
      </c>
    </row>
    <row r="73" spans="1:8" x14ac:dyDescent="0.3">
      <c r="A73" t="s">
        <v>20</v>
      </c>
      <c r="B73">
        <v>54</v>
      </c>
      <c r="G73" t="s">
        <v>14</v>
      </c>
      <c r="H73">
        <v>1</v>
      </c>
    </row>
    <row r="74" spans="1:8" x14ac:dyDescent="0.3">
      <c r="A74" t="s">
        <v>20</v>
      </c>
      <c r="B74">
        <v>88</v>
      </c>
      <c r="G74" t="s">
        <v>14</v>
      </c>
      <c r="H74">
        <v>40</v>
      </c>
    </row>
    <row r="75" spans="1:8" x14ac:dyDescent="0.3">
      <c r="A75" t="s">
        <v>20</v>
      </c>
      <c r="B75">
        <v>85</v>
      </c>
      <c r="G75" t="s">
        <v>14</v>
      </c>
      <c r="H75">
        <v>226</v>
      </c>
    </row>
    <row r="76" spans="1:8" x14ac:dyDescent="0.3">
      <c r="A76" t="s">
        <v>20</v>
      </c>
      <c r="B76">
        <v>170</v>
      </c>
      <c r="G76" t="s">
        <v>14</v>
      </c>
      <c r="H76">
        <v>1625</v>
      </c>
    </row>
    <row r="77" spans="1:8" hidden="1" x14ac:dyDescent="0.3">
      <c r="A77" t="s">
        <v>14</v>
      </c>
      <c r="B77">
        <v>1684</v>
      </c>
      <c r="C77" t="s">
        <v>14</v>
      </c>
      <c r="F77">
        <v>934</v>
      </c>
      <c r="G77" t="s">
        <v>14</v>
      </c>
      <c r="H77">
        <v>143</v>
      </c>
    </row>
    <row r="78" spans="1:8" hidden="1" x14ac:dyDescent="0.3">
      <c r="A78" t="s">
        <v>14</v>
      </c>
      <c r="B78">
        <v>56</v>
      </c>
      <c r="C78" t="s">
        <v>14</v>
      </c>
      <c r="F78">
        <v>17</v>
      </c>
      <c r="G78" t="s">
        <v>14</v>
      </c>
      <c r="H78">
        <v>934</v>
      </c>
    </row>
    <row r="79" spans="1:8" x14ac:dyDescent="0.3">
      <c r="A79" t="s">
        <v>20</v>
      </c>
      <c r="B79">
        <v>330</v>
      </c>
      <c r="G79" t="s">
        <v>14</v>
      </c>
      <c r="H79">
        <v>17</v>
      </c>
    </row>
    <row r="80" spans="1:8" hidden="1" x14ac:dyDescent="0.3">
      <c r="A80" t="s">
        <v>14</v>
      </c>
      <c r="B80">
        <v>838</v>
      </c>
      <c r="C80" t="s">
        <v>14</v>
      </c>
      <c r="F80">
        <v>931</v>
      </c>
      <c r="G80" t="s">
        <v>14</v>
      </c>
      <c r="H80">
        <v>2179</v>
      </c>
    </row>
    <row r="81" spans="1:8" x14ac:dyDescent="0.3">
      <c r="A81" t="s">
        <v>20</v>
      </c>
      <c r="B81">
        <v>127</v>
      </c>
      <c r="G81" t="s">
        <v>14</v>
      </c>
      <c r="H81">
        <v>931</v>
      </c>
    </row>
    <row r="82" spans="1:8" x14ac:dyDescent="0.3">
      <c r="A82" t="s">
        <v>20</v>
      </c>
      <c r="B82">
        <v>411</v>
      </c>
      <c r="G82" t="s">
        <v>14</v>
      </c>
      <c r="H82">
        <v>92</v>
      </c>
    </row>
    <row r="83" spans="1:8" x14ac:dyDescent="0.3">
      <c r="A83" t="s">
        <v>20</v>
      </c>
      <c r="B83">
        <v>180</v>
      </c>
      <c r="G83" t="s">
        <v>14</v>
      </c>
      <c r="H83">
        <v>57</v>
      </c>
    </row>
    <row r="84" spans="1:8" hidden="1" x14ac:dyDescent="0.3">
      <c r="A84" t="s">
        <v>14</v>
      </c>
      <c r="B84">
        <v>1000</v>
      </c>
      <c r="C84" t="s">
        <v>14</v>
      </c>
      <c r="F84">
        <v>1</v>
      </c>
      <c r="G84" t="s">
        <v>14</v>
      </c>
      <c r="H84">
        <v>41</v>
      </c>
    </row>
    <row r="85" spans="1:8" x14ac:dyDescent="0.3">
      <c r="A85" t="s">
        <v>20</v>
      </c>
      <c r="B85">
        <v>374</v>
      </c>
      <c r="G85" t="s">
        <v>14</v>
      </c>
      <c r="H85">
        <v>1</v>
      </c>
    </row>
    <row r="86" spans="1:8" x14ac:dyDescent="0.3">
      <c r="A86" t="s">
        <v>20</v>
      </c>
      <c r="B86">
        <v>71</v>
      </c>
      <c r="G86" t="s">
        <v>14</v>
      </c>
      <c r="H86">
        <v>101</v>
      </c>
    </row>
    <row r="87" spans="1:8" x14ac:dyDescent="0.3">
      <c r="A87" t="s">
        <v>20</v>
      </c>
      <c r="B87">
        <v>203</v>
      </c>
      <c r="G87" t="s">
        <v>14</v>
      </c>
      <c r="H87">
        <v>1335</v>
      </c>
    </row>
    <row r="88" spans="1:8" hidden="1" x14ac:dyDescent="0.3">
      <c r="A88" t="s">
        <v>14</v>
      </c>
      <c r="B88">
        <v>1482</v>
      </c>
      <c r="C88" t="s">
        <v>14</v>
      </c>
      <c r="F88">
        <v>454</v>
      </c>
      <c r="G88" t="s">
        <v>14</v>
      </c>
      <c r="H88">
        <v>15</v>
      </c>
    </row>
    <row r="89" spans="1:8" x14ac:dyDescent="0.3">
      <c r="A89" t="s">
        <v>20</v>
      </c>
      <c r="B89">
        <v>113</v>
      </c>
      <c r="G89" t="s">
        <v>14</v>
      </c>
      <c r="H89">
        <v>454</v>
      </c>
    </row>
    <row r="90" spans="1:8" x14ac:dyDescent="0.3">
      <c r="A90" t="s">
        <v>20</v>
      </c>
      <c r="B90">
        <v>96</v>
      </c>
      <c r="G90" t="s">
        <v>14</v>
      </c>
      <c r="H90">
        <v>3182</v>
      </c>
    </row>
    <row r="91" spans="1:8" hidden="1" x14ac:dyDescent="0.3">
      <c r="A91" t="s">
        <v>14</v>
      </c>
      <c r="B91">
        <v>106</v>
      </c>
      <c r="C91" t="s">
        <v>14</v>
      </c>
      <c r="F91">
        <v>133</v>
      </c>
      <c r="G91" t="s">
        <v>14</v>
      </c>
      <c r="H91">
        <v>15</v>
      </c>
    </row>
    <row r="92" spans="1:8" hidden="1" x14ac:dyDescent="0.3">
      <c r="A92" t="s">
        <v>14</v>
      </c>
      <c r="B92">
        <v>679</v>
      </c>
      <c r="C92" t="s">
        <v>14</v>
      </c>
      <c r="F92">
        <v>2062</v>
      </c>
      <c r="G92" t="s">
        <v>14</v>
      </c>
      <c r="H92">
        <v>133</v>
      </c>
    </row>
    <row r="93" spans="1:8" x14ac:dyDescent="0.3">
      <c r="A93" t="s">
        <v>20</v>
      </c>
      <c r="B93">
        <v>498</v>
      </c>
      <c r="G93" t="s">
        <v>14</v>
      </c>
      <c r="H93">
        <v>2062</v>
      </c>
    </row>
    <row r="94" spans="1:8" hidden="1" x14ac:dyDescent="0.3">
      <c r="A94" t="s">
        <v>74</v>
      </c>
      <c r="B94">
        <v>610</v>
      </c>
      <c r="C94" t="s">
        <v>14</v>
      </c>
      <c r="F94">
        <v>132</v>
      </c>
      <c r="G94" t="s">
        <v>14</v>
      </c>
      <c r="H94">
        <v>29</v>
      </c>
    </row>
    <row r="95" spans="1:8" x14ac:dyDescent="0.3">
      <c r="A95" t="s">
        <v>20</v>
      </c>
      <c r="B95">
        <v>180</v>
      </c>
      <c r="G95" t="s">
        <v>14</v>
      </c>
      <c r="H95">
        <v>132</v>
      </c>
    </row>
    <row r="96" spans="1:8" x14ac:dyDescent="0.3">
      <c r="A96" t="s">
        <v>20</v>
      </c>
      <c r="B96">
        <v>27</v>
      </c>
      <c r="G96" t="s">
        <v>14</v>
      </c>
      <c r="H96">
        <v>137</v>
      </c>
    </row>
    <row r="97" spans="1:8" x14ac:dyDescent="0.3">
      <c r="A97" t="s">
        <v>20</v>
      </c>
      <c r="B97">
        <v>2331</v>
      </c>
      <c r="G97" t="s">
        <v>14</v>
      </c>
      <c r="H97">
        <v>908</v>
      </c>
    </row>
    <row r="98" spans="1:8" x14ac:dyDescent="0.3">
      <c r="A98" t="s">
        <v>20</v>
      </c>
      <c r="B98">
        <v>113</v>
      </c>
      <c r="G98" t="s">
        <v>14</v>
      </c>
      <c r="H98">
        <v>10</v>
      </c>
    </row>
    <row r="99" spans="1:8" hidden="1" x14ac:dyDescent="0.3">
      <c r="A99" t="s">
        <v>14</v>
      </c>
      <c r="B99">
        <v>1220</v>
      </c>
      <c r="C99" t="s">
        <v>14</v>
      </c>
      <c r="F99">
        <v>38</v>
      </c>
      <c r="G99" t="s">
        <v>14</v>
      </c>
      <c r="H99">
        <v>1910</v>
      </c>
    </row>
    <row r="100" spans="1:8" x14ac:dyDescent="0.3">
      <c r="A100" t="s">
        <v>20</v>
      </c>
      <c r="B100">
        <v>164</v>
      </c>
      <c r="G100" t="s">
        <v>14</v>
      </c>
      <c r="H100">
        <v>38</v>
      </c>
    </row>
    <row r="101" spans="1:8" hidden="1" x14ac:dyDescent="0.3">
      <c r="A101" t="s">
        <v>14</v>
      </c>
      <c r="B101">
        <v>1</v>
      </c>
      <c r="C101" t="s">
        <v>14</v>
      </c>
      <c r="F101">
        <v>49</v>
      </c>
      <c r="G101" t="s">
        <v>14</v>
      </c>
      <c r="H101">
        <v>104</v>
      </c>
    </row>
    <row r="102" spans="1:8" x14ac:dyDescent="0.3">
      <c r="A102" t="s">
        <v>20</v>
      </c>
      <c r="B102">
        <v>164</v>
      </c>
      <c r="G102" t="s">
        <v>14</v>
      </c>
      <c r="H102">
        <v>49</v>
      </c>
    </row>
    <row r="103" spans="1:8" x14ac:dyDescent="0.3">
      <c r="A103" t="s">
        <v>20</v>
      </c>
      <c r="B103">
        <v>336</v>
      </c>
      <c r="G103" t="s">
        <v>14</v>
      </c>
      <c r="H103">
        <v>1</v>
      </c>
    </row>
    <row r="104" spans="1:8" hidden="1" x14ac:dyDescent="0.3">
      <c r="A104" t="s">
        <v>14</v>
      </c>
      <c r="B104">
        <v>37</v>
      </c>
      <c r="C104" t="s">
        <v>14</v>
      </c>
      <c r="F104">
        <v>32</v>
      </c>
      <c r="G104" t="s">
        <v>14</v>
      </c>
      <c r="H104">
        <v>245</v>
      </c>
    </row>
    <row r="105" spans="1:8" x14ac:dyDescent="0.3">
      <c r="A105" t="s">
        <v>20</v>
      </c>
      <c r="B105">
        <v>1917</v>
      </c>
      <c r="G105" t="s">
        <v>14</v>
      </c>
      <c r="H105">
        <v>32</v>
      </c>
    </row>
    <row r="106" spans="1:8" x14ac:dyDescent="0.3">
      <c r="A106" t="s">
        <v>20</v>
      </c>
      <c r="B106">
        <v>95</v>
      </c>
      <c r="G106" t="s">
        <v>14</v>
      </c>
      <c r="H106">
        <v>7</v>
      </c>
    </row>
    <row r="107" spans="1:8" x14ac:dyDescent="0.3">
      <c r="A107" t="s">
        <v>20</v>
      </c>
      <c r="B107">
        <v>147</v>
      </c>
      <c r="G107" t="s">
        <v>14</v>
      </c>
      <c r="H107">
        <v>803</v>
      </c>
    </row>
    <row r="108" spans="1:8" x14ac:dyDescent="0.3">
      <c r="A108" t="s">
        <v>20</v>
      </c>
      <c r="B108">
        <v>86</v>
      </c>
      <c r="G108" t="s">
        <v>14</v>
      </c>
      <c r="H108">
        <v>16</v>
      </c>
    </row>
    <row r="109" spans="1:8" x14ac:dyDescent="0.3">
      <c r="A109" t="s">
        <v>20</v>
      </c>
      <c r="B109">
        <v>83</v>
      </c>
      <c r="G109" t="s">
        <v>14</v>
      </c>
      <c r="H109">
        <v>31</v>
      </c>
    </row>
    <row r="110" spans="1:8" hidden="1" x14ac:dyDescent="0.3">
      <c r="A110" t="s">
        <v>14</v>
      </c>
      <c r="B110">
        <v>60</v>
      </c>
      <c r="C110" t="s">
        <v>14</v>
      </c>
      <c r="F110">
        <v>30</v>
      </c>
      <c r="G110" t="s">
        <v>14</v>
      </c>
      <c r="H110">
        <v>108</v>
      </c>
    </row>
    <row r="111" spans="1:8" hidden="1" x14ac:dyDescent="0.3">
      <c r="A111" t="s">
        <v>14</v>
      </c>
      <c r="B111">
        <v>296</v>
      </c>
      <c r="C111" t="s">
        <v>14</v>
      </c>
      <c r="F111">
        <v>17</v>
      </c>
      <c r="G111" t="s">
        <v>14</v>
      </c>
      <c r="H111">
        <v>30</v>
      </c>
    </row>
    <row r="112" spans="1:8" x14ac:dyDescent="0.3">
      <c r="A112" t="s">
        <v>20</v>
      </c>
      <c r="B112">
        <v>676</v>
      </c>
      <c r="G112" t="s">
        <v>14</v>
      </c>
      <c r="H112">
        <v>17</v>
      </c>
    </row>
    <row r="113" spans="1:8" x14ac:dyDescent="0.3">
      <c r="A113" t="s">
        <v>20</v>
      </c>
      <c r="B113">
        <v>361</v>
      </c>
      <c r="G113" t="s">
        <v>14</v>
      </c>
      <c r="H113">
        <v>80</v>
      </c>
    </row>
    <row r="114" spans="1:8" x14ac:dyDescent="0.3">
      <c r="A114" t="s">
        <v>20</v>
      </c>
      <c r="B114">
        <v>131</v>
      </c>
      <c r="G114" t="s">
        <v>14</v>
      </c>
      <c r="H114">
        <v>2468</v>
      </c>
    </row>
    <row r="115" spans="1:8" x14ac:dyDescent="0.3">
      <c r="A115" t="s">
        <v>20</v>
      </c>
      <c r="B115">
        <v>126</v>
      </c>
      <c r="G115" t="s">
        <v>14</v>
      </c>
      <c r="H115">
        <v>26</v>
      </c>
    </row>
    <row r="116" spans="1:8" hidden="1" x14ac:dyDescent="0.3">
      <c r="A116" t="s">
        <v>14</v>
      </c>
      <c r="B116">
        <v>3304</v>
      </c>
      <c r="C116" t="s">
        <v>14</v>
      </c>
      <c r="F116">
        <v>128</v>
      </c>
      <c r="G116" t="s">
        <v>14</v>
      </c>
      <c r="H116">
        <v>73</v>
      </c>
    </row>
    <row r="117" spans="1:8" hidden="1" x14ac:dyDescent="0.3">
      <c r="A117" t="s">
        <v>14</v>
      </c>
      <c r="B117">
        <v>73</v>
      </c>
      <c r="C117" t="s">
        <v>14</v>
      </c>
      <c r="F117">
        <v>33</v>
      </c>
      <c r="G117" t="s">
        <v>14</v>
      </c>
      <c r="H117">
        <v>128</v>
      </c>
    </row>
    <row r="118" spans="1:8" x14ac:dyDescent="0.3">
      <c r="A118" t="s">
        <v>20</v>
      </c>
      <c r="B118">
        <v>275</v>
      </c>
      <c r="G118" t="s">
        <v>14</v>
      </c>
      <c r="H118">
        <v>33</v>
      </c>
    </row>
    <row r="119" spans="1:8" x14ac:dyDescent="0.3">
      <c r="A119" t="s">
        <v>20</v>
      </c>
      <c r="B119">
        <v>67</v>
      </c>
      <c r="G119" t="s">
        <v>14</v>
      </c>
      <c r="H119">
        <v>1072</v>
      </c>
    </row>
    <row r="120" spans="1:8" x14ac:dyDescent="0.3">
      <c r="A120" t="s">
        <v>20</v>
      </c>
      <c r="B120">
        <v>154</v>
      </c>
      <c r="G120" t="s">
        <v>14</v>
      </c>
      <c r="H120">
        <v>393</v>
      </c>
    </row>
    <row r="121" spans="1:8" x14ac:dyDescent="0.3">
      <c r="A121" t="s">
        <v>20</v>
      </c>
      <c r="B121">
        <v>1782</v>
      </c>
      <c r="G121" t="s">
        <v>14</v>
      </c>
      <c r="H121">
        <v>1257</v>
      </c>
    </row>
    <row r="122" spans="1:8" x14ac:dyDescent="0.3">
      <c r="A122" t="s">
        <v>20</v>
      </c>
      <c r="B122">
        <v>903</v>
      </c>
      <c r="G122" t="s">
        <v>14</v>
      </c>
      <c r="H122">
        <v>328</v>
      </c>
    </row>
    <row r="123" spans="1:8" hidden="1" x14ac:dyDescent="0.3">
      <c r="A123" t="s">
        <v>14</v>
      </c>
      <c r="B123">
        <v>3387</v>
      </c>
      <c r="C123" t="s">
        <v>14</v>
      </c>
      <c r="F123">
        <v>830</v>
      </c>
      <c r="G123" t="s">
        <v>14</v>
      </c>
      <c r="H123">
        <v>147</v>
      </c>
    </row>
    <row r="124" spans="1:8" hidden="1" x14ac:dyDescent="0.3">
      <c r="A124" t="s">
        <v>14</v>
      </c>
      <c r="B124">
        <v>662</v>
      </c>
      <c r="C124" t="s">
        <v>14</v>
      </c>
      <c r="F124">
        <v>331</v>
      </c>
      <c r="G124" t="s">
        <v>14</v>
      </c>
      <c r="H124">
        <v>830</v>
      </c>
    </row>
    <row r="125" spans="1:8" x14ac:dyDescent="0.3">
      <c r="A125" t="s">
        <v>20</v>
      </c>
      <c r="B125">
        <v>94</v>
      </c>
      <c r="G125" t="s">
        <v>14</v>
      </c>
      <c r="H125">
        <v>331</v>
      </c>
    </row>
    <row r="126" spans="1:8" x14ac:dyDescent="0.3">
      <c r="A126" t="s">
        <v>20</v>
      </c>
      <c r="B126">
        <v>180</v>
      </c>
      <c r="G126" t="s">
        <v>14</v>
      </c>
      <c r="H126">
        <v>25</v>
      </c>
    </row>
    <row r="127" spans="1:8" hidden="1" x14ac:dyDescent="0.3">
      <c r="A127" t="s">
        <v>14</v>
      </c>
      <c r="B127">
        <v>774</v>
      </c>
      <c r="C127" t="s">
        <v>14</v>
      </c>
      <c r="F127">
        <v>923</v>
      </c>
      <c r="G127" t="s">
        <v>14</v>
      </c>
      <c r="H127">
        <v>3483</v>
      </c>
    </row>
    <row r="128" spans="1:8" hidden="1" x14ac:dyDescent="0.3">
      <c r="A128" t="s">
        <v>14</v>
      </c>
      <c r="B128">
        <v>672</v>
      </c>
      <c r="C128" t="s">
        <v>14</v>
      </c>
      <c r="F128">
        <v>1</v>
      </c>
      <c r="G128" t="s">
        <v>14</v>
      </c>
      <c r="H128">
        <v>923</v>
      </c>
    </row>
    <row r="129" spans="1:8" hidden="1" x14ac:dyDescent="0.3">
      <c r="A129" t="s">
        <v>74</v>
      </c>
      <c r="B129">
        <v>532</v>
      </c>
      <c r="C129" t="s">
        <v>14</v>
      </c>
      <c r="F129">
        <v>33</v>
      </c>
      <c r="G129" t="s">
        <v>14</v>
      </c>
      <c r="H129">
        <v>1</v>
      </c>
    </row>
    <row r="130" spans="1:8" hidden="1" x14ac:dyDescent="0.3">
      <c r="A130" t="s">
        <v>74</v>
      </c>
      <c r="B130">
        <v>55</v>
      </c>
      <c r="C130" t="s">
        <v>14</v>
      </c>
      <c r="F130">
        <v>40</v>
      </c>
      <c r="G130" t="s">
        <v>14</v>
      </c>
      <c r="H130">
        <v>33</v>
      </c>
    </row>
    <row r="131" spans="1:8" x14ac:dyDescent="0.3">
      <c r="A131" t="s">
        <v>20</v>
      </c>
      <c r="B131">
        <v>533</v>
      </c>
      <c r="G131" t="s">
        <v>14</v>
      </c>
      <c r="H131">
        <v>40</v>
      </c>
    </row>
    <row r="132" spans="1:8" x14ac:dyDescent="0.3">
      <c r="A132" t="s">
        <v>20</v>
      </c>
      <c r="B132">
        <v>2443</v>
      </c>
      <c r="G132" t="s">
        <v>14</v>
      </c>
      <c r="H132">
        <v>23</v>
      </c>
    </row>
    <row r="133" spans="1:8" x14ac:dyDescent="0.3">
      <c r="A133" t="s">
        <v>20</v>
      </c>
      <c r="B133">
        <v>89</v>
      </c>
      <c r="G133" t="s">
        <v>14</v>
      </c>
      <c r="H133">
        <v>75</v>
      </c>
    </row>
    <row r="134" spans="1:8" x14ac:dyDescent="0.3">
      <c r="A134" t="s">
        <v>20</v>
      </c>
      <c r="B134">
        <v>159</v>
      </c>
      <c r="G134" t="s">
        <v>14</v>
      </c>
      <c r="H134">
        <v>2176</v>
      </c>
    </row>
    <row r="135" spans="1:8" hidden="1" x14ac:dyDescent="0.3">
      <c r="A135" t="s">
        <v>14</v>
      </c>
      <c r="B135">
        <v>940</v>
      </c>
      <c r="C135" t="s">
        <v>14</v>
      </c>
      <c r="F135">
        <v>25</v>
      </c>
      <c r="G135" t="s">
        <v>14</v>
      </c>
      <c r="H135">
        <v>441</v>
      </c>
    </row>
    <row r="136" spans="1:8" hidden="1" x14ac:dyDescent="0.3">
      <c r="A136" t="s">
        <v>14</v>
      </c>
      <c r="B136">
        <v>117</v>
      </c>
      <c r="C136" t="s">
        <v>14</v>
      </c>
      <c r="F136">
        <v>127</v>
      </c>
      <c r="G136" t="s">
        <v>14</v>
      </c>
      <c r="H136">
        <v>25</v>
      </c>
    </row>
    <row r="137" spans="1:8" hidden="1" x14ac:dyDescent="0.3">
      <c r="A137" t="s">
        <v>74</v>
      </c>
      <c r="B137">
        <v>58</v>
      </c>
      <c r="C137" t="s">
        <v>14</v>
      </c>
      <c r="F137">
        <v>355</v>
      </c>
      <c r="G137" t="s">
        <v>14</v>
      </c>
      <c r="H137">
        <v>127</v>
      </c>
    </row>
    <row r="138" spans="1:8" x14ac:dyDescent="0.3">
      <c r="A138" t="s">
        <v>20</v>
      </c>
      <c r="B138">
        <v>50</v>
      </c>
      <c r="G138" t="s">
        <v>14</v>
      </c>
      <c r="H138">
        <v>355</v>
      </c>
    </row>
    <row r="139" spans="1:8" hidden="1" x14ac:dyDescent="0.3">
      <c r="A139" t="s">
        <v>14</v>
      </c>
      <c r="B139">
        <v>115</v>
      </c>
      <c r="C139" t="s">
        <v>14</v>
      </c>
      <c r="F139">
        <v>67</v>
      </c>
      <c r="G139" t="s">
        <v>14</v>
      </c>
      <c r="H139">
        <v>44</v>
      </c>
    </row>
    <row r="140" spans="1:8" hidden="1" x14ac:dyDescent="0.3">
      <c r="A140" t="s">
        <v>14</v>
      </c>
      <c r="B140">
        <v>326</v>
      </c>
      <c r="C140" t="s">
        <v>14</v>
      </c>
      <c r="F140">
        <v>1068</v>
      </c>
      <c r="G140" t="s">
        <v>14</v>
      </c>
      <c r="H140">
        <v>67</v>
      </c>
    </row>
    <row r="141" spans="1:8" x14ac:dyDescent="0.3">
      <c r="A141" t="s">
        <v>20</v>
      </c>
      <c r="B141">
        <v>186</v>
      </c>
      <c r="G141" t="s">
        <v>14</v>
      </c>
      <c r="H141">
        <v>1068</v>
      </c>
    </row>
    <row r="142" spans="1:8" x14ac:dyDescent="0.3">
      <c r="A142" t="s">
        <v>20</v>
      </c>
      <c r="B142">
        <v>1071</v>
      </c>
      <c r="G142" t="s">
        <v>14</v>
      </c>
      <c r="H142">
        <v>424</v>
      </c>
    </row>
    <row r="143" spans="1:8" x14ac:dyDescent="0.3">
      <c r="A143" t="s">
        <v>20</v>
      </c>
      <c r="B143">
        <v>117</v>
      </c>
      <c r="G143" t="s">
        <v>14</v>
      </c>
      <c r="H143">
        <v>151</v>
      </c>
    </row>
    <row r="144" spans="1:8" x14ac:dyDescent="0.3">
      <c r="A144" t="s">
        <v>20</v>
      </c>
      <c r="B144">
        <v>70</v>
      </c>
      <c r="G144" t="s">
        <v>14</v>
      </c>
      <c r="H144">
        <v>1608</v>
      </c>
    </row>
    <row r="145" spans="1:8" x14ac:dyDescent="0.3">
      <c r="A145" t="s">
        <v>20</v>
      </c>
      <c r="B145">
        <v>135</v>
      </c>
      <c r="G145" t="s">
        <v>14</v>
      </c>
      <c r="H145">
        <v>941</v>
      </c>
    </row>
    <row r="146" spans="1:8" x14ac:dyDescent="0.3">
      <c r="A146" t="s">
        <v>20</v>
      </c>
      <c r="B146">
        <v>768</v>
      </c>
      <c r="G146" t="s">
        <v>14</v>
      </c>
      <c r="H146">
        <v>1</v>
      </c>
    </row>
    <row r="147" spans="1:8" hidden="1" x14ac:dyDescent="0.3">
      <c r="A147" t="s">
        <v>74</v>
      </c>
      <c r="B147">
        <v>51</v>
      </c>
      <c r="C147" t="s">
        <v>14</v>
      </c>
      <c r="F147">
        <v>3015</v>
      </c>
      <c r="G147" t="s">
        <v>14</v>
      </c>
      <c r="H147">
        <v>40</v>
      </c>
    </row>
    <row r="148" spans="1:8" x14ac:dyDescent="0.3">
      <c r="A148" t="s">
        <v>20</v>
      </c>
      <c r="B148">
        <v>199</v>
      </c>
      <c r="G148" t="s">
        <v>14</v>
      </c>
      <c r="H148">
        <v>3015</v>
      </c>
    </row>
    <row r="149" spans="1:8" x14ac:dyDescent="0.3">
      <c r="A149" t="s">
        <v>20</v>
      </c>
      <c r="B149">
        <v>107</v>
      </c>
      <c r="G149" t="s">
        <v>14</v>
      </c>
      <c r="H149">
        <v>435</v>
      </c>
    </row>
    <row r="150" spans="1:8" x14ac:dyDescent="0.3">
      <c r="A150" t="s">
        <v>20</v>
      </c>
      <c r="B150">
        <v>195</v>
      </c>
      <c r="G150" t="s">
        <v>14</v>
      </c>
      <c r="H150">
        <v>714</v>
      </c>
    </row>
    <row r="151" spans="1:8" hidden="1" x14ac:dyDescent="0.3">
      <c r="A151" t="s">
        <v>14</v>
      </c>
      <c r="B151">
        <v>1</v>
      </c>
      <c r="C151" t="s">
        <v>14</v>
      </c>
      <c r="F151">
        <v>418</v>
      </c>
      <c r="G151" t="s">
        <v>14</v>
      </c>
      <c r="H151">
        <v>5497</v>
      </c>
    </row>
    <row r="152" spans="1:8" hidden="1" x14ac:dyDescent="0.3">
      <c r="A152" t="s">
        <v>14</v>
      </c>
      <c r="B152">
        <v>1467</v>
      </c>
      <c r="C152" t="s">
        <v>14</v>
      </c>
      <c r="F152">
        <v>1439</v>
      </c>
      <c r="G152" t="s">
        <v>14</v>
      </c>
      <c r="H152">
        <v>418</v>
      </c>
    </row>
    <row r="153" spans="1:8" x14ac:dyDescent="0.3">
      <c r="A153" t="s">
        <v>20</v>
      </c>
      <c r="B153">
        <v>3376</v>
      </c>
      <c r="G153" t="s">
        <v>14</v>
      </c>
      <c r="H153">
        <v>1439</v>
      </c>
    </row>
    <row r="154" spans="1:8" hidden="1" x14ac:dyDescent="0.3">
      <c r="A154" t="s">
        <v>14</v>
      </c>
      <c r="B154">
        <v>5681</v>
      </c>
      <c r="C154" t="s">
        <v>14</v>
      </c>
      <c r="F154">
        <v>1999</v>
      </c>
      <c r="G154" t="s">
        <v>14</v>
      </c>
      <c r="H154">
        <v>15</v>
      </c>
    </row>
    <row r="155" spans="1:8" hidden="1" x14ac:dyDescent="0.3">
      <c r="A155" t="s">
        <v>14</v>
      </c>
      <c r="B155">
        <v>1059</v>
      </c>
      <c r="C155" t="s">
        <v>14</v>
      </c>
      <c r="F155">
        <v>118</v>
      </c>
      <c r="G155" t="s">
        <v>14</v>
      </c>
      <c r="H155">
        <v>1999</v>
      </c>
    </row>
    <row r="156" spans="1:8" hidden="1" x14ac:dyDescent="0.3">
      <c r="A156" t="s">
        <v>14</v>
      </c>
      <c r="B156">
        <v>1194</v>
      </c>
      <c r="C156" t="s">
        <v>14</v>
      </c>
      <c r="F156">
        <v>162</v>
      </c>
      <c r="G156" t="s">
        <v>14</v>
      </c>
      <c r="H156">
        <v>118</v>
      </c>
    </row>
    <row r="157" spans="1:8" hidden="1" x14ac:dyDescent="0.3">
      <c r="A157" t="s">
        <v>74</v>
      </c>
      <c r="B157">
        <v>379</v>
      </c>
      <c r="C157" t="s">
        <v>14</v>
      </c>
      <c r="F157">
        <v>83</v>
      </c>
      <c r="G157" t="s">
        <v>14</v>
      </c>
      <c r="H157">
        <v>162</v>
      </c>
    </row>
    <row r="158" spans="1:8" hidden="1" x14ac:dyDescent="0.3">
      <c r="A158" t="s">
        <v>14</v>
      </c>
      <c r="B158">
        <v>30</v>
      </c>
      <c r="C158" t="s">
        <v>14</v>
      </c>
      <c r="F158">
        <v>747</v>
      </c>
      <c r="G158" t="s">
        <v>14</v>
      </c>
      <c r="H158">
        <v>83</v>
      </c>
    </row>
    <row r="159" spans="1:8" x14ac:dyDescent="0.3">
      <c r="A159" t="s">
        <v>20</v>
      </c>
      <c r="B159">
        <v>41</v>
      </c>
      <c r="G159" t="s">
        <v>14</v>
      </c>
      <c r="H159">
        <v>747</v>
      </c>
    </row>
    <row r="160" spans="1:8" x14ac:dyDescent="0.3">
      <c r="A160" t="s">
        <v>20</v>
      </c>
      <c r="B160">
        <v>1821</v>
      </c>
      <c r="G160" t="s">
        <v>14</v>
      </c>
      <c r="H160">
        <v>84</v>
      </c>
    </row>
    <row r="161" spans="1:8" x14ac:dyDescent="0.3">
      <c r="A161" t="s">
        <v>20</v>
      </c>
      <c r="B161">
        <v>164</v>
      </c>
      <c r="G161" t="s">
        <v>14</v>
      </c>
      <c r="H161">
        <v>91</v>
      </c>
    </row>
    <row r="162" spans="1:8" hidden="1" x14ac:dyDescent="0.3">
      <c r="A162" t="s">
        <v>14</v>
      </c>
      <c r="B162">
        <v>75</v>
      </c>
      <c r="C162" t="s">
        <v>14</v>
      </c>
      <c r="F162">
        <v>32</v>
      </c>
      <c r="G162" t="s">
        <v>14</v>
      </c>
      <c r="H162">
        <v>792</v>
      </c>
    </row>
    <row r="163" spans="1:8" x14ac:dyDescent="0.3">
      <c r="A163" t="s">
        <v>20</v>
      </c>
      <c r="B163">
        <v>157</v>
      </c>
      <c r="G163" t="s">
        <v>14</v>
      </c>
      <c r="H163">
        <v>32</v>
      </c>
    </row>
    <row r="164" spans="1:8" x14ac:dyDescent="0.3">
      <c r="A164" t="s">
        <v>20</v>
      </c>
      <c r="B164">
        <v>246</v>
      </c>
      <c r="G164" t="s">
        <v>14</v>
      </c>
      <c r="H164">
        <v>186</v>
      </c>
    </row>
    <row r="165" spans="1:8" x14ac:dyDescent="0.3">
      <c r="A165" t="s">
        <v>20</v>
      </c>
      <c r="B165">
        <v>1396</v>
      </c>
      <c r="G165" t="s">
        <v>14</v>
      </c>
      <c r="H165">
        <v>605</v>
      </c>
    </row>
    <row r="166" spans="1:8" x14ac:dyDescent="0.3">
      <c r="A166" t="s">
        <v>20</v>
      </c>
      <c r="B166">
        <v>2506</v>
      </c>
      <c r="G166" t="s">
        <v>14</v>
      </c>
      <c r="H166">
        <v>1</v>
      </c>
    </row>
    <row r="167" spans="1:8" x14ac:dyDescent="0.3">
      <c r="A167" t="s">
        <v>20</v>
      </c>
      <c r="B167">
        <v>244</v>
      </c>
      <c r="G167" t="s">
        <v>14</v>
      </c>
      <c r="H167">
        <v>31</v>
      </c>
    </row>
    <row r="168" spans="1:8" x14ac:dyDescent="0.3">
      <c r="A168" t="s">
        <v>20</v>
      </c>
      <c r="B168">
        <v>146</v>
      </c>
      <c r="G168" t="s">
        <v>14</v>
      </c>
      <c r="H168">
        <v>1181</v>
      </c>
    </row>
    <row r="169" spans="1:8" hidden="1" x14ac:dyDescent="0.3">
      <c r="A169" t="s">
        <v>14</v>
      </c>
      <c r="B169">
        <v>955</v>
      </c>
      <c r="C169" t="s">
        <v>14</v>
      </c>
      <c r="F169">
        <v>46</v>
      </c>
      <c r="G169" t="s">
        <v>14</v>
      </c>
      <c r="H169">
        <v>39</v>
      </c>
    </row>
    <row r="170" spans="1:8" x14ac:dyDescent="0.3">
      <c r="A170" t="s">
        <v>20</v>
      </c>
      <c r="B170">
        <v>1267</v>
      </c>
      <c r="G170" t="s">
        <v>14</v>
      </c>
      <c r="H170">
        <v>46</v>
      </c>
    </row>
    <row r="171" spans="1:8" hidden="1" x14ac:dyDescent="0.3">
      <c r="A171" t="s">
        <v>14</v>
      </c>
      <c r="B171">
        <v>67</v>
      </c>
      <c r="C171" t="s">
        <v>14</v>
      </c>
      <c r="F171">
        <v>535</v>
      </c>
      <c r="G171" t="s">
        <v>14</v>
      </c>
      <c r="H171">
        <v>105</v>
      </c>
    </row>
    <row r="172" spans="1:8" hidden="1" x14ac:dyDescent="0.3">
      <c r="A172" t="s">
        <v>14</v>
      </c>
      <c r="B172">
        <v>5</v>
      </c>
      <c r="C172" t="s">
        <v>14</v>
      </c>
      <c r="F172">
        <v>16</v>
      </c>
      <c r="G172" t="s">
        <v>14</v>
      </c>
      <c r="H172">
        <v>535</v>
      </c>
    </row>
    <row r="173" spans="1:8" hidden="1" x14ac:dyDescent="0.3">
      <c r="A173" t="s">
        <v>14</v>
      </c>
      <c r="B173">
        <v>26</v>
      </c>
      <c r="C173" t="s">
        <v>14</v>
      </c>
      <c r="F173">
        <v>575</v>
      </c>
      <c r="G173" t="s">
        <v>14</v>
      </c>
      <c r="H173">
        <v>16</v>
      </c>
    </row>
    <row r="174" spans="1:8" x14ac:dyDescent="0.3">
      <c r="A174" t="s">
        <v>20</v>
      </c>
      <c r="B174">
        <v>1561</v>
      </c>
      <c r="G174" t="s">
        <v>14</v>
      </c>
      <c r="H174">
        <v>575</v>
      </c>
    </row>
    <row r="175" spans="1:8" x14ac:dyDescent="0.3">
      <c r="A175" t="s">
        <v>20</v>
      </c>
      <c r="B175">
        <v>48</v>
      </c>
      <c r="G175" t="s">
        <v>14</v>
      </c>
      <c r="H175">
        <v>1120</v>
      </c>
    </row>
    <row r="176" spans="1:8" hidden="1" x14ac:dyDescent="0.3">
      <c r="A176" t="s">
        <v>14</v>
      </c>
      <c r="B176">
        <v>1130</v>
      </c>
      <c r="C176" t="s">
        <v>14</v>
      </c>
      <c r="F176">
        <v>1538</v>
      </c>
      <c r="G176" t="s">
        <v>14</v>
      </c>
      <c r="H176">
        <v>113</v>
      </c>
    </row>
    <row r="177" spans="1:8" hidden="1" x14ac:dyDescent="0.3">
      <c r="A177" t="s">
        <v>14</v>
      </c>
      <c r="B177">
        <v>782</v>
      </c>
      <c r="C177" t="s">
        <v>14</v>
      </c>
      <c r="F177">
        <v>9</v>
      </c>
      <c r="G177" t="s">
        <v>14</v>
      </c>
      <c r="H177">
        <v>1538</v>
      </c>
    </row>
    <row r="178" spans="1:8" x14ac:dyDescent="0.3">
      <c r="A178" t="s">
        <v>20</v>
      </c>
      <c r="B178">
        <v>2739</v>
      </c>
      <c r="G178" t="s">
        <v>14</v>
      </c>
      <c r="H178">
        <v>9</v>
      </c>
    </row>
    <row r="179" spans="1:8" hidden="1" x14ac:dyDescent="0.3">
      <c r="A179" t="s">
        <v>14</v>
      </c>
      <c r="B179">
        <v>210</v>
      </c>
      <c r="C179" t="s">
        <v>14</v>
      </c>
      <c r="F179">
        <v>648</v>
      </c>
      <c r="G179" t="s">
        <v>14</v>
      </c>
      <c r="H179">
        <v>554</v>
      </c>
    </row>
    <row r="180" spans="1:8" x14ac:dyDescent="0.3">
      <c r="A180" t="s">
        <v>20</v>
      </c>
      <c r="B180">
        <v>3537</v>
      </c>
      <c r="G180" t="s">
        <v>14</v>
      </c>
      <c r="H180">
        <v>648</v>
      </c>
    </row>
    <row r="181" spans="1:8" x14ac:dyDescent="0.3">
      <c r="A181" t="s">
        <v>20</v>
      </c>
      <c r="B181">
        <v>2107</v>
      </c>
      <c r="G181" t="s">
        <v>14</v>
      </c>
      <c r="H181">
        <v>21</v>
      </c>
    </row>
    <row r="182" spans="1:8" hidden="1" x14ac:dyDescent="0.3">
      <c r="A182" t="s">
        <v>14</v>
      </c>
      <c r="B182">
        <v>136</v>
      </c>
      <c r="C182" t="s">
        <v>14</v>
      </c>
      <c r="F182">
        <v>120</v>
      </c>
      <c r="G182" t="s">
        <v>14</v>
      </c>
      <c r="H182">
        <v>54</v>
      </c>
    </row>
    <row r="183" spans="1:8" x14ac:dyDescent="0.3">
      <c r="A183" t="s">
        <v>20</v>
      </c>
      <c r="B183">
        <v>3318</v>
      </c>
      <c r="G183" t="s">
        <v>14</v>
      </c>
      <c r="H183">
        <v>120</v>
      </c>
    </row>
    <row r="184" spans="1:8" hidden="1" x14ac:dyDescent="0.3">
      <c r="A184" t="s">
        <v>14</v>
      </c>
      <c r="B184">
        <v>86</v>
      </c>
      <c r="C184" t="s">
        <v>14</v>
      </c>
      <c r="F184">
        <v>2072</v>
      </c>
      <c r="G184" t="s">
        <v>14</v>
      </c>
      <c r="H184">
        <v>579</v>
      </c>
    </row>
    <row r="185" spans="1:8" x14ac:dyDescent="0.3">
      <c r="A185" t="s">
        <v>20</v>
      </c>
      <c r="B185">
        <v>340</v>
      </c>
      <c r="G185" t="s">
        <v>14</v>
      </c>
      <c r="H185">
        <v>2072</v>
      </c>
    </row>
    <row r="186" spans="1:8" hidden="1" x14ac:dyDescent="0.3">
      <c r="A186" t="s">
        <v>14</v>
      </c>
      <c r="B186">
        <v>19</v>
      </c>
      <c r="C186" t="s">
        <v>14</v>
      </c>
      <c r="F186">
        <v>1796</v>
      </c>
      <c r="G186" t="s">
        <v>14</v>
      </c>
      <c r="H186">
        <v>0</v>
      </c>
    </row>
    <row r="187" spans="1:8" hidden="1" x14ac:dyDescent="0.3">
      <c r="A187" t="s">
        <v>14</v>
      </c>
      <c r="B187">
        <v>886</v>
      </c>
      <c r="C187" t="s">
        <v>14</v>
      </c>
      <c r="F187">
        <v>62</v>
      </c>
      <c r="G187" t="s">
        <v>14</v>
      </c>
      <c r="H187">
        <v>1796</v>
      </c>
    </row>
    <row r="188" spans="1:8" x14ac:dyDescent="0.3">
      <c r="A188" t="s">
        <v>20</v>
      </c>
      <c r="B188">
        <v>1442</v>
      </c>
      <c r="G188" t="s">
        <v>14</v>
      </c>
      <c r="H188">
        <v>62</v>
      </c>
    </row>
    <row r="189" spans="1:8" hidden="1" x14ac:dyDescent="0.3">
      <c r="A189" t="s">
        <v>14</v>
      </c>
      <c r="B189">
        <v>35</v>
      </c>
      <c r="C189" t="s">
        <v>14</v>
      </c>
      <c r="F189">
        <v>19</v>
      </c>
      <c r="G189" t="s">
        <v>14</v>
      </c>
      <c r="H189">
        <v>347</v>
      </c>
    </row>
    <row r="190" spans="1:8" hidden="1" x14ac:dyDescent="0.3">
      <c r="A190" t="s">
        <v>74</v>
      </c>
      <c r="B190">
        <v>441</v>
      </c>
      <c r="C190" t="s">
        <v>14</v>
      </c>
      <c r="F190">
        <v>1258</v>
      </c>
      <c r="G190" t="s">
        <v>14</v>
      </c>
      <c r="H190">
        <v>19</v>
      </c>
    </row>
    <row r="191" spans="1:8" hidden="1" x14ac:dyDescent="0.3">
      <c r="A191" t="s">
        <v>14</v>
      </c>
      <c r="B191">
        <v>24</v>
      </c>
      <c r="C191" t="s">
        <v>14</v>
      </c>
      <c r="F191">
        <v>362</v>
      </c>
      <c r="G191" t="s">
        <v>14</v>
      </c>
      <c r="H191">
        <v>1258</v>
      </c>
    </row>
    <row r="192" spans="1:8" hidden="1" x14ac:dyDescent="0.3">
      <c r="A192" t="s">
        <v>14</v>
      </c>
      <c r="B192">
        <v>86</v>
      </c>
      <c r="C192" t="s">
        <v>14</v>
      </c>
      <c r="F192">
        <v>133</v>
      </c>
      <c r="G192" t="s">
        <v>14</v>
      </c>
      <c r="H192">
        <v>362</v>
      </c>
    </row>
    <row r="193" spans="1:8" hidden="1" x14ac:dyDescent="0.3">
      <c r="A193" t="s">
        <v>14</v>
      </c>
      <c r="B193">
        <v>243</v>
      </c>
      <c r="C193" t="s">
        <v>14</v>
      </c>
      <c r="F193">
        <v>846</v>
      </c>
      <c r="G193" t="s">
        <v>14</v>
      </c>
      <c r="H193">
        <v>133</v>
      </c>
    </row>
    <row r="194" spans="1:8" hidden="1" x14ac:dyDescent="0.3">
      <c r="A194" t="s">
        <v>14</v>
      </c>
      <c r="B194">
        <v>65</v>
      </c>
      <c r="C194" t="s">
        <v>14</v>
      </c>
      <c r="F194">
        <v>10</v>
      </c>
      <c r="G194" t="s">
        <v>14</v>
      </c>
      <c r="H194">
        <v>846</v>
      </c>
    </row>
    <row r="195" spans="1:8" x14ac:dyDescent="0.3">
      <c r="A195" t="s">
        <v>20</v>
      </c>
      <c r="B195">
        <v>126</v>
      </c>
      <c r="G195" t="s">
        <v>14</v>
      </c>
      <c r="H195">
        <v>10</v>
      </c>
    </row>
    <row r="196" spans="1:8" x14ac:dyDescent="0.3">
      <c r="A196" t="s">
        <v>20</v>
      </c>
      <c r="B196">
        <v>524</v>
      </c>
      <c r="G196" t="s">
        <v>14</v>
      </c>
      <c r="H196">
        <v>191</v>
      </c>
    </row>
    <row r="197" spans="1:8" hidden="1" x14ac:dyDescent="0.3">
      <c r="A197" t="s">
        <v>14</v>
      </c>
      <c r="B197">
        <v>100</v>
      </c>
      <c r="C197" t="s">
        <v>14</v>
      </c>
      <c r="F197">
        <v>63</v>
      </c>
      <c r="G197" t="s">
        <v>14</v>
      </c>
      <c r="H197">
        <v>1979</v>
      </c>
    </row>
    <row r="198" spans="1:8" x14ac:dyDescent="0.3">
      <c r="A198" t="s">
        <v>20</v>
      </c>
      <c r="B198">
        <v>1989</v>
      </c>
      <c r="G198" t="s">
        <v>14</v>
      </c>
      <c r="H198">
        <v>63</v>
      </c>
    </row>
    <row r="199" spans="1:8" hidden="1" x14ac:dyDescent="0.3">
      <c r="A199" t="s">
        <v>14</v>
      </c>
      <c r="B199">
        <v>168</v>
      </c>
      <c r="C199" t="s">
        <v>14</v>
      </c>
      <c r="F199">
        <v>80</v>
      </c>
      <c r="G199" t="s">
        <v>14</v>
      </c>
      <c r="H199">
        <v>6080</v>
      </c>
    </row>
    <row r="200" spans="1:8" hidden="1" x14ac:dyDescent="0.3">
      <c r="A200" t="s">
        <v>14</v>
      </c>
      <c r="B200">
        <v>13</v>
      </c>
      <c r="C200" t="s">
        <v>14</v>
      </c>
      <c r="F200">
        <v>9</v>
      </c>
      <c r="G200" t="s">
        <v>14</v>
      </c>
      <c r="H200">
        <v>80</v>
      </c>
    </row>
    <row r="201" spans="1:8" hidden="1" x14ac:dyDescent="0.3">
      <c r="A201" t="s">
        <v>14</v>
      </c>
      <c r="B201">
        <v>1</v>
      </c>
      <c r="C201" t="s">
        <v>14</v>
      </c>
      <c r="F201">
        <v>1784</v>
      </c>
      <c r="G201" t="s">
        <v>14</v>
      </c>
      <c r="H201">
        <v>9</v>
      </c>
    </row>
    <row r="202" spans="1:8" x14ac:dyDescent="0.3">
      <c r="A202" t="s">
        <v>20</v>
      </c>
      <c r="B202">
        <v>157</v>
      </c>
      <c r="G202" t="s">
        <v>14</v>
      </c>
      <c r="H202">
        <v>1784</v>
      </c>
    </row>
    <row r="203" spans="1:8" hidden="1" x14ac:dyDescent="0.3">
      <c r="A203" t="s">
        <v>74</v>
      </c>
      <c r="B203">
        <v>82</v>
      </c>
      <c r="C203" t="s">
        <v>14</v>
      </c>
      <c r="F203">
        <v>1296</v>
      </c>
      <c r="G203" t="s">
        <v>14</v>
      </c>
      <c r="H203">
        <v>243</v>
      </c>
    </row>
    <row r="204" spans="1:8" x14ac:dyDescent="0.3">
      <c r="A204" t="s">
        <v>20</v>
      </c>
      <c r="B204">
        <v>4498</v>
      </c>
      <c r="G204" t="s">
        <v>14</v>
      </c>
      <c r="H204">
        <v>1296</v>
      </c>
    </row>
    <row r="205" spans="1:8" hidden="1" x14ac:dyDescent="0.3">
      <c r="A205" t="s">
        <v>14</v>
      </c>
      <c r="B205">
        <v>40</v>
      </c>
      <c r="C205" t="s">
        <v>14</v>
      </c>
      <c r="F205">
        <v>395</v>
      </c>
      <c r="G205" t="s">
        <v>14</v>
      </c>
      <c r="H205">
        <v>77</v>
      </c>
    </row>
    <row r="206" spans="1:8" x14ac:dyDescent="0.3">
      <c r="A206" t="s">
        <v>20</v>
      </c>
      <c r="B206">
        <v>80</v>
      </c>
      <c r="G206" t="s">
        <v>14</v>
      </c>
      <c r="H206">
        <v>395</v>
      </c>
    </row>
    <row r="207" spans="1:8" hidden="1" x14ac:dyDescent="0.3">
      <c r="A207" t="s">
        <v>74</v>
      </c>
      <c r="B207">
        <v>57</v>
      </c>
      <c r="C207" t="s">
        <v>14</v>
      </c>
      <c r="F207">
        <v>180</v>
      </c>
      <c r="G207" t="s">
        <v>14</v>
      </c>
      <c r="H207">
        <v>49</v>
      </c>
    </row>
    <row r="208" spans="1:8" x14ac:dyDescent="0.3">
      <c r="A208" t="s">
        <v>20</v>
      </c>
      <c r="B208">
        <v>43</v>
      </c>
      <c r="G208" t="s">
        <v>14</v>
      </c>
      <c r="H208">
        <v>180</v>
      </c>
    </row>
    <row r="209" spans="1:8" x14ac:dyDescent="0.3">
      <c r="A209" t="s">
        <v>20</v>
      </c>
      <c r="B209">
        <v>2053</v>
      </c>
      <c r="G209" t="s">
        <v>14</v>
      </c>
      <c r="H209">
        <v>2690</v>
      </c>
    </row>
    <row r="210" spans="1:8" hidden="1" x14ac:dyDescent="0.3">
      <c r="A210" t="s">
        <v>47</v>
      </c>
      <c r="B210">
        <v>808</v>
      </c>
      <c r="C210" t="s">
        <v>14</v>
      </c>
      <c r="F210">
        <v>92</v>
      </c>
      <c r="G210" t="s">
        <v>14</v>
      </c>
      <c r="H210">
        <v>2779</v>
      </c>
    </row>
    <row r="211" spans="1:8" hidden="1" x14ac:dyDescent="0.3">
      <c r="A211" t="s">
        <v>14</v>
      </c>
      <c r="B211">
        <v>226</v>
      </c>
      <c r="C211" t="s">
        <v>14</v>
      </c>
      <c r="F211">
        <v>1028</v>
      </c>
      <c r="G211" t="s">
        <v>14</v>
      </c>
      <c r="H211">
        <v>92</v>
      </c>
    </row>
    <row r="212" spans="1:8" hidden="1" x14ac:dyDescent="0.3">
      <c r="A212" t="s">
        <v>14</v>
      </c>
      <c r="B212">
        <v>1625</v>
      </c>
      <c r="C212" t="s">
        <v>14</v>
      </c>
      <c r="F212">
        <v>26</v>
      </c>
      <c r="G212" t="s">
        <v>14</v>
      </c>
      <c r="H212">
        <v>1028</v>
      </c>
    </row>
    <row r="213" spans="1:8" x14ac:dyDescent="0.3">
      <c r="A213" t="s">
        <v>20</v>
      </c>
      <c r="B213">
        <v>168</v>
      </c>
      <c r="G213" t="s">
        <v>14</v>
      </c>
      <c r="H213">
        <v>26</v>
      </c>
    </row>
    <row r="214" spans="1:8" x14ac:dyDescent="0.3">
      <c r="A214" t="s">
        <v>20</v>
      </c>
      <c r="B214">
        <v>4289</v>
      </c>
      <c r="G214" t="s">
        <v>14</v>
      </c>
      <c r="H214">
        <v>1790</v>
      </c>
    </row>
    <row r="215" spans="1:8" x14ac:dyDescent="0.3">
      <c r="A215" t="s">
        <v>20</v>
      </c>
      <c r="B215">
        <v>165</v>
      </c>
      <c r="G215" t="s">
        <v>14</v>
      </c>
      <c r="H215">
        <v>37</v>
      </c>
    </row>
    <row r="216" spans="1:8" hidden="1" x14ac:dyDescent="0.3">
      <c r="A216" t="s">
        <v>14</v>
      </c>
      <c r="B216">
        <v>143</v>
      </c>
      <c r="C216" t="s">
        <v>14</v>
      </c>
      <c r="F216">
        <v>558</v>
      </c>
      <c r="G216" t="s">
        <v>14</v>
      </c>
      <c r="H216">
        <v>35</v>
      </c>
    </row>
    <row r="217" spans="1:8" x14ac:dyDescent="0.3">
      <c r="A217" t="s">
        <v>20</v>
      </c>
      <c r="B217">
        <v>1815</v>
      </c>
      <c r="G217" t="s">
        <v>14</v>
      </c>
      <c r="H217">
        <v>558</v>
      </c>
    </row>
    <row r="218" spans="1:8" hidden="1" x14ac:dyDescent="0.3">
      <c r="A218" t="s">
        <v>14</v>
      </c>
      <c r="B218">
        <v>934</v>
      </c>
      <c r="C218" t="s">
        <v>14</v>
      </c>
      <c r="F218">
        <v>245</v>
      </c>
      <c r="G218" t="s">
        <v>14</v>
      </c>
      <c r="H218">
        <v>64</v>
      </c>
    </row>
    <row r="219" spans="1:8" x14ac:dyDescent="0.3">
      <c r="A219" t="s">
        <v>20</v>
      </c>
      <c r="B219">
        <v>397</v>
      </c>
      <c r="G219" t="s">
        <v>14</v>
      </c>
      <c r="H219">
        <v>245</v>
      </c>
    </row>
    <row r="220" spans="1:8" x14ac:dyDescent="0.3">
      <c r="A220" t="s">
        <v>20</v>
      </c>
      <c r="B220">
        <v>1539</v>
      </c>
      <c r="G220" t="s">
        <v>14</v>
      </c>
      <c r="H220">
        <v>71</v>
      </c>
    </row>
    <row r="221" spans="1:8" hidden="1" x14ac:dyDescent="0.3">
      <c r="A221" t="s">
        <v>14</v>
      </c>
      <c r="B221">
        <v>17</v>
      </c>
      <c r="C221" t="s">
        <v>14</v>
      </c>
      <c r="F221">
        <v>156</v>
      </c>
      <c r="G221" t="s">
        <v>14</v>
      </c>
      <c r="H221">
        <v>42</v>
      </c>
    </row>
    <row r="222" spans="1:8" hidden="1" x14ac:dyDescent="0.3">
      <c r="A222" t="s">
        <v>14</v>
      </c>
      <c r="B222">
        <v>2179</v>
      </c>
      <c r="C222" t="s">
        <v>14</v>
      </c>
      <c r="F222">
        <v>1368</v>
      </c>
      <c r="G222" t="s">
        <v>14</v>
      </c>
      <c r="H222">
        <v>156</v>
      </c>
    </row>
    <row r="223" spans="1:8" x14ac:dyDescent="0.3">
      <c r="A223" t="s">
        <v>20</v>
      </c>
      <c r="B223">
        <v>138</v>
      </c>
      <c r="G223" t="s">
        <v>14</v>
      </c>
      <c r="H223">
        <v>1368</v>
      </c>
    </row>
    <row r="224" spans="1:8" hidden="1" x14ac:dyDescent="0.3">
      <c r="A224" t="s">
        <v>14</v>
      </c>
      <c r="B224">
        <v>931</v>
      </c>
      <c r="C224" t="s">
        <v>14</v>
      </c>
      <c r="F224">
        <v>86</v>
      </c>
      <c r="G224" t="s">
        <v>14</v>
      </c>
      <c r="H224">
        <v>102</v>
      </c>
    </row>
    <row r="225" spans="1:8" x14ac:dyDescent="0.3">
      <c r="A225" t="s">
        <v>20</v>
      </c>
      <c r="B225">
        <v>3594</v>
      </c>
      <c r="G225" t="s">
        <v>14</v>
      </c>
      <c r="H225">
        <v>86</v>
      </c>
    </row>
    <row r="226" spans="1:8" x14ac:dyDescent="0.3">
      <c r="A226" t="s">
        <v>20</v>
      </c>
      <c r="B226">
        <v>5880</v>
      </c>
      <c r="G226" t="s">
        <v>14</v>
      </c>
      <c r="H226">
        <v>253</v>
      </c>
    </row>
    <row r="227" spans="1:8" x14ac:dyDescent="0.3">
      <c r="A227" t="s">
        <v>20</v>
      </c>
      <c r="B227">
        <v>112</v>
      </c>
      <c r="G227" t="s">
        <v>14</v>
      </c>
      <c r="H227">
        <v>157</v>
      </c>
    </row>
    <row r="228" spans="1:8" x14ac:dyDescent="0.3">
      <c r="A228" t="s">
        <v>20</v>
      </c>
      <c r="B228">
        <v>943</v>
      </c>
      <c r="G228" t="s">
        <v>14</v>
      </c>
      <c r="H228">
        <v>183</v>
      </c>
    </row>
    <row r="229" spans="1:8" x14ac:dyDescent="0.3">
      <c r="A229" t="s">
        <v>20</v>
      </c>
      <c r="B229">
        <v>2468</v>
      </c>
      <c r="G229" t="s">
        <v>14</v>
      </c>
      <c r="H229">
        <v>82</v>
      </c>
    </row>
    <row r="230" spans="1:8" x14ac:dyDescent="0.3">
      <c r="A230" t="s">
        <v>20</v>
      </c>
      <c r="B230">
        <v>2551</v>
      </c>
      <c r="G230" t="s">
        <v>14</v>
      </c>
      <c r="H230">
        <v>1</v>
      </c>
    </row>
    <row r="231" spans="1:8" x14ac:dyDescent="0.3">
      <c r="A231" t="s">
        <v>20</v>
      </c>
      <c r="B231">
        <v>101</v>
      </c>
      <c r="G231" t="s">
        <v>14</v>
      </c>
      <c r="H231">
        <v>1198</v>
      </c>
    </row>
    <row r="232" spans="1:8" hidden="1" x14ac:dyDescent="0.3">
      <c r="A232" t="s">
        <v>74</v>
      </c>
      <c r="B232">
        <v>67</v>
      </c>
      <c r="C232" t="s">
        <v>14</v>
      </c>
      <c r="F232">
        <v>64</v>
      </c>
      <c r="G232" t="s">
        <v>14</v>
      </c>
      <c r="H232">
        <v>648</v>
      </c>
    </row>
    <row r="233" spans="1:8" x14ac:dyDescent="0.3">
      <c r="A233" t="s">
        <v>20</v>
      </c>
      <c r="B233">
        <v>92</v>
      </c>
      <c r="G233" t="s">
        <v>14</v>
      </c>
      <c r="H233">
        <v>64</v>
      </c>
    </row>
    <row r="234" spans="1:8" x14ac:dyDescent="0.3">
      <c r="A234" t="s">
        <v>20</v>
      </c>
      <c r="B234">
        <v>62</v>
      </c>
      <c r="G234" t="s">
        <v>14</v>
      </c>
      <c r="H234">
        <v>62</v>
      </c>
    </row>
    <row r="235" spans="1:8" x14ac:dyDescent="0.3">
      <c r="A235" t="s">
        <v>20</v>
      </c>
      <c r="B235">
        <v>149</v>
      </c>
      <c r="G235" t="s">
        <v>14</v>
      </c>
      <c r="H235">
        <v>750</v>
      </c>
    </row>
    <row r="236" spans="1:8" hidden="1" x14ac:dyDescent="0.3">
      <c r="A236" t="s">
        <v>14</v>
      </c>
      <c r="B236">
        <v>92</v>
      </c>
      <c r="C236" t="s">
        <v>14</v>
      </c>
      <c r="F236">
        <v>2604</v>
      </c>
      <c r="G236" t="s">
        <v>14</v>
      </c>
      <c r="H236">
        <v>105</v>
      </c>
    </row>
    <row r="237" spans="1:8" hidden="1" x14ac:dyDescent="0.3">
      <c r="A237" t="s">
        <v>14</v>
      </c>
      <c r="B237">
        <v>57</v>
      </c>
      <c r="C237" t="s">
        <v>14</v>
      </c>
      <c r="F237">
        <v>65</v>
      </c>
      <c r="G237" t="s">
        <v>14</v>
      </c>
      <c r="H237">
        <v>2604</v>
      </c>
    </row>
    <row r="238" spans="1:8" x14ac:dyDescent="0.3">
      <c r="A238" t="s">
        <v>20</v>
      </c>
      <c r="B238">
        <v>329</v>
      </c>
      <c r="G238" t="s">
        <v>14</v>
      </c>
      <c r="H238">
        <v>65</v>
      </c>
    </row>
    <row r="239" spans="1:8" x14ac:dyDescent="0.3">
      <c r="A239" t="s">
        <v>20</v>
      </c>
      <c r="B239">
        <v>97</v>
      </c>
      <c r="G239" t="s">
        <v>14</v>
      </c>
      <c r="H239">
        <v>94</v>
      </c>
    </row>
    <row r="240" spans="1:8" hidden="1" x14ac:dyDescent="0.3">
      <c r="A240" t="s">
        <v>14</v>
      </c>
      <c r="B240">
        <v>41</v>
      </c>
      <c r="C240" t="s">
        <v>14</v>
      </c>
      <c r="F240">
        <v>2928</v>
      </c>
      <c r="G240" t="s">
        <v>14</v>
      </c>
      <c r="H240">
        <v>257</v>
      </c>
    </row>
    <row r="241" spans="1:8" x14ac:dyDescent="0.3">
      <c r="A241" t="s">
        <v>20</v>
      </c>
      <c r="B241">
        <v>1784</v>
      </c>
      <c r="G241" t="s">
        <v>14</v>
      </c>
      <c r="H241">
        <v>2928</v>
      </c>
    </row>
    <row r="242" spans="1:8" x14ac:dyDescent="0.3">
      <c r="A242" t="s">
        <v>20</v>
      </c>
      <c r="B242">
        <v>1684</v>
      </c>
      <c r="G242" t="s">
        <v>14</v>
      </c>
      <c r="H242">
        <v>4697</v>
      </c>
    </row>
    <row r="243" spans="1:8" x14ac:dyDescent="0.3">
      <c r="A243" t="s">
        <v>20</v>
      </c>
      <c r="B243">
        <v>250</v>
      </c>
      <c r="G243" t="s">
        <v>14</v>
      </c>
      <c r="H243">
        <v>2915</v>
      </c>
    </row>
    <row r="244" spans="1:8" x14ac:dyDescent="0.3">
      <c r="A244" t="s">
        <v>20</v>
      </c>
      <c r="B244">
        <v>238</v>
      </c>
      <c r="G244" t="s">
        <v>14</v>
      </c>
      <c r="H244">
        <v>18</v>
      </c>
    </row>
    <row r="245" spans="1:8" x14ac:dyDescent="0.3">
      <c r="A245" t="s">
        <v>20</v>
      </c>
      <c r="B245">
        <v>53</v>
      </c>
      <c r="G245" t="s">
        <v>14</v>
      </c>
      <c r="H245">
        <v>602</v>
      </c>
    </row>
    <row r="246" spans="1:8" x14ac:dyDescent="0.3">
      <c r="A246" t="s">
        <v>20</v>
      </c>
      <c r="B246">
        <v>214</v>
      </c>
      <c r="G246" t="s">
        <v>14</v>
      </c>
      <c r="H246">
        <v>1</v>
      </c>
    </row>
    <row r="247" spans="1:8" x14ac:dyDescent="0.3">
      <c r="A247" t="s">
        <v>20</v>
      </c>
      <c r="B247">
        <v>222</v>
      </c>
      <c r="G247" t="s">
        <v>14</v>
      </c>
      <c r="H247">
        <v>3868</v>
      </c>
    </row>
    <row r="248" spans="1:8" x14ac:dyDescent="0.3">
      <c r="A248" t="s">
        <v>20</v>
      </c>
      <c r="B248">
        <v>1884</v>
      </c>
      <c r="G248" t="s">
        <v>14</v>
      </c>
      <c r="H248">
        <v>504</v>
      </c>
    </row>
    <row r="249" spans="1:8" x14ac:dyDescent="0.3">
      <c r="A249" t="s">
        <v>20</v>
      </c>
      <c r="B249">
        <v>218</v>
      </c>
      <c r="G249" t="s">
        <v>14</v>
      </c>
      <c r="H249">
        <v>14</v>
      </c>
    </row>
    <row r="250" spans="1:8" x14ac:dyDescent="0.3">
      <c r="A250" t="s">
        <v>20</v>
      </c>
      <c r="B250">
        <v>6465</v>
      </c>
      <c r="G250" t="s">
        <v>14</v>
      </c>
      <c r="H250">
        <v>750</v>
      </c>
    </row>
    <row r="251" spans="1:8" hidden="1" x14ac:dyDescent="0.3">
      <c r="A251" t="s">
        <v>14</v>
      </c>
      <c r="B251">
        <v>1</v>
      </c>
      <c r="C251" t="s">
        <v>14</v>
      </c>
      <c r="F251">
        <v>752</v>
      </c>
      <c r="G251" t="s">
        <v>14</v>
      </c>
      <c r="H251">
        <v>77</v>
      </c>
    </row>
    <row r="252" spans="1:8" hidden="1" x14ac:dyDescent="0.3">
      <c r="A252" t="s">
        <v>14</v>
      </c>
      <c r="B252">
        <v>101</v>
      </c>
      <c r="C252" t="s">
        <v>14</v>
      </c>
      <c r="F252">
        <v>131</v>
      </c>
      <c r="G252" t="s">
        <v>14</v>
      </c>
      <c r="H252">
        <v>752</v>
      </c>
    </row>
    <row r="253" spans="1:8" x14ac:dyDescent="0.3">
      <c r="A253" t="s">
        <v>20</v>
      </c>
      <c r="B253">
        <v>59</v>
      </c>
      <c r="G253" t="s">
        <v>14</v>
      </c>
      <c r="H253">
        <v>131</v>
      </c>
    </row>
    <row r="254" spans="1:8" hidden="1" x14ac:dyDescent="0.3">
      <c r="A254" t="s">
        <v>14</v>
      </c>
      <c r="B254">
        <v>1335</v>
      </c>
      <c r="C254" t="s">
        <v>14</v>
      </c>
      <c r="F254">
        <v>1063</v>
      </c>
      <c r="G254" t="s">
        <v>14</v>
      </c>
      <c r="H254">
        <v>87</v>
      </c>
    </row>
    <row r="255" spans="1:8" x14ac:dyDescent="0.3">
      <c r="A255" t="s">
        <v>20</v>
      </c>
      <c r="B255">
        <v>88</v>
      </c>
      <c r="G255" t="s">
        <v>14</v>
      </c>
      <c r="H255">
        <v>1063</v>
      </c>
    </row>
    <row r="256" spans="1:8" x14ac:dyDescent="0.3">
      <c r="A256" t="s">
        <v>20</v>
      </c>
      <c r="B256">
        <v>1697</v>
      </c>
      <c r="G256" t="s">
        <v>14</v>
      </c>
      <c r="H256">
        <v>76</v>
      </c>
    </row>
    <row r="257" spans="1:8" hidden="1" x14ac:dyDescent="0.3">
      <c r="A257" t="s">
        <v>14</v>
      </c>
      <c r="B257">
        <v>15</v>
      </c>
      <c r="C257" t="s">
        <v>14</v>
      </c>
      <c r="F257">
        <v>58</v>
      </c>
      <c r="G257" t="s">
        <v>14</v>
      </c>
      <c r="H257">
        <v>4428</v>
      </c>
    </row>
    <row r="258" spans="1:8" x14ac:dyDescent="0.3">
      <c r="A258" t="s">
        <v>20</v>
      </c>
      <c r="B258">
        <v>92</v>
      </c>
      <c r="G258" t="s">
        <v>14</v>
      </c>
      <c r="H258">
        <v>58</v>
      </c>
    </row>
    <row r="259" spans="1:8" x14ac:dyDescent="0.3">
      <c r="A259" t="s">
        <v>20</v>
      </c>
      <c r="B259">
        <v>186</v>
      </c>
      <c r="G259" t="s">
        <v>14</v>
      </c>
      <c r="H259">
        <v>111</v>
      </c>
    </row>
    <row r="260" spans="1:8" x14ac:dyDescent="0.3">
      <c r="A260" t="s">
        <v>20</v>
      </c>
      <c r="B260">
        <v>138</v>
      </c>
      <c r="G260" t="s">
        <v>14</v>
      </c>
      <c r="H260">
        <v>2955</v>
      </c>
    </row>
    <row r="261" spans="1:8" x14ac:dyDescent="0.3">
      <c r="A261" t="s">
        <v>20</v>
      </c>
      <c r="B261">
        <v>261</v>
      </c>
      <c r="G261" t="s">
        <v>14</v>
      </c>
      <c r="H261">
        <v>1657</v>
      </c>
    </row>
    <row r="262" spans="1:8" hidden="1" x14ac:dyDescent="0.3">
      <c r="A262" t="s">
        <v>14</v>
      </c>
      <c r="B262">
        <v>454</v>
      </c>
      <c r="C262" t="s">
        <v>14</v>
      </c>
      <c r="F262">
        <v>77</v>
      </c>
      <c r="G262" t="s">
        <v>14</v>
      </c>
      <c r="H262">
        <v>926</v>
      </c>
    </row>
    <row r="263" spans="1:8" x14ac:dyDescent="0.3">
      <c r="A263" t="s">
        <v>20</v>
      </c>
      <c r="B263">
        <v>107</v>
      </c>
      <c r="G263" t="s">
        <v>14</v>
      </c>
      <c r="H263">
        <v>77</v>
      </c>
    </row>
    <row r="264" spans="1:8" x14ac:dyDescent="0.3">
      <c r="A264" t="s">
        <v>20</v>
      </c>
      <c r="B264">
        <v>199</v>
      </c>
      <c r="G264" t="s">
        <v>14</v>
      </c>
      <c r="H264">
        <v>1748</v>
      </c>
    </row>
    <row r="265" spans="1:8" x14ac:dyDescent="0.3">
      <c r="A265" t="s">
        <v>20</v>
      </c>
      <c r="B265">
        <v>5512</v>
      </c>
      <c r="G265" t="s">
        <v>14</v>
      </c>
      <c r="H265">
        <v>79</v>
      </c>
    </row>
    <row r="266" spans="1:8" x14ac:dyDescent="0.3">
      <c r="A266" t="s">
        <v>20</v>
      </c>
      <c r="B266">
        <v>86</v>
      </c>
      <c r="G266" t="s">
        <v>14</v>
      </c>
      <c r="H266">
        <v>889</v>
      </c>
    </row>
    <row r="267" spans="1:8" hidden="1" x14ac:dyDescent="0.3">
      <c r="A267" t="s">
        <v>14</v>
      </c>
      <c r="B267">
        <v>3182</v>
      </c>
      <c r="C267" t="s">
        <v>14</v>
      </c>
      <c r="F267">
        <v>1</v>
      </c>
      <c r="G267" t="s">
        <v>14</v>
      </c>
      <c r="H267">
        <v>56</v>
      </c>
    </row>
    <row r="268" spans="1:8" x14ac:dyDescent="0.3">
      <c r="A268" t="s">
        <v>20</v>
      </c>
      <c r="B268">
        <v>2768</v>
      </c>
      <c r="G268" t="s">
        <v>14</v>
      </c>
      <c r="H268">
        <v>1</v>
      </c>
    </row>
    <row r="269" spans="1:8" x14ac:dyDescent="0.3">
      <c r="A269" t="s">
        <v>20</v>
      </c>
      <c r="B269">
        <v>48</v>
      </c>
      <c r="G269" t="s">
        <v>14</v>
      </c>
      <c r="H269">
        <v>83</v>
      </c>
    </row>
    <row r="270" spans="1:8" x14ac:dyDescent="0.3">
      <c r="A270" t="s">
        <v>20</v>
      </c>
      <c r="B270">
        <v>87</v>
      </c>
      <c r="G270" t="s">
        <v>14</v>
      </c>
      <c r="H270">
        <v>2025</v>
      </c>
    </row>
    <row r="271" spans="1:8" hidden="1" x14ac:dyDescent="0.3">
      <c r="A271" t="s">
        <v>74</v>
      </c>
      <c r="B271">
        <v>1890</v>
      </c>
      <c r="C271" t="s">
        <v>14</v>
      </c>
      <c r="F271">
        <v>656</v>
      </c>
      <c r="G271" t="s">
        <v>14</v>
      </c>
      <c r="H271">
        <v>14</v>
      </c>
    </row>
    <row r="272" spans="1:8" hidden="1" x14ac:dyDescent="0.3">
      <c r="A272" t="s">
        <v>47</v>
      </c>
      <c r="B272">
        <v>61</v>
      </c>
      <c r="C272" t="s">
        <v>14</v>
      </c>
      <c r="F272">
        <v>1596</v>
      </c>
      <c r="G272" t="s">
        <v>14</v>
      </c>
      <c r="H272">
        <v>656</v>
      </c>
    </row>
    <row r="273" spans="1:8" x14ac:dyDescent="0.3">
      <c r="A273" t="s">
        <v>20</v>
      </c>
      <c r="B273">
        <v>1894</v>
      </c>
      <c r="G273" t="s">
        <v>14</v>
      </c>
      <c r="H273">
        <v>1596</v>
      </c>
    </row>
    <row r="274" spans="1:8" x14ac:dyDescent="0.3">
      <c r="A274" t="s">
        <v>20</v>
      </c>
      <c r="B274">
        <v>282</v>
      </c>
      <c r="G274" t="s">
        <v>14</v>
      </c>
      <c r="H274">
        <v>10</v>
      </c>
    </row>
    <row r="275" spans="1:8" hidden="1" x14ac:dyDescent="0.3">
      <c r="A275" t="s">
        <v>14</v>
      </c>
      <c r="B275">
        <v>15</v>
      </c>
      <c r="C275" t="s">
        <v>14</v>
      </c>
      <c r="F275">
        <v>15</v>
      </c>
      <c r="G275" t="s">
        <v>14</v>
      </c>
      <c r="H275">
        <v>1121</v>
      </c>
    </row>
    <row r="276" spans="1:8" x14ac:dyDescent="0.3">
      <c r="A276" t="s">
        <v>20</v>
      </c>
      <c r="B276">
        <v>116</v>
      </c>
      <c r="G276" t="s">
        <v>14</v>
      </c>
      <c r="H276">
        <v>15</v>
      </c>
    </row>
    <row r="277" spans="1:8" hidden="1" x14ac:dyDescent="0.3">
      <c r="A277" t="s">
        <v>14</v>
      </c>
      <c r="B277">
        <v>133</v>
      </c>
      <c r="C277" t="s">
        <v>14</v>
      </c>
      <c r="F277">
        <v>16</v>
      </c>
      <c r="G277" t="s">
        <v>14</v>
      </c>
      <c r="H277">
        <v>191</v>
      </c>
    </row>
    <row r="278" spans="1:8" x14ac:dyDescent="0.3">
      <c r="A278" t="s">
        <v>20</v>
      </c>
      <c r="B278">
        <v>83</v>
      </c>
      <c r="G278" t="s">
        <v>14</v>
      </c>
      <c r="H278">
        <v>16</v>
      </c>
    </row>
    <row r="279" spans="1:8" x14ac:dyDescent="0.3">
      <c r="A279" t="s">
        <v>20</v>
      </c>
      <c r="B279">
        <v>91</v>
      </c>
      <c r="G279" t="s">
        <v>14</v>
      </c>
      <c r="H279">
        <v>17</v>
      </c>
    </row>
    <row r="280" spans="1:8" x14ac:dyDescent="0.3">
      <c r="A280" t="s">
        <v>20</v>
      </c>
      <c r="B280">
        <v>546</v>
      </c>
      <c r="G280" t="s">
        <v>14</v>
      </c>
      <c r="H280">
        <v>34</v>
      </c>
    </row>
    <row r="281" spans="1:8" x14ac:dyDescent="0.3">
      <c r="A281" t="s">
        <v>20</v>
      </c>
      <c r="B281">
        <v>393</v>
      </c>
      <c r="G281" t="s">
        <v>14</v>
      </c>
      <c r="H281">
        <v>1</v>
      </c>
    </row>
    <row r="282" spans="1:8" hidden="1" x14ac:dyDescent="0.3">
      <c r="A282" t="s">
        <v>14</v>
      </c>
      <c r="B282">
        <v>2062</v>
      </c>
      <c r="C282" t="s">
        <v>14</v>
      </c>
      <c r="F282">
        <v>210</v>
      </c>
      <c r="G282" t="s">
        <v>14</v>
      </c>
      <c r="H282">
        <v>1274</v>
      </c>
    </row>
    <row r="283" spans="1:8" x14ac:dyDescent="0.3">
      <c r="A283" t="s">
        <v>20</v>
      </c>
      <c r="B283">
        <v>133</v>
      </c>
      <c r="G283" t="s">
        <v>14</v>
      </c>
      <c r="H283">
        <v>210</v>
      </c>
    </row>
    <row r="284" spans="1:8" hidden="1" x14ac:dyDescent="0.3">
      <c r="A284" t="s">
        <v>14</v>
      </c>
      <c r="B284">
        <v>29</v>
      </c>
      <c r="C284" t="s">
        <v>14</v>
      </c>
      <c r="F284">
        <v>513</v>
      </c>
      <c r="G284" t="s">
        <v>14</v>
      </c>
      <c r="H284">
        <v>248</v>
      </c>
    </row>
    <row r="285" spans="1:8" hidden="1" x14ac:dyDescent="0.3">
      <c r="A285" t="s">
        <v>14</v>
      </c>
      <c r="B285">
        <v>132</v>
      </c>
      <c r="C285" t="s">
        <v>14</v>
      </c>
      <c r="F285">
        <v>3410</v>
      </c>
      <c r="G285" t="s">
        <v>14</v>
      </c>
      <c r="H285">
        <v>513</v>
      </c>
    </row>
    <row r="286" spans="1:8" x14ac:dyDescent="0.3">
      <c r="A286" t="s">
        <v>20</v>
      </c>
      <c r="B286">
        <v>254</v>
      </c>
      <c r="G286" t="s">
        <v>14</v>
      </c>
      <c r="H286">
        <v>3410</v>
      </c>
    </row>
    <row r="287" spans="1:8" hidden="1" x14ac:dyDescent="0.3">
      <c r="A287" t="s">
        <v>74</v>
      </c>
      <c r="B287">
        <v>184</v>
      </c>
      <c r="C287" t="s">
        <v>14</v>
      </c>
      <c r="F287">
        <v>2201</v>
      </c>
      <c r="G287" t="s">
        <v>14</v>
      </c>
      <c r="H287">
        <v>10</v>
      </c>
    </row>
    <row r="288" spans="1:8" x14ac:dyDescent="0.3">
      <c r="A288" t="s">
        <v>20</v>
      </c>
      <c r="B288">
        <v>176</v>
      </c>
      <c r="G288" t="s">
        <v>14</v>
      </c>
      <c r="H288">
        <v>2201</v>
      </c>
    </row>
    <row r="289" spans="1:8" hidden="1" x14ac:dyDescent="0.3">
      <c r="A289" t="s">
        <v>14</v>
      </c>
      <c r="B289">
        <v>137</v>
      </c>
      <c r="C289" t="s">
        <v>14</v>
      </c>
      <c r="F289">
        <v>831</v>
      </c>
      <c r="G289" t="s">
        <v>14</v>
      </c>
      <c r="H289">
        <v>676</v>
      </c>
    </row>
    <row r="290" spans="1:8" x14ac:dyDescent="0.3">
      <c r="A290" t="s">
        <v>20</v>
      </c>
      <c r="B290">
        <v>337</v>
      </c>
      <c r="G290" t="s">
        <v>14</v>
      </c>
      <c r="H290">
        <v>831</v>
      </c>
    </row>
    <row r="291" spans="1:8" hidden="1" x14ac:dyDescent="0.3">
      <c r="A291" t="s">
        <v>14</v>
      </c>
      <c r="B291">
        <v>908</v>
      </c>
      <c r="C291" t="s">
        <v>14</v>
      </c>
      <c r="F291">
        <v>45</v>
      </c>
      <c r="G291" t="s">
        <v>14</v>
      </c>
      <c r="H291">
        <v>859</v>
      </c>
    </row>
    <row r="292" spans="1:8" x14ac:dyDescent="0.3">
      <c r="A292" t="s">
        <v>20</v>
      </c>
      <c r="B292">
        <v>107</v>
      </c>
      <c r="G292" t="s">
        <v>14</v>
      </c>
      <c r="H292">
        <v>45</v>
      </c>
    </row>
    <row r="293" spans="1:8" hidden="1" x14ac:dyDescent="0.3">
      <c r="A293" t="s">
        <v>14</v>
      </c>
      <c r="B293">
        <v>10</v>
      </c>
      <c r="C293" t="s">
        <v>14</v>
      </c>
      <c r="F293">
        <v>7</v>
      </c>
      <c r="G293" t="s">
        <v>14</v>
      </c>
      <c r="H293">
        <v>6</v>
      </c>
    </row>
    <row r="294" spans="1:8" hidden="1" x14ac:dyDescent="0.3">
      <c r="A294" t="s">
        <v>74</v>
      </c>
      <c r="B294">
        <v>32</v>
      </c>
      <c r="C294" t="s">
        <v>14</v>
      </c>
      <c r="F294">
        <v>31</v>
      </c>
      <c r="G294" t="s">
        <v>14</v>
      </c>
      <c r="H294">
        <v>7</v>
      </c>
    </row>
    <row r="295" spans="1:8" x14ac:dyDescent="0.3">
      <c r="A295" t="s">
        <v>20</v>
      </c>
      <c r="B295">
        <v>183</v>
      </c>
      <c r="G295" t="s">
        <v>14</v>
      </c>
      <c r="H295">
        <v>31</v>
      </c>
    </row>
    <row r="296" spans="1:8" hidden="1" x14ac:dyDescent="0.3">
      <c r="A296" t="s">
        <v>14</v>
      </c>
      <c r="B296">
        <v>1910</v>
      </c>
      <c r="C296" t="s">
        <v>14</v>
      </c>
      <c r="F296">
        <v>1225</v>
      </c>
      <c r="G296" t="s">
        <v>14</v>
      </c>
      <c r="H296">
        <v>78</v>
      </c>
    </row>
    <row r="297" spans="1:8" hidden="1" x14ac:dyDescent="0.3">
      <c r="A297" t="s">
        <v>14</v>
      </c>
      <c r="B297">
        <v>38</v>
      </c>
      <c r="C297" t="s">
        <v>14</v>
      </c>
      <c r="F297">
        <v>1</v>
      </c>
      <c r="G297" t="s">
        <v>14</v>
      </c>
      <c r="H297">
        <v>1225</v>
      </c>
    </row>
    <row r="298" spans="1:8" hidden="1" x14ac:dyDescent="0.3">
      <c r="A298" t="s">
        <v>14</v>
      </c>
      <c r="B298">
        <v>104</v>
      </c>
      <c r="C298" t="s">
        <v>14</v>
      </c>
      <c r="F298">
        <v>67</v>
      </c>
      <c r="G298" t="s">
        <v>14</v>
      </c>
      <c r="H298">
        <v>1</v>
      </c>
    </row>
    <row r="299" spans="1:8" x14ac:dyDescent="0.3">
      <c r="A299" t="s">
        <v>20</v>
      </c>
      <c r="B299">
        <v>72</v>
      </c>
      <c r="G299" t="s">
        <v>14</v>
      </c>
      <c r="H299">
        <v>67</v>
      </c>
    </row>
    <row r="300" spans="1:8" hidden="1" x14ac:dyDescent="0.3">
      <c r="A300" t="s">
        <v>14</v>
      </c>
      <c r="B300">
        <v>49</v>
      </c>
      <c r="C300" t="s">
        <v>14</v>
      </c>
      <c r="F300">
        <v>2108</v>
      </c>
      <c r="G300" t="s">
        <v>14</v>
      </c>
      <c r="H300">
        <v>19</v>
      </c>
    </row>
    <row r="301" spans="1:8" hidden="1" x14ac:dyDescent="0.3">
      <c r="A301" t="s">
        <v>14</v>
      </c>
      <c r="B301">
        <v>1</v>
      </c>
      <c r="C301" t="s">
        <v>14</v>
      </c>
      <c r="F301">
        <v>679</v>
      </c>
      <c r="G301" t="s">
        <v>14</v>
      </c>
      <c r="H301">
        <v>2108</v>
      </c>
    </row>
    <row r="302" spans="1:8" x14ac:dyDescent="0.3">
      <c r="A302" t="s">
        <v>20</v>
      </c>
      <c r="B302">
        <v>295</v>
      </c>
      <c r="G302" t="s">
        <v>14</v>
      </c>
      <c r="H302">
        <v>679</v>
      </c>
    </row>
    <row r="303" spans="1:8" hidden="1" x14ac:dyDescent="0.3">
      <c r="A303" t="s">
        <v>14</v>
      </c>
      <c r="B303">
        <v>245</v>
      </c>
      <c r="C303" t="s">
        <v>14</v>
      </c>
      <c r="F303">
        <v>47</v>
      </c>
      <c r="G303" t="s">
        <v>14</v>
      </c>
      <c r="H303">
        <v>36</v>
      </c>
    </row>
    <row r="304" spans="1:8" hidden="1" x14ac:dyDescent="0.3">
      <c r="A304" t="s">
        <v>14</v>
      </c>
      <c r="B304">
        <v>32</v>
      </c>
      <c r="C304" t="s">
        <v>14</v>
      </c>
      <c r="F304">
        <v>70</v>
      </c>
      <c r="G304" t="s">
        <v>14</v>
      </c>
      <c r="H304">
        <v>47</v>
      </c>
    </row>
    <row r="305" spans="1:8" x14ac:dyDescent="0.3">
      <c r="A305" t="s">
        <v>20</v>
      </c>
      <c r="B305">
        <v>142</v>
      </c>
      <c r="G305" t="s">
        <v>14</v>
      </c>
      <c r="H305">
        <v>70</v>
      </c>
    </row>
    <row r="306" spans="1:8" x14ac:dyDescent="0.3">
      <c r="A306" t="s">
        <v>20</v>
      </c>
      <c r="B306">
        <v>85</v>
      </c>
      <c r="G306" t="s">
        <v>14</v>
      </c>
      <c r="H306">
        <v>154</v>
      </c>
    </row>
    <row r="307" spans="1:8" hidden="1" x14ac:dyDescent="0.3">
      <c r="A307" t="s">
        <v>14</v>
      </c>
      <c r="B307">
        <v>7</v>
      </c>
      <c r="C307" t="s">
        <v>14</v>
      </c>
      <c r="F307">
        <v>1758</v>
      </c>
      <c r="G307" t="s">
        <v>14</v>
      </c>
      <c r="H307">
        <v>22</v>
      </c>
    </row>
    <row r="308" spans="1:8" x14ac:dyDescent="0.3">
      <c r="A308" t="s">
        <v>20</v>
      </c>
      <c r="B308">
        <v>659</v>
      </c>
      <c r="G308" t="s">
        <v>14</v>
      </c>
      <c r="H308">
        <v>1758</v>
      </c>
    </row>
    <row r="309" spans="1:8" hidden="1" x14ac:dyDescent="0.3">
      <c r="A309" t="s">
        <v>14</v>
      </c>
      <c r="B309">
        <v>803</v>
      </c>
      <c r="C309" t="s">
        <v>14</v>
      </c>
      <c r="F309">
        <v>33</v>
      </c>
      <c r="G309" t="s">
        <v>14</v>
      </c>
      <c r="H309">
        <v>94</v>
      </c>
    </row>
    <row r="310" spans="1:8" hidden="1" x14ac:dyDescent="0.3">
      <c r="A310" t="s">
        <v>74</v>
      </c>
      <c r="B310">
        <v>75</v>
      </c>
      <c r="C310" t="s">
        <v>14</v>
      </c>
      <c r="F310">
        <v>1</v>
      </c>
      <c r="G310" t="s">
        <v>14</v>
      </c>
      <c r="H310">
        <v>33</v>
      </c>
    </row>
    <row r="311" spans="1:8" hidden="1" x14ac:dyDescent="0.3">
      <c r="A311" t="s">
        <v>14</v>
      </c>
      <c r="B311">
        <v>16</v>
      </c>
      <c r="C311" t="s">
        <v>14</v>
      </c>
      <c r="F311">
        <v>31</v>
      </c>
      <c r="G311" t="s">
        <v>14</v>
      </c>
      <c r="H311">
        <v>1</v>
      </c>
    </row>
    <row r="312" spans="1:8" x14ac:dyDescent="0.3">
      <c r="A312" t="s">
        <v>20</v>
      </c>
      <c r="B312">
        <v>121</v>
      </c>
      <c r="G312" t="s">
        <v>14</v>
      </c>
      <c r="H312">
        <v>31</v>
      </c>
    </row>
    <row r="313" spans="1:8" x14ac:dyDescent="0.3">
      <c r="A313" t="s">
        <v>20</v>
      </c>
      <c r="B313">
        <v>3742</v>
      </c>
      <c r="G313" t="s">
        <v>14</v>
      </c>
      <c r="H313">
        <v>35</v>
      </c>
    </row>
    <row r="314" spans="1:8" x14ac:dyDescent="0.3">
      <c r="A314" t="s">
        <v>20</v>
      </c>
      <c r="B314">
        <v>223</v>
      </c>
      <c r="G314" t="s">
        <v>14</v>
      </c>
      <c r="H314">
        <v>63</v>
      </c>
    </row>
    <row r="315" spans="1:8" x14ac:dyDescent="0.3">
      <c r="A315" t="s">
        <v>20</v>
      </c>
      <c r="B315">
        <v>133</v>
      </c>
      <c r="G315" t="s">
        <v>14</v>
      </c>
      <c r="H315">
        <v>526</v>
      </c>
    </row>
    <row r="316" spans="1:8" hidden="1" x14ac:dyDescent="0.3">
      <c r="A316" t="s">
        <v>14</v>
      </c>
      <c r="B316">
        <v>31</v>
      </c>
      <c r="C316" t="s">
        <v>14</v>
      </c>
      <c r="F316">
        <v>67</v>
      </c>
      <c r="G316" t="s">
        <v>14</v>
      </c>
      <c r="H316">
        <v>121</v>
      </c>
    </row>
    <row r="317" spans="1:8" hidden="1" x14ac:dyDescent="0.3">
      <c r="A317" t="s">
        <v>14</v>
      </c>
      <c r="B317">
        <v>108</v>
      </c>
      <c r="C317" t="s">
        <v>14</v>
      </c>
      <c r="F317">
        <v>57</v>
      </c>
      <c r="G317" t="s">
        <v>14</v>
      </c>
      <c r="H317">
        <v>67</v>
      </c>
    </row>
    <row r="318" spans="1:8" hidden="1" x14ac:dyDescent="0.3">
      <c r="A318" t="s">
        <v>14</v>
      </c>
      <c r="B318">
        <v>30</v>
      </c>
      <c r="C318" t="s">
        <v>14</v>
      </c>
      <c r="F318">
        <v>1229</v>
      </c>
      <c r="G318" t="s">
        <v>14</v>
      </c>
      <c r="H318">
        <v>57</v>
      </c>
    </row>
    <row r="319" spans="1:8" hidden="1" x14ac:dyDescent="0.3">
      <c r="A319" t="s">
        <v>14</v>
      </c>
      <c r="B319">
        <v>17</v>
      </c>
      <c r="C319" t="s">
        <v>14</v>
      </c>
      <c r="F319">
        <v>12</v>
      </c>
      <c r="G319" t="s">
        <v>14</v>
      </c>
      <c r="H319">
        <v>1229</v>
      </c>
    </row>
    <row r="320" spans="1:8" hidden="1" x14ac:dyDescent="0.3">
      <c r="A320" t="s">
        <v>74</v>
      </c>
      <c r="B320">
        <v>64</v>
      </c>
      <c r="C320" t="s">
        <v>14</v>
      </c>
      <c r="F320">
        <v>452</v>
      </c>
      <c r="G320" t="s">
        <v>14</v>
      </c>
      <c r="H320">
        <v>12</v>
      </c>
    </row>
    <row r="321" spans="1:8" hidden="1" x14ac:dyDescent="0.3">
      <c r="A321" t="s">
        <v>14</v>
      </c>
      <c r="B321">
        <v>80</v>
      </c>
      <c r="C321" t="s">
        <v>14</v>
      </c>
      <c r="F321">
        <v>1886</v>
      </c>
      <c r="G321" t="s">
        <v>14</v>
      </c>
      <c r="H321">
        <v>452</v>
      </c>
    </row>
    <row r="322" spans="1:8" hidden="1" x14ac:dyDescent="0.3">
      <c r="A322" t="s">
        <v>14</v>
      </c>
      <c r="B322">
        <v>2468</v>
      </c>
      <c r="C322" t="s">
        <v>14</v>
      </c>
      <c r="F322">
        <v>1825</v>
      </c>
      <c r="G322" t="s">
        <v>14</v>
      </c>
      <c r="H322">
        <v>1886</v>
      </c>
    </row>
    <row r="323" spans="1:8" x14ac:dyDescent="0.3">
      <c r="A323" t="s">
        <v>20</v>
      </c>
      <c r="B323">
        <v>5168</v>
      </c>
      <c r="G323" t="s">
        <v>14</v>
      </c>
      <c r="H323">
        <v>1825</v>
      </c>
    </row>
    <row r="324" spans="1:8" hidden="1" x14ac:dyDescent="0.3">
      <c r="A324" t="s">
        <v>14</v>
      </c>
      <c r="B324">
        <v>26</v>
      </c>
      <c r="C324" t="s">
        <v>14</v>
      </c>
      <c r="F324">
        <v>107</v>
      </c>
      <c r="G324" t="s">
        <v>14</v>
      </c>
      <c r="H324">
        <v>31</v>
      </c>
    </row>
    <row r="325" spans="1:8" x14ac:dyDescent="0.3">
      <c r="A325" t="s">
        <v>20</v>
      </c>
      <c r="B325">
        <v>307</v>
      </c>
      <c r="G325" t="s">
        <v>14</v>
      </c>
      <c r="H325">
        <v>107</v>
      </c>
    </row>
    <row r="326" spans="1:8" hidden="1" x14ac:dyDescent="0.3">
      <c r="A326" t="s">
        <v>14</v>
      </c>
      <c r="B326">
        <v>73</v>
      </c>
      <c r="C326" t="s">
        <v>14</v>
      </c>
      <c r="F326">
        <v>1221</v>
      </c>
      <c r="G326" t="s">
        <v>14</v>
      </c>
      <c r="H326">
        <v>27</v>
      </c>
    </row>
    <row r="327" spans="1:8" hidden="1" x14ac:dyDescent="0.3">
      <c r="A327" t="s">
        <v>14</v>
      </c>
      <c r="B327">
        <v>128</v>
      </c>
      <c r="C327" t="s">
        <v>14</v>
      </c>
      <c r="F327">
        <v>1</v>
      </c>
      <c r="G327" t="s">
        <v>14</v>
      </c>
      <c r="H327">
        <v>1221</v>
      </c>
    </row>
    <row r="328" spans="1:8" hidden="1" x14ac:dyDescent="0.3">
      <c r="A328" t="s">
        <v>14</v>
      </c>
      <c r="B328">
        <v>33</v>
      </c>
      <c r="C328" t="s">
        <v>14</v>
      </c>
      <c r="F328">
        <v>16</v>
      </c>
      <c r="G328" t="s">
        <v>14</v>
      </c>
      <c r="H328">
        <v>1</v>
      </c>
    </row>
    <row r="329" spans="1:8" x14ac:dyDescent="0.3">
      <c r="A329" t="s">
        <v>20</v>
      </c>
      <c r="B329">
        <v>2441</v>
      </c>
      <c r="G329" t="s">
        <v>14</v>
      </c>
      <c r="H329">
        <v>16</v>
      </c>
    </row>
    <row r="330" spans="1:8" hidden="1" x14ac:dyDescent="0.3">
      <c r="A330" t="s">
        <v>47</v>
      </c>
      <c r="B330">
        <v>211</v>
      </c>
      <c r="C330" t="s">
        <v>14</v>
      </c>
      <c r="F330">
        <v>523</v>
      </c>
      <c r="G330" t="s">
        <v>14</v>
      </c>
      <c r="H330">
        <v>41</v>
      </c>
    </row>
    <row r="331" spans="1:8" x14ac:dyDescent="0.3">
      <c r="A331" t="s">
        <v>20</v>
      </c>
      <c r="B331">
        <v>1385</v>
      </c>
      <c r="G331" t="s">
        <v>14</v>
      </c>
      <c r="H331">
        <v>523</v>
      </c>
    </row>
    <row r="332" spans="1:8" x14ac:dyDescent="0.3">
      <c r="A332" t="s">
        <v>20</v>
      </c>
      <c r="B332">
        <v>190</v>
      </c>
      <c r="G332" t="s">
        <v>14</v>
      </c>
      <c r="H332">
        <v>141</v>
      </c>
    </row>
    <row r="333" spans="1:8" x14ac:dyDescent="0.3">
      <c r="A333" t="s">
        <v>20</v>
      </c>
      <c r="B333">
        <v>470</v>
      </c>
      <c r="G333" t="s">
        <v>14</v>
      </c>
      <c r="H333">
        <v>52</v>
      </c>
    </row>
    <row r="334" spans="1:8" x14ac:dyDescent="0.3">
      <c r="A334" t="s">
        <v>20</v>
      </c>
      <c r="B334">
        <v>253</v>
      </c>
      <c r="G334" t="s">
        <v>14</v>
      </c>
      <c r="H334">
        <v>225</v>
      </c>
    </row>
    <row r="335" spans="1:8" x14ac:dyDescent="0.3">
      <c r="A335" t="s">
        <v>20</v>
      </c>
      <c r="B335">
        <v>1113</v>
      </c>
      <c r="G335" t="s">
        <v>14</v>
      </c>
      <c r="H335">
        <v>38</v>
      </c>
    </row>
    <row r="336" spans="1:8" x14ac:dyDescent="0.3">
      <c r="A336" t="s">
        <v>20</v>
      </c>
      <c r="B336">
        <v>2283</v>
      </c>
      <c r="G336" t="s">
        <v>14</v>
      </c>
      <c r="H336">
        <v>15</v>
      </c>
    </row>
    <row r="337" spans="1:8" hidden="1" x14ac:dyDescent="0.3">
      <c r="A337" t="s">
        <v>14</v>
      </c>
      <c r="B337">
        <v>1072</v>
      </c>
      <c r="C337" t="s">
        <v>14</v>
      </c>
      <c r="F337">
        <v>112</v>
      </c>
      <c r="G337" t="s">
        <v>14</v>
      </c>
      <c r="H337">
        <v>37</v>
      </c>
    </row>
    <row r="338" spans="1:8" x14ac:dyDescent="0.3">
      <c r="A338" t="s">
        <v>20</v>
      </c>
      <c r="B338">
        <v>1095</v>
      </c>
      <c r="G338" t="s">
        <v>14</v>
      </c>
      <c r="H338">
        <v>112</v>
      </c>
    </row>
    <row r="339" spans="1:8" x14ac:dyDescent="0.3">
      <c r="A339" t="s">
        <v>20</v>
      </c>
      <c r="B339">
        <v>1690</v>
      </c>
      <c r="G339" t="s">
        <v>14</v>
      </c>
      <c r="H339">
        <v>21</v>
      </c>
    </row>
    <row r="340" spans="1:8" hidden="1" x14ac:dyDescent="0.3">
      <c r="A340" t="s">
        <v>74</v>
      </c>
      <c r="B340">
        <v>1297</v>
      </c>
      <c r="C340" t="s">
        <v>14</v>
      </c>
      <c r="F340">
        <v>78</v>
      </c>
      <c r="G340" t="s">
        <v>14</v>
      </c>
      <c r="H340">
        <v>67</v>
      </c>
    </row>
    <row r="341" spans="1:8" hidden="1" x14ac:dyDescent="0.3">
      <c r="A341" t="s">
        <v>14</v>
      </c>
      <c r="B341">
        <v>393</v>
      </c>
      <c r="C341" t="s">
        <v>14</v>
      </c>
      <c r="F341">
        <v>67</v>
      </c>
      <c r="G341" t="s">
        <v>14</v>
      </c>
      <c r="H341">
        <v>78</v>
      </c>
    </row>
    <row r="342" spans="1:8" hidden="1" x14ac:dyDescent="0.3">
      <c r="A342" t="s">
        <v>14</v>
      </c>
      <c r="B342">
        <v>1257</v>
      </c>
      <c r="C342" t="s">
        <v>14</v>
      </c>
      <c r="F342">
        <v>263</v>
      </c>
      <c r="G342" t="s">
        <v>14</v>
      </c>
      <c r="H342">
        <v>67</v>
      </c>
    </row>
    <row r="343" spans="1:8" hidden="1" x14ac:dyDescent="0.3">
      <c r="A343" t="s">
        <v>14</v>
      </c>
      <c r="B343">
        <v>328</v>
      </c>
      <c r="C343" t="s">
        <v>14</v>
      </c>
      <c r="F343">
        <v>1691</v>
      </c>
      <c r="G343" t="s">
        <v>14</v>
      </c>
      <c r="H343">
        <v>263</v>
      </c>
    </row>
    <row r="344" spans="1:8" hidden="1" x14ac:dyDescent="0.3">
      <c r="A344" t="s">
        <v>14</v>
      </c>
      <c r="B344">
        <v>147</v>
      </c>
      <c r="C344" t="s">
        <v>14</v>
      </c>
      <c r="F344">
        <v>181</v>
      </c>
      <c r="G344" t="s">
        <v>14</v>
      </c>
      <c r="H344">
        <v>1691</v>
      </c>
    </row>
    <row r="345" spans="1:8" hidden="1" x14ac:dyDescent="0.3">
      <c r="A345" t="s">
        <v>14</v>
      </c>
      <c r="B345">
        <v>830</v>
      </c>
      <c r="C345" t="s">
        <v>14</v>
      </c>
      <c r="F345">
        <v>13</v>
      </c>
      <c r="G345" t="s">
        <v>14</v>
      </c>
      <c r="H345">
        <v>181</v>
      </c>
    </row>
    <row r="346" spans="1:8" hidden="1" x14ac:dyDescent="0.3">
      <c r="A346" t="s">
        <v>14</v>
      </c>
      <c r="B346">
        <v>331</v>
      </c>
      <c r="C346" t="s">
        <v>14</v>
      </c>
      <c r="F346">
        <v>1</v>
      </c>
      <c r="G346" t="s">
        <v>14</v>
      </c>
      <c r="H346">
        <v>13</v>
      </c>
    </row>
    <row r="347" spans="1:8" hidden="1" x14ac:dyDescent="0.3">
      <c r="A347" t="s">
        <v>14</v>
      </c>
      <c r="B347">
        <v>25</v>
      </c>
      <c r="C347" t="s">
        <v>14</v>
      </c>
      <c r="F347">
        <v>21</v>
      </c>
      <c r="G347" t="s">
        <v>14</v>
      </c>
      <c r="H347">
        <v>1</v>
      </c>
    </row>
    <row r="348" spans="1:8" x14ac:dyDescent="0.3">
      <c r="A348" t="s">
        <v>20</v>
      </c>
      <c r="B348">
        <v>191</v>
      </c>
      <c r="G348" t="s">
        <v>14</v>
      </c>
      <c r="H348">
        <v>21</v>
      </c>
    </row>
    <row r="349" spans="1:8" hidden="1" x14ac:dyDescent="0.3">
      <c r="A349" t="s">
        <v>14</v>
      </c>
      <c r="B349">
        <v>3483</v>
      </c>
      <c r="C349" t="s">
        <v>14</v>
      </c>
      <c r="F349">
        <v>130</v>
      </c>
      <c r="G349" t="s">
        <v>14</v>
      </c>
      <c r="H349">
        <v>830</v>
      </c>
    </row>
    <row r="350" spans="1:8" hidden="1" x14ac:dyDescent="0.3">
      <c r="A350" t="s">
        <v>14</v>
      </c>
      <c r="B350">
        <v>923</v>
      </c>
      <c r="C350" t="s">
        <v>14</v>
      </c>
      <c r="F350">
        <v>55</v>
      </c>
      <c r="G350" t="s">
        <v>14</v>
      </c>
      <c r="H350">
        <v>130</v>
      </c>
    </row>
    <row r="351" spans="1:8" hidden="1" x14ac:dyDescent="0.3">
      <c r="A351" t="s">
        <v>14</v>
      </c>
      <c r="B351">
        <v>1</v>
      </c>
      <c r="C351" t="s">
        <v>14</v>
      </c>
      <c r="F351">
        <v>114</v>
      </c>
      <c r="G351" t="s">
        <v>14</v>
      </c>
      <c r="H351">
        <v>55</v>
      </c>
    </row>
    <row r="352" spans="1:8" x14ac:dyDescent="0.3">
      <c r="A352" t="s">
        <v>20</v>
      </c>
      <c r="B352">
        <v>2013</v>
      </c>
      <c r="G352" t="s">
        <v>14</v>
      </c>
      <c r="H352">
        <v>114</v>
      </c>
    </row>
    <row r="353" spans="1:8" hidden="1" x14ac:dyDescent="0.3">
      <c r="A353" t="s">
        <v>14</v>
      </c>
      <c r="B353">
        <v>33</v>
      </c>
      <c r="C353" t="s">
        <v>14</v>
      </c>
      <c r="F353">
        <v>24</v>
      </c>
      <c r="G353" t="s">
        <v>14</v>
      </c>
      <c r="H353">
        <v>594</v>
      </c>
    </row>
    <row r="354" spans="1:8" x14ac:dyDescent="0.3">
      <c r="A354" t="s">
        <v>20</v>
      </c>
      <c r="B354">
        <v>1703</v>
      </c>
      <c r="G354" t="s">
        <v>14</v>
      </c>
      <c r="H354">
        <v>24</v>
      </c>
    </row>
    <row r="355" spans="1:8" x14ac:dyDescent="0.3">
      <c r="A355" t="s">
        <v>20</v>
      </c>
      <c r="B355">
        <v>80</v>
      </c>
      <c r="G355" t="s">
        <v>14</v>
      </c>
      <c r="H355">
        <v>252</v>
      </c>
    </row>
    <row r="356" spans="1:8" hidden="1" x14ac:dyDescent="0.3">
      <c r="A356" t="s">
        <v>47</v>
      </c>
      <c r="B356">
        <v>86</v>
      </c>
      <c r="C356" t="s">
        <v>14</v>
      </c>
      <c r="F356">
        <v>742</v>
      </c>
      <c r="G356" t="s">
        <v>14</v>
      </c>
      <c r="H356">
        <v>67</v>
      </c>
    </row>
    <row r="357" spans="1:8" hidden="1" x14ac:dyDescent="0.3">
      <c r="A357" t="s">
        <v>14</v>
      </c>
      <c r="B357">
        <v>40</v>
      </c>
      <c r="C357" t="s">
        <v>14</v>
      </c>
      <c r="F357">
        <v>75</v>
      </c>
      <c r="G357" t="s">
        <v>14</v>
      </c>
      <c r="H357">
        <v>742</v>
      </c>
    </row>
    <row r="358" spans="1:8" x14ac:dyDescent="0.3">
      <c r="A358" t="s">
        <v>20</v>
      </c>
      <c r="B358">
        <v>41</v>
      </c>
      <c r="G358" t="s">
        <v>14</v>
      </c>
      <c r="H358">
        <v>75</v>
      </c>
    </row>
    <row r="359" spans="1:8" hidden="1" x14ac:dyDescent="0.3">
      <c r="A359" t="s">
        <v>14</v>
      </c>
      <c r="B359">
        <v>23</v>
      </c>
      <c r="C359" t="s">
        <v>14</v>
      </c>
      <c r="F359">
        <v>92</v>
      </c>
      <c r="G359" t="s">
        <v>14</v>
      </c>
      <c r="H359">
        <v>4405</v>
      </c>
    </row>
    <row r="360" spans="1:8" x14ac:dyDescent="0.3">
      <c r="A360" t="s">
        <v>20</v>
      </c>
      <c r="B360">
        <v>187</v>
      </c>
      <c r="G360" t="s">
        <v>14</v>
      </c>
      <c r="H360">
        <v>92</v>
      </c>
    </row>
    <row r="361" spans="1:8" x14ac:dyDescent="0.3">
      <c r="A361" t="s">
        <v>20</v>
      </c>
      <c r="B361">
        <v>2875</v>
      </c>
      <c r="G361" t="s">
        <v>14</v>
      </c>
      <c r="H361">
        <v>64</v>
      </c>
    </row>
    <row r="362" spans="1:8" x14ac:dyDescent="0.3">
      <c r="A362" t="s">
        <v>20</v>
      </c>
      <c r="B362">
        <v>88</v>
      </c>
      <c r="G362" t="s">
        <v>14</v>
      </c>
      <c r="H362">
        <v>64</v>
      </c>
    </row>
    <row r="363" spans="1:8" x14ac:dyDescent="0.3">
      <c r="A363" t="s">
        <v>20</v>
      </c>
      <c r="B363">
        <v>191</v>
      </c>
      <c r="G363" t="s">
        <v>14</v>
      </c>
      <c r="H363">
        <v>842</v>
      </c>
    </row>
    <row r="364" spans="1:8" x14ac:dyDescent="0.3">
      <c r="A364" t="s">
        <v>20</v>
      </c>
      <c r="B364">
        <v>139</v>
      </c>
      <c r="G364" t="s">
        <v>14</v>
      </c>
      <c r="H364">
        <v>112</v>
      </c>
    </row>
    <row r="365" spans="1:8" x14ac:dyDescent="0.3">
      <c r="A365" t="s">
        <v>20</v>
      </c>
      <c r="B365">
        <v>186</v>
      </c>
      <c r="G365" t="s">
        <v>14</v>
      </c>
      <c r="H365">
        <v>374</v>
      </c>
    </row>
    <row r="366" spans="1:8" x14ac:dyDescent="0.3">
      <c r="A366" t="s">
        <v>20</v>
      </c>
      <c r="B366">
        <v>112</v>
      </c>
    </row>
    <row r="367" spans="1:8" x14ac:dyDescent="0.3">
      <c r="A367" t="s">
        <v>20</v>
      </c>
      <c r="B367">
        <v>101</v>
      </c>
    </row>
    <row r="368" spans="1:8" hidden="1" x14ac:dyDescent="0.3">
      <c r="A368" t="s">
        <v>14</v>
      </c>
      <c r="B368">
        <v>75</v>
      </c>
    </row>
    <row r="369" spans="1:2" x14ac:dyDescent="0.3">
      <c r="A369" t="s">
        <v>20</v>
      </c>
      <c r="B369">
        <v>206</v>
      </c>
    </row>
    <row r="370" spans="1:2" x14ac:dyDescent="0.3">
      <c r="A370" t="s">
        <v>20</v>
      </c>
      <c r="B370">
        <v>154</v>
      </c>
    </row>
    <row r="371" spans="1:2" x14ac:dyDescent="0.3">
      <c r="A371" t="s">
        <v>20</v>
      </c>
      <c r="B371">
        <v>5966</v>
      </c>
    </row>
    <row r="372" spans="1:2" hidden="1" x14ac:dyDescent="0.3">
      <c r="A372" t="s">
        <v>14</v>
      </c>
      <c r="B372">
        <v>2176</v>
      </c>
    </row>
    <row r="373" spans="1:2" x14ac:dyDescent="0.3">
      <c r="A373" t="s">
        <v>20</v>
      </c>
      <c r="B373">
        <v>169</v>
      </c>
    </row>
    <row r="374" spans="1:2" x14ac:dyDescent="0.3">
      <c r="A374" t="s">
        <v>20</v>
      </c>
      <c r="B374">
        <v>2106</v>
      </c>
    </row>
    <row r="375" spans="1:2" hidden="1" x14ac:dyDescent="0.3">
      <c r="A375" t="s">
        <v>14</v>
      </c>
      <c r="B375">
        <v>441</v>
      </c>
    </row>
    <row r="376" spans="1:2" hidden="1" x14ac:dyDescent="0.3">
      <c r="A376" t="s">
        <v>14</v>
      </c>
      <c r="B376">
        <v>25</v>
      </c>
    </row>
    <row r="377" spans="1:2" x14ac:dyDescent="0.3">
      <c r="A377" t="s">
        <v>20</v>
      </c>
      <c r="B377">
        <v>131</v>
      </c>
    </row>
    <row r="378" spans="1:2" hidden="1" x14ac:dyDescent="0.3">
      <c r="A378" t="s">
        <v>14</v>
      </c>
      <c r="B378">
        <v>127</v>
      </c>
    </row>
    <row r="379" spans="1:2" hidden="1" x14ac:dyDescent="0.3">
      <c r="A379" t="s">
        <v>14</v>
      </c>
      <c r="B379">
        <v>355</v>
      </c>
    </row>
    <row r="380" spans="1:2" hidden="1" x14ac:dyDescent="0.3">
      <c r="A380" t="s">
        <v>14</v>
      </c>
      <c r="B380">
        <v>44</v>
      </c>
    </row>
    <row r="381" spans="1:2" x14ac:dyDescent="0.3">
      <c r="A381" t="s">
        <v>20</v>
      </c>
      <c r="B381">
        <v>84</v>
      </c>
    </row>
    <row r="382" spans="1:2" x14ac:dyDescent="0.3">
      <c r="A382" t="s">
        <v>20</v>
      </c>
      <c r="B382">
        <v>155</v>
      </c>
    </row>
    <row r="383" spans="1:2" hidden="1" x14ac:dyDescent="0.3">
      <c r="A383" t="s">
        <v>14</v>
      </c>
      <c r="B383">
        <v>67</v>
      </c>
    </row>
    <row r="384" spans="1:2" x14ac:dyDescent="0.3">
      <c r="A384" t="s">
        <v>20</v>
      </c>
      <c r="B384">
        <v>189</v>
      </c>
    </row>
    <row r="385" spans="1:2" x14ac:dyDescent="0.3">
      <c r="A385" t="s">
        <v>20</v>
      </c>
      <c r="B385">
        <v>4799</v>
      </c>
    </row>
    <row r="386" spans="1:2" x14ac:dyDescent="0.3">
      <c r="A386" t="s">
        <v>20</v>
      </c>
      <c r="B386">
        <v>1137</v>
      </c>
    </row>
    <row r="387" spans="1:2" hidden="1" x14ac:dyDescent="0.3">
      <c r="A387" t="s">
        <v>14</v>
      </c>
      <c r="B387">
        <v>1068</v>
      </c>
    </row>
    <row r="388" spans="1:2" hidden="1" x14ac:dyDescent="0.3">
      <c r="A388" t="s">
        <v>14</v>
      </c>
      <c r="B388">
        <v>424</v>
      </c>
    </row>
    <row r="389" spans="1:2" hidden="1" x14ac:dyDescent="0.3">
      <c r="A389" t="s">
        <v>74</v>
      </c>
      <c r="B389">
        <v>145</v>
      </c>
    </row>
    <row r="390" spans="1:2" x14ac:dyDescent="0.3">
      <c r="A390" t="s">
        <v>20</v>
      </c>
      <c r="B390">
        <v>1152</v>
      </c>
    </row>
    <row r="391" spans="1:2" x14ac:dyDescent="0.3">
      <c r="A391" t="s">
        <v>20</v>
      </c>
      <c r="B391">
        <v>50</v>
      </c>
    </row>
    <row r="392" spans="1:2" hidden="1" x14ac:dyDescent="0.3">
      <c r="A392" t="s">
        <v>14</v>
      </c>
      <c r="B392">
        <v>151</v>
      </c>
    </row>
    <row r="393" spans="1:2" hidden="1" x14ac:dyDescent="0.3">
      <c r="A393" t="s">
        <v>14</v>
      </c>
      <c r="B393">
        <v>1608</v>
      </c>
    </row>
    <row r="394" spans="1:2" x14ac:dyDescent="0.3">
      <c r="A394" t="s">
        <v>20</v>
      </c>
      <c r="B394">
        <v>3059</v>
      </c>
    </row>
    <row r="395" spans="1:2" x14ac:dyDescent="0.3">
      <c r="A395" t="s">
        <v>20</v>
      </c>
      <c r="B395">
        <v>34</v>
      </c>
    </row>
    <row r="396" spans="1:2" x14ac:dyDescent="0.3">
      <c r="A396" t="s">
        <v>20</v>
      </c>
      <c r="B396">
        <v>220</v>
      </c>
    </row>
    <row r="397" spans="1:2" x14ac:dyDescent="0.3">
      <c r="A397" t="s">
        <v>20</v>
      </c>
      <c r="B397">
        <v>1604</v>
      </c>
    </row>
    <row r="398" spans="1:2" x14ac:dyDescent="0.3">
      <c r="A398" t="s">
        <v>20</v>
      </c>
      <c r="B398">
        <v>454</v>
      </c>
    </row>
    <row r="399" spans="1:2" x14ac:dyDescent="0.3">
      <c r="A399" t="s">
        <v>20</v>
      </c>
      <c r="B399">
        <v>123</v>
      </c>
    </row>
    <row r="400" spans="1:2" hidden="1" x14ac:dyDescent="0.3">
      <c r="A400" t="s">
        <v>14</v>
      </c>
      <c r="B400">
        <v>941</v>
      </c>
    </row>
    <row r="401" spans="1:2" hidden="1" x14ac:dyDescent="0.3">
      <c r="A401" t="s">
        <v>14</v>
      </c>
      <c r="B401">
        <v>1</v>
      </c>
    </row>
    <row r="402" spans="1:2" x14ac:dyDescent="0.3">
      <c r="A402" t="s">
        <v>20</v>
      </c>
      <c r="B402">
        <v>299</v>
      </c>
    </row>
    <row r="403" spans="1:2" hidden="1" x14ac:dyDescent="0.3">
      <c r="A403" t="s">
        <v>14</v>
      </c>
      <c r="B403">
        <v>40</v>
      </c>
    </row>
    <row r="404" spans="1:2" hidden="1" x14ac:dyDescent="0.3">
      <c r="A404" t="s">
        <v>14</v>
      </c>
      <c r="B404">
        <v>3015</v>
      </c>
    </row>
    <row r="405" spans="1:2" x14ac:dyDescent="0.3">
      <c r="A405" t="s">
        <v>20</v>
      </c>
      <c r="B405">
        <v>2237</v>
      </c>
    </row>
    <row r="406" spans="1:2" hidden="1" x14ac:dyDescent="0.3">
      <c r="A406" t="s">
        <v>14</v>
      </c>
      <c r="B406">
        <v>435</v>
      </c>
    </row>
    <row r="407" spans="1:2" x14ac:dyDescent="0.3">
      <c r="A407" t="s">
        <v>20</v>
      </c>
      <c r="B407">
        <v>645</v>
      </c>
    </row>
    <row r="408" spans="1:2" x14ac:dyDescent="0.3">
      <c r="A408" t="s">
        <v>20</v>
      </c>
      <c r="B408">
        <v>484</v>
      </c>
    </row>
    <row r="409" spans="1:2" x14ac:dyDescent="0.3">
      <c r="A409" t="s">
        <v>20</v>
      </c>
      <c r="B409">
        <v>154</v>
      </c>
    </row>
    <row r="410" spans="1:2" hidden="1" x14ac:dyDescent="0.3">
      <c r="A410" t="s">
        <v>14</v>
      </c>
      <c r="B410">
        <v>714</v>
      </c>
    </row>
    <row r="411" spans="1:2" hidden="1" x14ac:dyDescent="0.3">
      <c r="A411" t="s">
        <v>47</v>
      </c>
      <c r="B411">
        <v>1111</v>
      </c>
    </row>
    <row r="412" spans="1:2" x14ac:dyDescent="0.3">
      <c r="A412" t="s">
        <v>20</v>
      </c>
      <c r="B412">
        <v>82</v>
      </c>
    </row>
    <row r="413" spans="1:2" x14ac:dyDescent="0.3">
      <c r="A413" t="s">
        <v>20</v>
      </c>
      <c r="B413">
        <v>134</v>
      </c>
    </row>
    <row r="414" spans="1:2" hidden="1" x14ac:dyDescent="0.3">
      <c r="A414" t="s">
        <v>47</v>
      </c>
      <c r="B414">
        <v>1089</v>
      </c>
    </row>
    <row r="415" spans="1:2" hidden="1" x14ac:dyDescent="0.3">
      <c r="A415" t="s">
        <v>14</v>
      </c>
      <c r="B415">
        <v>5497</v>
      </c>
    </row>
    <row r="416" spans="1:2" hidden="1" x14ac:dyDescent="0.3">
      <c r="A416" t="s">
        <v>14</v>
      </c>
      <c r="B416">
        <v>418</v>
      </c>
    </row>
    <row r="417" spans="1:2" hidden="1" x14ac:dyDescent="0.3">
      <c r="A417" t="s">
        <v>14</v>
      </c>
      <c r="B417">
        <v>1439</v>
      </c>
    </row>
    <row r="418" spans="1:2" hidden="1" x14ac:dyDescent="0.3">
      <c r="A418" t="s">
        <v>14</v>
      </c>
      <c r="B418">
        <v>15</v>
      </c>
    </row>
    <row r="419" spans="1:2" hidden="1" x14ac:dyDescent="0.3">
      <c r="A419" t="s">
        <v>14</v>
      </c>
      <c r="B419">
        <v>1999</v>
      </c>
    </row>
    <row r="420" spans="1:2" x14ac:dyDescent="0.3">
      <c r="A420" t="s">
        <v>20</v>
      </c>
      <c r="B420">
        <v>5203</v>
      </c>
    </row>
    <row r="421" spans="1:2" x14ac:dyDescent="0.3">
      <c r="A421" t="s">
        <v>20</v>
      </c>
      <c r="B421">
        <v>94</v>
      </c>
    </row>
    <row r="422" spans="1:2" hidden="1" x14ac:dyDescent="0.3">
      <c r="A422" t="s">
        <v>14</v>
      </c>
      <c r="B422">
        <v>118</v>
      </c>
    </row>
    <row r="423" spans="1:2" x14ac:dyDescent="0.3">
      <c r="A423" t="s">
        <v>20</v>
      </c>
      <c r="B423">
        <v>205</v>
      </c>
    </row>
    <row r="424" spans="1:2" hidden="1" x14ac:dyDescent="0.3">
      <c r="A424" t="s">
        <v>14</v>
      </c>
      <c r="B424">
        <v>162</v>
      </c>
    </row>
    <row r="425" spans="1:2" hidden="1" x14ac:dyDescent="0.3">
      <c r="A425" t="s">
        <v>14</v>
      </c>
      <c r="B425">
        <v>83</v>
      </c>
    </row>
    <row r="426" spans="1:2" x14ac:dyDescent="0.3">
      <c r="A426" t="s">
        <v>20</v>
      </c>
      <c r="B426">
        <v>92</v>
      </c>
    </row>
    <row r="427" spans="1:2" x14ac:dyDescent="0.3">
      <c r="A427" t="s">
        <v>20</v>
      </c>
      <c r="B427">
        <v>219</v>
      </c>
    </row>
    <row r="428" spans="1:2" x14ac:dyDescent="0.3">
      <c r="A428" t="s">
        <v>20</v>
      </c>
      <c r="B428">
        <v>2526</v>
      </c>
    </row>
    <row r="429" spans="1:2" hidden="1" x14ac:dyDescent="0.3">
      <c r="A429" t="s">
        <v>14</v>
      </c>
      <c r="B429">
        <v>747</v>
      </c>
    </row>
    <row r="430" spans="1:2" hidden="1" x14ac:dyDescent="0.3">
      <c r="A430" t="s">
        <v>74</v>
      </c>
      <c r="B430">
        <v>2138</v>
      </c>
    </row>
    <row r="431" spans="1:2" hidden="1" x14ac:dyDescent="0.3">
      <c r="A431" t="s">
        <v>14</v>
      </c>
      <c r="B431">
        <v>84</v>
      </c>
    </row>
    <row r="432" spans="1:2" x14ac:dyDescent="0.3">
      <c r="A432" t="s">
        <v>20</v>
      </c>
      <c r="B432">
        <v>94</v>
      </c>
    </row>
    <row r="433" spans="1:2" hidden="1" x14ac:dyDescent="0.3">
      <c r="A433" t="s">
        <v>14</v>
      </c>
      <c r="B433">
        <v>91</v>
      </c>
    </row>
    <row r="434" spans="1:2" hidden="1" x14ac:dyDescent="0.3">
      <c r="A434" t="s">
        <v>14</v>
      </c>
      <c r="B434">
        <v>792</v>
      </c>
    </row>
    <row r="435" spans="1:2" hidden="1" x14ac:dyDescent="0.3">
      <c r="A435" t="s">
        <v>74</v>
      </c>
      <c r="B435">
        <v>10</v>
      </c>
    </row>
    <row r="436" spans="1:2" x14ac:dyDescent="0.3">
      <c r="A436" t="s">
        <v>20</v>
      </c>
      <c r="B436">
        <v>1713</v>
      </c>
    </row>
    <row r="437" spans="1:2" x14ac:dyDescent="0.3">
      <c r="A437" t="s">
        <v>20</v>
      </c>
      <c r="B437">
        <v>249</v>
      </c>
    </row>
    <row r="438" spans="1:2" x14ac:dyDescent="0.3">
      <c r="A438" t="s">
        <v>20</v>
      </c>
      <c r="B438">
        <v>192</v>
      </c>
    </row>
    <row r="439" spans="1:2" x14ac:dyDescent="0.3">
      <c r="A439" t="s">
        <v>20</v>
      </c>
      <c r="B439">
        <v>247</v>
      </c>
    </row>
    <row r="440" spans="1:2" x14ac:dyDescent="0.3">
      <c r="A440" t="s">
        <v>20</v>
      </c>
      <c r="B440">
        <v>2293</v>
      </c>
    </row>
    <row r="441" spans="1:2" x14ac:dyDescent="0.3">
      <c r="A441" t="s">
        <v>20</v>
      </c>
      <c r="B441">
        <v>3131</v>
      </c>
    </row>
    <row r="442" spans="1:2" hidden="1" x14ac:dyDescent="0.3">
      <c r="A442" t="s">
        <v>14</v>
      </c>
      <c r="B442">
        <v>32</v>
      </c>
    </row>
    <row r="443" spans="1:2" x14ac:dyDescent="0.3">
      <c r="A443" t="s">
        <v>20</v>
      </c>
      <c r="B443">
        <v>143</v>
      </c>
    </row>
    <row r="444" spans="1:2" hidden="1" x14ac:dyDescent="0.3">
      <c r="A444" t="s">
        <v>74</v>
      </c>
      <c r="B444">
        <v>90</v>
      </c>
    </row>
    <row r="445" spans="1:2" x14ac:dyDescent="0.3">
      <c r="A445" t="s">
        <v>20</v>
      </c>
      <c r="B445">
        <v>296</v>
      </c>
    </row>
    <row r="446" spans="1:2" x14ac:dyDescent="0.3">
      <c r="A446" t="s">
        <v>20</v>
      </c>
      <c r="B446">
        <v>170</v>
      </c>
    </row>
    <row r="447" spans="1:2" hidden="1" x14ac:dyDescent="0.3">
      <c r="A447" t="s">
        <v>14</v>
      </c>
      <c r="B447">
        <v>186</v>
      </c>
    </row>
    <row r="448" spans="1:2" hidden="1" x14ac:dyDescent="0.3">
      <c r="A448" t="s">
        <v>74</v>
      </c>
      <c r="B448">
        <v>439</v>
      </c>
    </row>
    <row r="449" spans="1:2" hidden="1" x14ac:dyDescent="0.3">
      <c r="A449" t="s">
        <v>14</v>
      </c>
      <c r="B449">
        <v>605</v>
      </c>
    </row>
    <row r="450" spans="1:2" x14ac:dyDescent="0.3">
      <c r="A450" t="s">
        <v>20</v>
      </c>
      <c r="B450">
        <v>86</v>
      </c>
    </row>
    <row r="451" spans="1:2" hidden="1" x14ac:dyDescent="0.3">
      <c r="A451" t="s">
        <v>14</v>
      </c>
      <c r="B451">
        <v>1</v>
      </c>
    </row>
    <row r="452" spans="1:2" x14ac:dyDescent="0.3">
      <c r="A452" t="s">
        <v>20</v>
      </c>
      <c r="B452">
        <v>6286</v>
      </c>
    </row>
    <row r="453" spans="1:2" hidden="1" x14ac:dyDescent="0.3">
      <c r="A453" t="s">
        <v>14</v>
      </c>
      <c r="B453">
        <v>31</v>
      </c>
    </row>
    <row r="454" spans="1:2" hidden="1" x14ac:dyDescent="0.3">
      <c r="A454" t="s">
        <v>14</v>
      </c>
      <c r="B454">
        <v>1181</v>
      </c>
    </row>
    <row r="455" spans="1:2" hidden="1" x14ac:dyDescent="0.3">
      <c r="A455" t="s">
        <v>14</v>
      </c>
      <c r="B455">
        <v>39</v>
      </c>
    </row>
    <row r="456" spans="1:2" x14ac:dyDescent="0.3">
      <c r="A456" t="s">
        <v>20</v>
      </c>
      <c r="B456">
        <v>3727</v>
      </c>
    </row>
    <row r="457" spans="1:2" x14ac:dyDescent="0.3">
      <c r="A457" t="s">
        <v>20</v>
      </c>
      <c r="B457">
        <v>1605</v>
      </c>
    </row>
    <row r="458" spans="1:2" hidden="1" x14ac:dyDescent="0.3">
      <c r="A458" t="s">
        <v>14</v>
      </c>
      <c r="B458">
        <v>46</v>
      </c>
    </row>
    <row r="459" spans="1:2" x14ac:dyDescent="0.3">
      <c r="A459" t="s">
        <v>20</v>
      </c>
      <c r="B459">
        <v>2120</v>
      </c>
    </row>
    <row r="460" spans="1:2" hidden="1" x14ac:dyDescent="0.3">
      <c r="A460" t="s">
        <v>14</v>
      </c>
      <c r="B460">
        <v>105</v>
      </c>
    </row>
    <row r="461" spans="1:2" x14ac:dyDescent="0.3">
      <c r="A461" t="s">
        <v>20</v>
      </c>
      <c r="B461">
        <v>50</v>
      </c>
    </row>
    <row r="462" spans="1:2" x14ac:dyDescent="0.3">
      <c r="A462" t="s">
        <v>20</v>
      </c>
      <c r="B462">
        <v>2080</v>
      </c>
    </row>
    <row r="463" spans="1:2" hidden="1" x14ac:dyDescent="0.3">
      <c r="A463" t="s">
        <v>14</v>
      </c>
      <c r="B463">
        <v>535</v>
      </c>
    </row>
    <row r="464" spans="1:2" x14ac:dyDescent="0.3">
      <c r="A464" t="s">
        <v>20</v>
      </c>
      <c r="B464">
        <v>2105</v>
      </c>
    </row>
    <row r="465" spans="1:2" x14ac:dyDescent="0.3">
      <c r="A465" t="s">
        <v>20</v>
      </c>
      <c r="B465">
        <v>2436</v>
      </c>
    </row>
    <row r="466" spans="1:2" x14ac:dyDescent="0.3">
      <c r="A466" t="s">
        <v>20</v>
      </c>
      <c r="B466">
        <v>80</v>
      </c>
    </row>
    <row r="467" spans="1:2" x14ac:dyDescent="0.3">
      <c r="A467" t="s">
        <v>20</v>
      </c>
      <c r="B467">
        <v>42</v>
      </c>
    </row>
    <row r="468" spans="1:2" x14ac:dyDescent="0.3">
      <c r="A468" t="s">
        <v>20</v>
      </c>
      <c r="B468">
        <v>139</v>
      </c>
    </row>
    <row r="469" spans="1:2" hidden="1" x14ac:dyDescent="0.3">
      <c r="A469" t="s">
        <v>14</v>
      </c>
      <c r="B469">
        <v>16</v>
      </c>
    </row>
    <row r="470" spans="1:2" x14ac:dyDescent="0.3">
      <c r="A470" t="s">
        <v>20</v>
      </c>
      <c r="B470">
        <v>159</v>
      </c>
    </row>
    <row r="471" spans="1:2" x14ac:dyDescent="0.3">
      <c r="A471" t="s">
        <v>20</v>
      </c>
      <c r="B471">
        <v>381</v>
      </c>
    </row>
    <row r="472" spans="1:2" x14ac:dyDescent="0.3">
      <c r="A472" t="s">
        <v>20</v>
      </c>
      <c r="B472">
        <v>194</v>
      </c>
    </row>
    <row r="473" spans="1:2" hidden="1" x14ac:dyDescent="0.3">
      <c r="A473" t="s">
        <v>14</v>
      </c>
      <c r="B473">
        <v>575</v>
      </c>
    </row>
    <row r="474" spans="1:2" x14ac:dyDescent="0.3">
      <c r="A474" t="s">
        <v>20</v>
      </c>
      <c r="B474">
        <v>106</v>
      </c>
    </row>
    <row r="475" spans="1:2" x14ac:dyDescent="0.3">
      <c r="A475" t="s">
        <v>20</v>
      </c>
      <c r="B475">
        <v>142</v>
      </c>
    </row>
    <row r="476" spans="1:2" x14ac:dyDescent="0.3">
      <c r="A476" t="s">
        <v>20</v>
      </c>
      <c r="B476">
        <v>211</v>
      </c>
    </row>
    <row r="477" spans="1:2" hidden="1" x14ac:dyDescent="0.3">
      <c r="A477" t="s">
        <v>14</v>
      </c>
      <c r="B477">
        <v>1120</v>
      </c>
    </row>
    <row r="478" spans="1:2" hidden="1" x14ac:dyDescent="0.3">
      <c r="A478" t="s">
        <v>14</v>
      </c>
      <c r="B478">
        <v>113</v>
      </c>
    </row>
    <row r="479" spans="1:2" x14ac:dyDescent="0.3">
      <c r="A479" t="s">
        <v>20</v>
      </c>
      <c r="B479">
        <v>2756</v>
      </c>
    </row>
    <row r="480" spans="1:2" x14ac:dyDescent="0.3">
      <c r="A480" t="s">
        <v>20</v>
      </c>
      <c r="B480">
        <v>173</v>
      </c>
    </row>
    <row r="481" spans="1:2" x14ac:dyDescent="0.3">
      <c r="A481" t="s">
        <v>20</v>
      </c>
      <c r="B481">
        <v>87</v>
      </c>
    </row>
    <row r="482" spans="1:2" hidden="1" x14ac:dyDescent="0.3">
      <c r="A482" t="s">
        <v>14</v>
      </c>
      <c r="B482">
        <v>1538</v>
      </c>
    </row>
    <row r="483" spans="1:2" hidden="1" x14ac:dyDescent="0.3">
      <c r="A483" t="s">
        <v>14</v>
      </c>
      <c r="B483">
        <v>9</v>
      </c>
    </row>
    <row r="484" spans="1:2" hidden="1" x14ac:dyDescent="0.3">
      <c r="A484" t="s">
        <v>14</v>
      </c>
      <c r="B484">
        <v>554</v>
      </c>
    </row>
    <row r="485" spans="1:2" x14ac:dyDescent="0.3">
      <c r="A485" t="s">
        <v>20</v>
      </c>
      <c r="B485">
        <v>1572</v>
      </c>
    </row>
    <row r="486" spans="1:2" hidden="1" x14ac:dyDescent="0.3">
      <c r="A486" t="s">
        <v>14</v>
      </c>
      <c r="B486">
        <v>648</v>
      </c>
    </row>
    <row r="487" spans="1:2" hidden="1" x14ac:dyDescent="0.3">
      <c r="A487" t="s">
        <v>14</v>
      </c>
      <c r="B487">
        <v>21</v>
      </c>
    </row>
    <row r="488" spans="1:2" x14ac:dyDescent="0.3">
      <c r="A488" t="s">
        <v>20</v>
      </c>
      <c r="B488">
        <v>2346</v>
      </c>
    </row>
    <row r="489" spans="1:2" x14ac:dyDescent="0.3">
      <c r="A489" t="s">
        <v>20</v>
      </c>
      <c r="B489">
        <v>115</v>
      </c>
    </row>
    <row r="490" spans="1:2" x14ac:dyDescent="0.3">
      <c r="A490" t="s">
        <v>20</v>
      </c>
      <c r="B490">
        <v>85</v>
      </c>
    </row>
    <row r="491" spans="1:2" x14ac:dyDescent="0.3">
      <c r="A491" t="s">
        <v>20</v>
      </c>
      <c r="B491">
        <v>144</v>
      </c>
    </row>
    <row r="492" spans="1:2" x14ac:dyDescent="0.3">
      <c r="A492" t="s">
        <v>20</v>
      </c>
      <c r="B492">
        <v>2443</v>
      </c>
    </row>
    <row r="493" spans="1:2" hidden="1" x14ac:dyDescent="0.3">
      <c r="A493" t="s">
        <v>74</v>
      </c>
      <c r="B493">
        <v>595</v>
      </c>
    </row>
    <row r="494" spans="1:2" x14ac:dyDescent="0.3">
      <c r="A494" t="s">
        <v>20</v>
      </c>
      <c r="B494">
        <v>64</v>
      </c>
    </row>
    <row r="495" spans="1:2" x14ac:dyDescent="0.3">
      <c r="A495" t="s">
        <v>20</v>
      </c>
      <c r="B495">
        <v>268</v>
      </c>
    </row>
    <row r="496" spans="1:2" x14ac:dyDescent="0.3">
      <c r="A496" t="s">
        <v>20</v>
      </c>
      <c r="B496">
        <v>195</v>
      </c>
    </row>
    <row r="497" spans="1:2" hidden="1" x14ac:dyDescent="0.3">
      <c r="A497" t="s">
        <v>14</v>
      </c>
      <c r="B497">
        <v>54</v>
      </c>
    </row>
    <row r="498" spans="1:2" hidden="1" x14ac:dyDescent="0.3">
      <c r="A498" t="s">
        <v>14</v>
      </c>
      <c r="B498">
        <v>120</v>
      </c>
    </row>
    <row r="499" spans="1:2" hidden="1" x14ac:dyDescent="0.3">
      <c r="A499" t="s">
        <v>14</v>
      </c>
      <c r="B499">
        <v>579</v>
      </c>
    </row>
    <row r="500" spans="1:2" hidden="1" x14ac:dyDescent="0.3">
      <c r="A500" t="s">
        <v>14</v>
      </c>
      <c r="B500">
        <v>2072</v>
      </c>
    </row>
    <row r="501" spans="1:2" hidden="1" x14ac:dyDescent="0.3">
      <c r="A501" t="s">
        <v>14</v>
      </c>
      <c r="B501">
        <v>0</v>
      </c>
    </row>
    <row r="502" spans="1:2" hidden="1" x14ac:dyDescent="0.3">
      <c r="A502" t="s">
        <v>14</v>
      </c>
      <c r="B502">
        <v>1796</v>
      </c>
    </row>
    <row r="503" spans="1:2" x14ac:dyDescent="0.3">
      <c r="A503" t="s">
        <v>20</v>
      </c>
      <c r="B503">
        <v>186</v>
      </c>
    </row>
    <row r="504" spans="1:2" x14ac:dyDescent="0.3">
      <c r="A504" t="s">
        <v>20</v>
      </c>
      <c r="B504">
        <v>460</v>
      </c>
    </row>
    <row r="505" spans="1:2" hidden="1" x14ac:dyDescent="0.3">
      <c r="A505" t="s">
        <v>14</v>
      </c>
      <c r="B505">
        <v>62</v>
      </c>
    </row>
    <row r="506" spans="1:2" hidden="1" x14ac:dyDescent="0.3">
      <c r="A506" t="s">
        <v>14</v>
      </c>
      <c r="B506">
        <v>347</v>
      </c>
    </row>
    <row r="507" spans="1:2" x14ac:dyDescent="0.3">
      <c r="A507" t="s">
        <v>20</v>
      </c>
      <c r="B507">
        <v>2528</v>
      </c>
    </row>
    <row r="508" spans="1:2" hidden="1" x14ac:dyDescent="0.3">
      <c r="A508" t="s">
        <v>14</v>
      </c>
      <c r="B508">
        <v>19</v>
      </c>
    </row>
    <row r="509" spans="1:2" x14ac:dyDescent="0.3">
      <c r="A509" t="s">
        <v>20</v>
      </c>
      <c r="B509">
        <v>3657</v>
      </c>
    </row>
    <row r="510" spans="1:2" hidden="1" x14ac:dyDescent="0.3">
      <c r="A510" t="s">
        <v>14</v>
      </c>
      <c r="B510">
        <v>1258</v>
      </c>
    </row>
    <row r="511" spans="1:2" x14ac:dyDescent="0.3">
      <c r="A511" t="s">
        <v>20</v>
      </c>
      <c r="B511">
        <v>131</v>
      </c>
    </row>
    <row r="512" spans="1:2" hidden="1" x14ac:dyDescent="0.3">
      <c r="A512" t="s">
        <v>14</v>
      </c>
      <c r="B512">
        <v>362</v>
      </c>
    </row>
    <row r="513" spans="1:2" x14ac:dyDescent="0.3">
      <c r="A513" t="s">
        <v>20</v>
      </c>
      <c r="B513">
        <v>239</v>
      </c>
    </row>
    <row r="514" spans="1:2" hidden="1" x14ac:dyDescent="0.3">
      <c r="A514" t="s">
        <v>74</v>
      </c>
      <c r="B514">
        <v>35</v>
      </c>
    </row>
    <row r="515" spans="1:2" hidden="1" x14ac:dyDescent="0.3">
      <c r="A515" t="s">
        <v>74</v>
      </c>
      <c r="B515">
        <v>528</v>
      </c>
    </row>
    <row r="516" spans="1:2" hidden="1" x14ac:dyDescent="0.3">
      <c r="A516" t="s">
        <v>14</v>
      </c>
      <c r="B516">
        <v>133</v>
      </c>
    </row>
    <row r="517" spans="1:2" hidden="1" x14ac:dyDescent="0.3">
      <c r="A517" t="s">
        <v>14</v>
      </c>
      <c r="B517">
        <v>846</v>
      </c>
    </row>
    <row r="518" spans="1:2" x14ac:dyDescent="0.3">
      <c r="A518" t="s">
        <v>20</v>
      </c>
      <c r="B518">
        <v>78</v>
      </c>
    </row>
    <row r="519" spans="1:2" hidden="1" x14ac:dyDescent="0.3">
      <c r="A519" t="s">
        <v>14</v>
      </c>
      <c r="B519">
        <v>10</v>
      </c>
    </row>
    <row r="520" spans="1:2" x14ac:dyDescent="0.3">
      <c r="A520" t="s">
        <v>20</v>
      </c>
      <c r="B520">
        <v>1773</v>
      </c>
    </row>
    <row r="521" spans="1:2" x14ac:dyDescent="0.3">
      <c r="A521" t="s">
        <v>20</v>
      </c>
      <c r="B521">
        <v>32</v>
      </c>
    </row>
    <row r="522" spans="1:2" x14ac:dyDescent="0.3">
      <c r="A522" t="s">
        <v>20</v>
      </c>
      <c r="B522">
        <v>369</v>
      </c>
    </row>
    <row r="523" spans="1:2" hidden="1" x14ac:dyDescent="0.3">
      <c r="A523" t="s">
        <v>14</v>
      </c>
      <c r="B523">
        <v>191</v>
      </c>
    </row>
    <row r="524" spans="1:2" x14ac:dyDescent="0.3">
      <c r="A524" t="s">
        <v>20</v>
      </c>
      <c r="B524">
        <v>89</v>
      </c>
    </row>
    <row r="525" spans="1:2" hidden="1" x14ac:dyDescent="0.3">
      <c r="A525" t="s">
        <v>14</v>
      </c>
      <c r="B525">
        <v>1979</v>
      </c>
    </row>
    <row r="526" spans="1:2" hidden="1" x14ac:dyDescent="0.3">
      <c r="A526" t="s">
        <v>14</v>
      </c>
      <c r="B526">
        <v>63</v>
      </c>
    </row>
    <row r="527" spans="1:2" x14ac:dyDescent="0.3">
      <c r="A527" t="s">
        <v>20</v>
      </c>
      <c r="B527">
        <v>147</v>
      </c>
    </row>
    <row r="528" spans="1:2" hidden="1" x14ac:dyDescent="0.3">
      <c r="A528" t="s">
        <v>14</v>
      </c>
      <c r="B528">
        <v>6080</v>
      </c>
    </row>
    <row r="529" spans="1:2" hidden="1" x14ac:dyDescent="0.3">
      <c r="A529" t="s">
        <v>14</v>
      </c>
      <c r="B529">
        <v>80</v>
      </c>
    </row>
    <row r="530" spans="1:2" hidden="1" x14ac:dyDescent="0.3">
      <c r="A530" t="s">
        <v>14</v>
      </c>
      <c r="B530">
        <v>9</v>
      </c>
    </row>
    <row r="531" spans="1:2" hidden="1" x14ac:dyDescent="0.3">
      <c r="A531" t="s">
        <v>14</v>
      </c>
      <c r="B531">
        <v>1784</v>
      </c>
    </row>
    <row r="532" spans="1:2" hidden="1" x14ac:dyDescent="0.3">
      <c r="A532" t="s">
        <v>47</v>
      </c>
      <c r="B532">
        <v>3640</v>
      </c>
    </row>
    <row r="533" spans="1:2" x14ac:dyDescent="0.3">
      <c r="A533" t="s">
        <v>20</v>
      </c>
      <c r="B533">
        <v>126</v>
      </c>
    </row>
    <row r="534" spans="1:2" x14ac:dyDescent="0.3">
      <c r="A534" t="s">
        <v>20</v>
      </c>
      <c r="B534">
        <v>2218</v>
      </c>
    </row>
    <row r="535" spans="1:2" hidden="1" x14ac:dyDescent="0.3">
      <c r="A535" t="s">
        <v>14</v>
      </c>
      <c r="B535">
        <v>243</v>
      </c>
    </row>
    <row r="536" spans="1:2" x14ac:dyDescent="0.3">
      <c r="A536" t="s">
        <v>20</v>
      </c>
      <c r="B536">
        <v>202</v>
      </c>
    </row>
    <row r="537" spans="1:2" x14ac:dyDescent="0.3">
      <c r="A537" t="s">
        <v>20</v>
      </c>
      <c r="B537">
        <v>140</v>
      </c>
    </row>
    <row r="538" spans="1:2" x14ac:dyDescent="0.3">
      <c r="A538" t="s">
        <v>20</v>
      </c>
      <c r="B538">
        <v>1052</v>
      </c>
    </row>
    <row r="539" spans="1:2" hidden="1" x14ac:dyDescent="0.3">
      <c r="A539" t="s">
        <v>14</v>
      </c>
      <c r="B539">
        <v>1296</v>
      </c>
    </row>
    <row r="540" spans="1:2" hidden="1" x14ac:dyDescent="0.3">
      <c r="A540" t="s">
        <v>14</v>
      </c>
      <c r="B540">
        <v>77</v>
      </c>
    </row>
    <row r="541" spans="1:2" x14ac:dyDescent="0.3">
      <c r="A541" t="s">
        <v>20</v>
      </c>
      <c r="B541">
        <v>247</v>
      </c>
    </row>
    <row r="542" spans="1:2" hidden="1" x14ac:dyDescent="0.3">
      <c r="A542" t="s">
        <v>14</v>
      </c>
      <c r="B542">
        <v>395</v>
      </c>
    </row>
    <row r="543" spans="1:2" hidden="1" x14ac:dyDescent="0.3">
      <c r="A543" t="s">
        <v>14</v>
      </c>
      <c r="B543">
        <v>49</v>
      </c>
    </row>
    <row r="544" spans="1:2" hidden="1" x14ac:dyDescent="0.3">
      <c r="A544" t="s">
        <v>14</v>
      </c>
      <c r="B544">
        <v>180</v>
      </c>
    </row>
    <row r="545" spans="1:2" x14ac:dyDescent="0.3">
      <c r="A545" t="s">
        <v>20</v>
      </c>
      <c r="B545">
        <v>84</v>
      </c>
    </row>
    <row r="546" spans="1:2" hidden="1" x14ac:dyDescent="0.3">
      <c r="A546" t="s">
        <v>14</v>
      </c>
      <c r="B546">
        <v>2690</v>
      </c>
    </row>
    <row r="547" spans="1:2" x14ac:dyDescent="0.3">
      <c r="A547" t="s">
        <v>20</v>
      </c>
      <c r="B547">
        <v>88</v>
      </c>
    </row>
    <row r="548" spans="1:2" x14ac:dyDescent="0.3">
      <c r="A548" t="s">
        <v>20</v>
      </c>
      <c r="B548">
        <v>156</v>
      </c>
    </row>
    <row r="549" spans="1:2" x14ac:dyDescent="0.3">
      <c r="A549" t="s">
        <v>20</v>
      </c>
      <c r="B549">
        <v>2985</v>
      </c>
    </row>
    <row r="550" spans="1:2" x14ac:dyDescent="0.3">
      <c r="A550" t="s">
        <v>20</v>
      </c>
      <c r="B550">
        <v>762</v>
      </c>
    </row>
    <row r="551" spans="1:2" hidden="1" x14ac:dyDescent="0.3">
      <c r="A551" t="s">
        <v>74</v>
      </c>
      <c r="B551">
        <v>1</v>
      </c>
    </row>
    <row r="552" spans="1:2" hidden="1" x14ac:dyDescent="0.3">
      <c r="A552" t="s">
        <v>14</v>
      </c>
      <c r="B552">
        <v>2779</v>
      </c>
    </row>
    <row r="553" spans="1:2" hidden="1" x14ac:dyDescent="0.3">
      <c r="A553" t="s">
        <v>14</v>
      </c>
      <c r="B553">
        <v>92</v>
      </c>
    </row>
    <row r="554" spans="1:2" hidden="1" x14ac:dyDescent="0.3">
      <c r="A554" t="s">
        <v>14</v>
      </c>
      <c r="B554">
        <v>1028</v>
      </c>
    </row>
    <row r="555" spans="1:2" x14ac:dyDescent="0.3">
      <c r="A555" t="s">
        <v>20</v>
      </c>
      <c r="B555">
        <v>554</v>
      </c>
    </row>
    <row r="556" spans="1:2" x14ac:dyDescent="0.3">
      <c r="A556" t="s">
        <v>20</v>
      </c>
      <c r="B556">
        <v>135</v>
      </c>
    </row>
    <row r="557" spans="1:2" x14ac:dyDescent="0.3">
      <c r="A557" t="s">
        <v>20</v>
      </c>
      <c r="B557">
        <v>122</v>
      </c>
    </row>
    <row r="558" spans="1:2" x14ac:dyDescent="0.3">
      <c r="A558" t="s">
        <v>20</v>
      </c>
      <c r="B558">
        <v>221</v>
      </c>
    </row>
    <row r="559" spans="1:2" x14ac:dyDescent="0.3">
      <c r="A559" t="s">
        <v>20</v>
      </c>
      <c r="B559">
        <v>126</v>
      </c>
    </row>
    <row r="560" spans="1:2" x14ac:dyDescent="0.3">
      <c r="A560" t="s">
        <v>20</v>
      </c>
      <c r="B560">
        <v>1022</v>
      </c>
    </row>
    <row r="561" spans="1:2" x14ac:dyDescent="0.3">
      <c r="A561" t="s">
        <v>20</v>
      </c>
      <c r="B561">
        <v>3177</v>
      </c>
    </row>
    <row r="562" spans="1:2" x14ac:dyDescent="0.3">
      <c r="A562" t="s">
        <v>20</v>
      </c>
      <c r="B562">
        <v>198</v>
      </c>
    </row>
    <row r="563" spans="1:2" hidden="1" x14ac:dyDescent="0.3">
      <c r="A563" t="s">
        <v>14</v>
      </c>
      <c r="B563">
        <v>26</v>
      </c>
    </row>
    <row r="564" spans="1:2" x14ac:dyDescent="0.3">
      <c r="A564" t="s">
        <v>20</v>
      </c>
      <c r="B564">
        <v>85</v>
      </c>
    </row>
    <row r="565" spans="1:2" hidden="1" x14ac:dyDescent="0.3">
      <c r="A565" t="s">
        <v>14</v>
      </c>
      <c r="B565">
        <v>1790</v>
      </c>
    </row>
    <row r="566" spans="1:2" x14ac:dyDescent="0.3">
      <c r="A566" t="s">
        <v>20</v>
      </c>
      <c r="B566">
        <v>3596</v>
      </c>
    </row>
    <row r="567" spans="1:2" hidden="1" x14ac:dyDescent="0.3">
      <c r="A567" t="s">
        <v>14</v>
      </c>
      <c r="B567">
        <v>37</v>
      </c>
    </row>
    <row r="568" spans="1:2" x14ac:dyDescent="0.3">
      <c r="A568" t="s">
        <v>20</v>
      </c>
      <c r="B568">
        <v>244</v>
      </c>
    </row>
    <row r="569" spans="1:2" x14ac:dyDescent="0.3">
      <c r="A569" t="s">
        <v>20</v>
      </c>
      <c r="B569">
        <v>5180</v>
      </c>
    </row>
    <row r="570" spans="1:2" x14ac:dyDescent="0.3">
      <c r="A570" t="s">
        <v>20</v>
      </c>
      <c r="B570">
        <v>589</v>
      </c>
    </row>
    <row r="571" spans="1:2" x14ac:dyDescent="0.3">
      <c r="A571" t="s">
        <v>20</v>
      </c>
      <c r="B571">
        <v>2725</v>
      </c>
    </row>
    <row r="572" spans="1:2" hidden="1" x14ac:dyDescent="0.3">
      <c r="A572" t="s">
        <v>14</v>
      </c>
      <c r="B572">
        <v>35</v>
      </c>
    </row>
    <row r="573" spans="1:2" hidden="1" x14ac:dyDescent="0.3">
      <c r="A573" t="s">
        <v>74</v>
      </c>
      <c r="B573">
        <v>94</v>
      </c>
    </row>
    <row r="574" spans="1:2" x14ac:dyDescent="0.3">
      <c r="A574" t="s">
        <v>20</v>
      </c>
      <c r="B574">
        <v>300</v>
      </c>
    </row>
    <row r="575" spans="1:2" x14ac:dyDescent="0.3">
      <c r="A575" t="s">
        <v>20</v>
      </c>
      <c r="B575">
        <v>144</v>
      </c>
    </row>
    <row r="576" spans="1:2" hidden="1" x14ac:dyDescent="0.3">
      <c r="A576" t="s">
        <v>14</v>
      </c>
      <c r="B576">
        <v>558</v>
      </c>
    </row>
    <row r="577" spans="1:2" hidden="1" x14ac:dyDescent="0.3">
      <c r="A577" t="s">
        <v>14</v>
      </c>
      <c r="B577">
        <v>64</v>
      </c>
    </row>
    <row r="578" spans="1:2" hidden="1" x14ac:dyDescent="0.3">
      <c r="A578" t="s">
        <v>74</v>
      </c>
      <c r="B578">
        <v>37</v>
      </c>
    </row>
    <row r="579" spans="1:2" hidden="1" x14ac:dyDescent="0.3">
      <c r="A579" t="s">
        <v>14</v>
      </c>
      <c r="B579">
        <v>245</v>
      </c>
    </row>
    <row r="580" spans="1:2" x14ac:dyDescent="0.3">
      <c r="A580" t="s">
        <v>20</v>
      </c>
      <c r="B580">
        <v>87</v>
      </c>
    </row>
    <row r="581" spans="1:2" x14ac:dyDescent="0.3">
      <c r="A581" t="s">
        <v>20</v>
      </c>
      <c r="B581">
        <v>3116</v>
      </c>
    </row>
    <row r="582" spans="1:2" hidden="1" x14ac:dyDescent="0.3">
      <c r="A582" t="s">
        <v>14</v>
      </c>
      <c r="B582">
        <v>71</v>
      </c>
    </row>
    <row r="583" spans="1:2" hidden="1" x14ac:dyDescent="0.3">
      <c r="A583" t="s">
        <v>14</v>
      </c>
      <c r="B583">
        <v>42</v>
      </c>
    </row>
    <row r="584" spans="1:2" x14ac:dyDescent="0.3">
      <c r="A584" t="s">
        <v>20</v>
      </c>
      <c r="B584">
        <v>909</v>
      </c>
    </row>
    <row r="585" spans="1:2" x14ac:dyDescent="0.3">
      <c r="A585" t="s">
        <v>20</v>
      </c>
      <c r="B585">
        <v>1613</v>
      </c>
    </row>
    <row r="586" spans="1:2" x14ac:dyDescent="0.3">
      <c r="A586" t="s">
        <v>20</v>
      </c>
      <c r="B586">
        <v>136</v>
      </c>
    </row>
    <row r="587" spans="1:2" x14ac:dyDescent="0.3">
      <c r="A587" t="s">
        <v>20</v>
      </c>
      <c r="B587">
        <v>130</v>
      </c>
    </row>
    <row r="588" spans="1:2" hidden="1" x14ac:dyDescent="0.3">
      <c r="A588" t="s">
        <v>14</v>
      </c>
      <c r="B588">
        <v>156</v>
      </c>
    </row>
    <row r="589" spans="1:2" hidden="1" x14ac:dyDescent="0.3">
      <c r="A589" t="s">
        <v>14</v>
      </c>
      <c r="B589">
        <v>1368</v>
      </c>
    </row>
    <row r="590" spans="1:2" hidden="1" x14ac:dyDescent="0.3">
      <c r="A590" t="s">
        <v>14</v>
      </c>
      <c r="B590">
        <v>102</v>
      </c>
    </row>
    <row r="591" spans="1:2" hidden="1" x14ac:dyDescent="0.3">
      <c r="A591" t="s">
        <v>14</v>
      </c>
      <c r="B591">
        <v>86</v>
      </c>
    </row>
    <row r="592" spans="1:2" x14ac:dyDescent="0.3">
      <c r="A592" t="s">
        <v>20</v>
      </c>
      <c r="B592">
        <v>102</v>
      </c>
    </row>
    <row r="593" spans="1:2" hidden="1" x14ac:dyDescent="0.3">
      <c r="A593" t="s">
        <v>14</v>
      </c>
      <c r="B593">
        <v>253</v>
      </c>
    </row>
    <row r="594" spans="1:2" x14ac:dyDescent="0.3">
      <c r="A594" t="s">
        <v>20</v>
      </c>
      <c r="B594">
        <v>4006</v>
      </c>
    </row>
    <row r="595" spans="1:2" hidden="1" x14ac:dyDescent="0.3">
      <c r="A595" t="s">
        <v>14</v>
      </c>
      <c r="B595">
        <v>157</v>
      </c>
    </row>
    <row r="596" spans="1:2" x14ac:dyDescent="0.3">
      <c r="A596" t="s">
        <v>20</v>
      </c>
      <c r="B596">
        <v>1629</v>
      </c>
    </row>
    <row r="597" spans="1:2" hidden="1" x14ac:dyDescent="0.3">
      <c r="A597" t="s">
        <v>14</v>
      </c>
      <c r="B597">
        <v>183</v>
      </c>
    </row>
    <row r="598" spans="1:2" x14ac:dyDescent="0.3">
      <c r="A598" t="s">
        <v>20</v>
      </c>
      <c r="B598">
        <v>2188</v>
      </c>
    </row>
    <row r="599" spans="1:2" x14ac:dyDescent="0.3">
      <c r="A599" t="s">
        <v>20</v>
      </c>
      <c r="B599">
        <v>2409</v>
      </c>
    </row>
    <row r="600" spans="1:2" hidden="1" x14ac:dyDescent="0.3">
      <c r="A600" t="s">
        <v>14</v>
      </c>
      <c r="B600">
        <v>82</v>
      </c>
    </row>
    <row r="601" spans="1:2" hidden="1" x14ac:dyDescent="0.3">
      <c r="A601" t="s">
        <v>14</v>
      </c>
      <c r="B601">
        <v>1</v>
      </c>
    </row>
    <row r="602" spans="1:2" x14ac:dyDescent="0.3">
      <c r="A602" t="s">
        <v>20</v>
      </c>
      <c r="B602">
        <v>194</v>
      </c>
    </row>
    <row r="603" spans="1:2" x14ac:dyDescent="0.3">
      <c r="A603" t="s">
        <v>20</v>
      </c>
      <c r="B603">
        <v>1140</v>
      </c>
    </row>
    <row r="604" spans="1:2" x14ac:dyDescent="0.3">
      <c r="A604" t="s">
        <v>20</v>
      </c>
      <c r="B604">
        <v>102</v>
      </c>
    </row>
    <row r="605" spans="1:2" x14ac:dyDescent="0.3">
      <c r="A605" t="s">
        <v>20</v>
      </c>
      <c r="B605">
        <v>2857</v>
      </c>
    </row>
    <row r="606" spans="1:2" x14ac:dyDescent="0.3">
      <c r="A606" t="s">
        <v>20</v>
      </c>
      <c r="B606">
        <v>107</v>
      </c>
    </row>
    <row r="607" spans="1:2" x14ac:dyDescent="0.3">
      <c r="A607" t="s">
        <v>20</v>
      </c>
      <c r="B607">
        <v>160</v>
      </c>
    </row>
    <row r="608" spans="1:2" x14ac:dyDescent="0.3">
      <c r="A608" t="s">
        <v>20</v>
      </c>
      <c r="B608">
        <v>2230</v>
      </c>
    </row>
    <row r="609" spans="1:2" x14ac:dyDescent="0.3">
      <c r="A609" t="s">
        <v>20</v>
      </c>
      <c r="B609">
        <v>316</v>
      </c>
    </row>
    <row r="610" spans="1:2" x14ac:dyDescent="0.3">
      <c r="A610" t="s">
        <v>20</v>
      </c>
      <c r="B610">
        <v>117</v>
      </c>
    </row>
    <row r="611" spans="1:2" x14ac:dyDescent="0.3">
      <c r="A611" t="s">
        <v>20</v>
      </c>
      <c r="B611">
        <v>6406</v>
      </c>
    </row>
    <row r="612" spans="1:2" hidden="1" x14ac:dyDescent="0.3">
      <c r="A612" t="s">
        <v>74</v>
      </c>
      <c r="B612">
        <v>15</v>
      </c>
    </row>
    <row r="613" spans="1:2" x14ac:dyDescent="0.3">
      <c r="A613" t="s">
        <v>20</v>
      </c>
      <c r="B613">
        <v>192</v>
      </c>
    </row>
    <row r="614" spans="1:2" x14ac:dyDescent="0.3">
      <c r="A614" t="s">
        <v>20</v>
      </c>
      <c r="B614">
        <v>26</v>
      </c>
    </row>
    <row r="615" spans="1:2" x14ac:dyDescent="0.3">
      <c r="A615" t="s">
        <v>20</v>
      </c>
      <c r="B615">
        <v>723</v>
      </c>
    </row>
    <row r="616" spans="1:2" x14ac:dyDescent="0.3">
      <c r="A616" t="s">
        <v>20</v>
      </c>
      <c r="B616">
        <v>170</v>
      </c>
    </row>
    <row r="617" spans="1:2" x14ac:dyDescent="0.3">
      <c r="A617" t="s">
        <v>20</v>
      </c>
      <c r="B617">
        <v>238</v>
      </c>
    </row>
    <row r="618" spans="1:2" x14ac:dyDescent="0.3">
      <c r="A618" t="s">
        <v>20</v>
      </c>
      <c r="B618">
        <v>55</v>
      </c>
    </row>
    <row r="619" spans="1:2" hidden="1" x14ac:dyDescent="0.3">
      <c r="A619" t="s">
        <v>14</v>
      </c>
      <c r="B619">
        <v>1198</v>
      </c>
    </row>
    <row r="620" spans="1:2" hidden="1" x14ac:dyDescent="0.3">
      <c r="A620" t="s">
        <v>14</v>
      </c>
      <c r="B620">
        <v>648</v>
      </c>
    </row>
    <row r="621" spans="1:2" x14ac:dyDescent="0.3">
      <c r="A621" t="s">
        <v>20</v>
      </c>
      <c r="B621">
        <v>128</v>
      </c>
    </row>
    <row r="622" spans="1:2" x14ac:dyDescent="0.3">
      <c r="A622" t="s">
        <v>20</v>
      </c>
      <c r="B622">
        <v>2144</v>
      </c>
    </row>
    <row r="623" spans="1:2" hidden="1" x14ac:dyDescent="0.3">
      <c r="A623" t="s">
        <v>14</v>
      </c>
      <c r="B623">
        <v>64</v>
      </c>
    </row>
    <row r="624" spans="1:2" x14ac:dyDescent="0.3">
      <c r="A624" t="s">
        <v>20</v>
      </c>
      <c r="B624">
        <v>2693</v>
      </c>
    </row>
    <row r="625" spans="1:2" x14ac:dyDescent="0.3">
      <c r="A625" t="s">
        <v>20</v>
      </c>
      <c r="B625">
        <v>432</v>
      </c>
    </row>
    <row r="626" spans="1:2" hidden="1" x14ac:dyDescent="0.3">
      <c r="A626" t="s">
        <v>14</v>
      </c>
      <c r="B626">
        <v>62</v>
      </c>
    </row>
    <row r="627" spans="1:2" x14ac:dyDescent="0.3">
      <c r="A627" t="s">
        <v>20</v>
      </c>
      <c r="B627">
        <v>189</v>
      </c>
    </row>
    <row r="628" spans="1:2" x14ac:dyDescent="0.3">
      <c r="A628" t="s">
        <v>20</v>
      </c>
      <c r="B628">
        <v>154</v>
      </c>
    </row>
    <row r="629" spans="1:2" x14ac:dyDescent="0.3">
      <c r="A629" t="s">
        <v>20</v>
      </c>
      <c r="B629">
        <v>96</v>
      </c>
    </row>
    <row r="630" spans="1:2" hidden="1" x14ac:dyDescent="0.3">
      <c r="A630" t="s">
        <v>14</v>
      </c>
      <c r="B630">
        <v>750</v>
      </c>
    </row>
    <row r="631" spans="1:2" hidden="1" x14ac:dyDescent="0.3">
      <c r="A631" t="s">
        <v>74</v>
      </c>
      <c r="B631">
        <v>87</v>
      </c>
    </row>
    <row r="632" spans="1:2" x14ac:dyDescent="0.3">
      <c r="A632" t="s">
        <v>20</v>
      </c>
      <c r="B632">
        <v>3063</v>
      </c>
    </row>
    <row r="633" spans="1:2" hidden="1" x14ac:dyDescent="0.3">
      <c r="A633" t="s">
        <v>47</v>
      </c>
      <c r="B633">
        <v>278</v>
      </c>
    </row>
    <row r="634" spans="1:2" hidden="1" x14ac:dyDescent="0.3">
      <c r="A634" t="s">
        <v>14</v>
      </c>
      <c r="B634">
        <v>105</v>
      </c>
    </row>
    <row r="635" spans="1:2" hidden="1" x14ac:dyDescent="0.3">
      <c r="A635" t="s">
        <v>74</v>
      </c>
      <c r="B635">
        <v>1658</v>
      </c>
    </row>
    <row r="636" spans="1:2" x14ac:dyDescent="0.3">
      <c r="A636" t="s">
        <v>20</v>
      </c>
      <c r="B636">
        <v>2266</v>
      </c>
    </row>
    <row r="637" spans="1:2" hidden="1" x14ac:dyDescent="0.3">
      <c r="A637" t="s">
        <v>14</v>
      </c>
      <c r="B637">
        <v>2604</v>
      </c>
    </row>
    <row r="638" spans="1:2" hidden="1" x14ac:dyDescent="0.3">
      <c r="A638" t="s">
        <v>14</v>
      </c>
      <c r="B638">
        <v>65</v>
      </c>
    </row>
    <row r="639" spans="1:2" hidden="1" x14ac:dyDescent="0.3">
      <c r="A639" t="s">
        <v>14</v>
      </c>
      <c r="B639">
        <v>94</v>
      </c>
    </row>
    <row r="640" spans="1:2" hidden="1" x14ac:dyDescent="0.3">
      <c r="A640" t="s">
        <v>47</v>
      </c>
      <c r="B640">
        <v>45</v>
      </c>
    </row>
    <row r="641" spans="1:2" hidden="1" x14ac:dyDescent="0.3">
      <c r="A641" t="s">
        <v>14</v>
      </c>
      <c r="B641">
        <v>257</v>
      </c>
    </row>
    <row r="642" spans="1:2" x14ac:dyDescent="0.3">
      <c r="A642" t="s">
        <v>20</v>
      </c>
      <c r="B642">
        <v>194</v>
      </c>
    </row>
    <row r="643" spans="1:2" x14ac:dyDescent="0.3">
      <c r="A643" t="s">
        <v>20</v>
      </c>
      <c r="B643">
        <v>129</v>
      </c>
    </row>
    <row r="644" spans="1:2" x14ac:dyDescent="0.3">
      <c r="A644" t="s">
        <v>20</v>
      </c>
      <c r="B644">
        <v>375</v>
      </c>
    </row>
    <row r="645" spans="1:2" hidden="1" x14ac:dyDescent="0.3">
      <c r="A645" t="s">
        <v>14</v>
      </c>
      <c r="B645">
        <v>2928</v>
      </c>
    </row>
    <row r="646" spans="1:2" hidden="1" x14ac:dyDescent="0.3">
      <c r="A646" t="s">
        <v>14</v>
      </c>
      <c r="B646">
        <v>4697</v>
      </c>
    </row>
    <row r="647" spans="1:2" hidden="1" x14ac:dyDescent="0.3">
      <c r="A647" t="s">
        <v>14</v>
      </c>
      <c r="B647">
        <v>2915</v>
      </c>
    </row>
    <row r="648" spans="1:2" hidden="1" x14ac:dyDescent="0.3">
      <c r="A648" t="s">
        <v>14</v>
      </c>
      <c r="B648">
        <v>18</v>
      </c>
    </row>
    <row r="649" spans="1:2" hidden="1" x14ac:dyDescent="0.3">
      <c r="A649" t="s">
        <v>74</v>
      </c>
      <c r="B649">
        <v>723</v>
      </c>
    </row>
    <row r="650" spans="1:2" hidden="1" x14ac:dyDescent="0.3">
      <c r="A650" t="s">
        <v>14</v>
      </c>
      <c r="B650">
        <v>602</v>
      </c>
    </row>
    <row r="651" spans="1:2" hidden="1" x14ac:dyDescent="0.3">
      <c r="A651" t="s">
        <v>14</v>
      </c>
      <c r="B651">
        <v>1</v>
      </c>
    </row>
    <row r="652" spans="1:2" hidden="1" x14ac:dyDescent="0.3">
      <c r="A652" t="s">
        <v>14</v>
      </c>
      <c r="B652">
        <v>3868</v>
      </c>
    </row>
    <row r="653" spans="1:2" x14ac:dyDescent="0.3">
      <c r="A653" t="s">
        <v>20</v>
      </c>
      <c r="B653">
        <v>409</v>
      </c>
    </row>
    <row r="654" spans="1:2" x14ac:dyDescent="0.3">
      <c r="A654" t="s">
        <v>20</v>
      </c>
      <c r="B654">
        <v>234</v>
      </c>
    </row>
    <row r="655" spans="1:2" x14ac:dyDescent="0.3">
      <c r="A655" t="s">
        <v>20</v>
      </c>
      <c r="B655">
        <v>3016</v>
      </c>
    </row>
    <row r="656" spans="1:2" x14ac:dyDescent="0.3">
      <c r="A656" t="s">
        <v>20</v>
      </c>
      <c r="B656">
        <v>264</v>
      </c>
    </row>
    <row r="657" spans="1:2" hidden="1" x14ac:dyDescent="0.3">
      <c r="A657" t="s">
        <v>14</v>
      </c>
      <c r="B657">
        <v>504</v>
      </c>
    </row>
    <row r="658" spans="1:2" hidden="1" x14ac:dyDescent="0.3">
      <c r="A658" t="s">
        <v>14</v>
      </c>
      <c r="B658">
        <v>14</v>
      </c>
    </row>
    <row r="659" spans="1:2" hidden="1" x14ac:dyDescent="0.3">
      <c r="A659" t="s">
        <v>74</v>
      </c>
      <c r="B659">
        <v>390</v>
      </c>
    </row>
    <row r="660" spans="1:2" hidden="1" x14ac:dyDescent="0.3">
      <c r="A660" t="s">
        <v>14</v>
      </c>
      <c r="B660">
        <v>750</v>
      </c>
    </row>
    <row r="661" spans="1:2" hidden="1" x14ac:dyDescent="0.3">
      <c r="A661" t="s">
        <v>14</v>
      </c>
      <c r="B661">
        <v>77</v>
      </c>
    </row>
    <row r="662" spans="1:2" hidden="1" x14ac:dyDescent="0.3">
      <c r="A662" t="s">
        <v>14</v>
      </c>
      <c r="B662">
        <v>752</v>
      </c>
    </row>
    <row r="663" spans="1:2" hidden="1" x14ac:dyDescent="0.3">
      <c r="A663" t="s">
        <v>14</v>
      </c>
      <c r="B663">
        <v>131</v>
      </c>
    </row>
    <row r="664" spans="1:2" hidden="1" x14ac:dyDescent="0.3">
      <c r="A664" t="s">
        <v>14</v>
      </c>
      <c r="B664">
        <v>87</v>
      </c>
    </row>
    <row r="665" spans="1:2" hidden="1" x14ac:dyDescent="0.3">
      <c r="A665" t="s">
        <v>14</v>
      </c>
      <c r="B665">
        <v>1063</v>
      </c>
    </row>
    <row r="666" spans="1:2" x14ac:dyDescent="0.3">
      <c r="A666" t="s">
        <v>20</v>
      </c>
      <c r="B666">
        <v>272</v>
      </c>
    </row>
    <row r="667" spans="1:2" hidden="1" x14ac:dyDescent="0.3">
      <c r="A667" t="s">
        <v>74</v>
      </c>
      <c r="B667">
        <v>25</v>
      </c>
    </row>
    <row r="668" spans="1:2" x14ac:dyDescent="0.3">
      <c r="A668" t="s">
        <v>20</v>
      </c>
      <c r="B668">
        <v>419</v>
      </c>
    </row>
    <row r="669" spans="1:2" hidden="1" x14ac:dyDescent="0.3">
      <c r="A669" t="s">
        <v>14</v>
      </c>
      <c r="B669">
        <v>76</v>
      </c>
    </row>
    <row r="670" spans="1:2" x14ac:dyDescent="0.3">
      <c r="A670" t="s">
        <v>20</v>
      </c>
      <c r="B670">
        <v>1621</v>
      </c>
    </row>
    <row r="671" spans="1:2" x14ac:dyDescent="0.3">
      <c r="A671" t="s">
        <v>20</v>
      </c>
      <c r="B671">
        <v>1101</v>
      </c>
    </row>
    <row r="672" spans="1:2" x14ac:dyDescent="0.3">
      <c r="A672" t="s">
        <v>20</v>
      </c>
      <c r="B672">
        <v>1073</v>
      </c>
    </row>
    <row r="673" spans="1:2" hidden="1" x14ac:dyDescent="0.3">
      <c r="A673" t="s">
        <v>14</v>
      </c>
      <c r="B673">
        <v>4428</v>
      </c>
    </row>
    <row r="674" spans="1:2" hidden="1" x14ac:dyDescent="0.3">
      <c r="A674" t="s">
        <v>14</v>
      </c>
      <c r="B674">
        <v>58</v>
      </c>
    </row>
    <row r="675" spans="1:2" hidden="1" x14ac:dyDescent="0.3">
      <c r="A675" t="s">
        <v>74</v>
      </c>
      <c r="B675">
        <v>1218</v>
      </c>
    </row>
    <row r="676" spans="1:2" x14ac:dyDescent="0.3">
      <c r="A676" t="s">
        <v>20</v>
      </c>
      <c r="B676">
        <v>331</v>
      </c>
    </row>
    <row r="677" spans="1:2" x14ac:dyDescent="0.3">
      <c r="A677" t="s">
        <v>20</v>
      </c>
      <c r="B677">
        <v>1170</v>
      </c>
    </row>
    <row r="678" spans="1:2" hidden="1" x14ac:dyDescent="0.3">
      <c r="A678" t="s">
        <v>14</v>
      </c>
      <c r="B678">
        <v>111</v>
      </c>
    </row>
    <row r="679" spans="1:2" hidden="1" x14ac:dyDescent="0.3">
      <c r="A679" t="s">
        <v>74</v>
      </c>
      <c r="B679">
        <v>215</v>
      </c>
    </row>
    <row r="680" spans="1:2" x14ac:dyDescent="0.3">
      <c r="A680" t="s">
        <v>20</v>
      </c>
      <c r="B680">
        <v>363</v>
      </c>
    </row>
    <row r="681" spans="1:2" hidden="1" x14ac:dyDescent="0.3">
      <c r="A681" t="s">
        <v>14</v>
      </c>
      <c r="B681">
        <v>2955</v>
      </c>
    </row>
    <row r="682" spans="1:2" hidden="1" x14ac:dyDescent="0.3">
      <c r="A682" t="s">
        <v>14</v>
      </c>
      <c r="B682">
        <v>1657</v>
      </c>
    </row>
    <row r="683" spans="1:2" x14ac:dyDescent="0.3">
      <c r="A683" t="s">
        <v>20</v>
      </c>
      <c r="B683">
        <v>103</v>
      </c>
    </row>
    <row r="684" spans="1:2" x14ac:dyDescent="0.3">
      <c r="A684" t="s">
        <v>20</v>
      </c>
      <c r="B684">
        <v>147</v>
      </c>
    </row>
    <row r="685" spans="1:2" x14ac:dyDescent="0.3">
      <c r="A685" t="s">
        <v>20</v>
      </c>
      <c r="B685">
        <v>110</v>
      </c>
    </row>
    <row r="686" spans="1:2" hidden="1" x14ac:dyDescent="0.3">
      <c r="A686" t="s">
        <v>14</v>
      </c>
      <c r="B686">
        <v>926</v>
      </c>
    </row>
    <row r="687" spans="1:2" x14ac:dyDescent="0.3">
      <c r="A687" t="s">
        <v>20</v>
      </c>
      <c r="B687">
        <v>134</v>
      </c>
    </row>
    <row r="688" spans="1:2" x14ac:dyDescent="0.3">
      <c r="A688" t="s">
        <v>20</v>
      </c>
      <c r="B688">
        <v>269</v>
      </c>
    </row>
    <row r="689" spans="1:2" x14ac:dyDescent="0.3">
      <c r="A689" t="s">
        <v>20</v>
      </c>
      <c r="B689">
        <v>175</v>
      </c>
    </row>
    <row r="690" spans="1:2" x14ac:dyDescent="0.3">
      <c r="A690" t="s">
        <v>20</v>
      </c>
      <c r="B690">
        <v>69</v>
      </c>
    </row>
    <row r="691" spans="1:2" x14ac:dyDescent="0.3">
      <c r="A691" t="s">
        <v>20</v>
      </c>
      <c r="B691">
        <v>190</v>
      </c>
    </row>
    <row r="692" spans="1:2" x14ac:dyDescent="0.3">
      <c r="A692" t="s">
        <v>20</v>
      </c>
      <c r="B692">
        <v>237</v>
      </c>
    </row>
    <row r="693" spans="1:2" hidden="1" x14ac:dyDescent="0.3">
      <c r="A693" t="s">
        <v>14</v>
      </c>
      <c r="B693">
        <v>77</v>
      </c>
    </row>
    <row r="694" spans="1:2" hidden="1" x14ac:dyDescent="0.3">
      <c r="A694" t="s">
        <v>14</v>
      </c>
      <c r="B694">
        <v>1748</v>
      </c>
    </row>
    <row r="695" spans="1:2" hidden="1" x14ac:dyDescent="0.3">
      <c r="A695" t="s">
        <v>14</v>
      </c>
      <c r="B695">
        <v>79</v>
      </c>
    </row>
    <row r="696" spans="1:2" x14ac:dyDescent="0.3">
      <c r="A696" t="s">
        <v>20</v>
      </c>
      <c r="B696">
        <v>196</v>
      </c>
    </row>
    <row r="697" spans="1:2" hidden="1" x14ac:dyDescent="0.3">
      <c r="A697" t="s">
        <v>14</v>
      </c>
      <c r="B697">
        <v>889</v>
      </c>
    </row>
    <row r="698" spans="1:2" x14ac:dyDescent="0.3">
      <c r="A698" t="s">
        <v>20</v>
      </c>
      <c r="B698">
        <v>7295</v>
      </c>
    </row>
    <row r="699" spans="1:2" x14ac:dyDescent="0.3">
      <c r="A699" t="s">
        <v>20</v>
      </c>
      <c r="B699">
        <v>2893</v>
      </c>
    </row>
    <row r="700" spans="1:2" hidden="1" x14ac:dyDescent="0.3">
      <c r="A700" t="s">
        <v>14</v>
      </c>
      <c r="B700">
        <v>56</v>
      </c>
    </row>
    <row r="701" spans="1:2" hidden="1" x14ac:dyDescent="0.3">
      <c r="A701" t="s">
        <v>14</v>
      </c>
      <c r="B701">
        <v>1</v>
      </c>
    </row>
    <row r="702" spans="1:2" x14ac:dyDescent="0.3">
      <c r="A702" t="s">
        <v>20</v>
      </c>
      <c r="B702">
        <v>820</v>
      </c>
    </row>
    <row r="703" spans="1:2" hidden="1" x14ac:dyDescent="0.3">
      <c r="A703" t="s">
        <v>14</v>
      </c>
      <c r="B703">
        <v>83</v>
      </c>
    </row>
    <row r="704" spans="1:2" x14ac:dyDescent="0.3">
      <c r="A704" t="s">
        <v>20</v>
      </c>
      <c r="B704">
        <v>2038</v>
      </c>
    </row>
    <row r="705" spans="1:2" x14ac:dyDescent="0.3">
      <c r="A705" t="s">
        <v>20</v>
      </c>
      <c r="B705">
        <v>116</v>
      </c>
    </row>
    <row r="706" spans="1:2" hidden="1" x14ac:dyDescent="0.3">
      <c r="A706" t="s">
        <v>14</v>
      </c>
      <c r="B706">
        <v>2025</v>
      </c>
    </row>
    <row r="707" spans="1:2" x14ac:dyDescent="0.3">
      <c r="A707" t="s">
        <v>20</v>
      </c>
      <c r="B707">
        <v>1345</v>
      </c>
    </row>
    <row r="708" spans="1:2" x14ac:dyDescent="0.3">
      <c r="A708" t="s">
        <v>20</v>
      </c>
      <c r="B708">
        <v>168</v>
      </c>
    </row>
    <row r="709" spans="1:2" x14ac:dyDescent="0.3">
      <c r="A709" t="s">
        <v>20</v>
      </c>
      <c r="B709">
        <v>137</v>
      </c>
    </row>
    <row r="710" spans="1:2" x14ac:dyDescent="0.3">
      <c r="A710" t="s">
        <v>20</v>
      </c>
      <c r="B710">
        <v>186</v>
      </c>
    </row>
    <row r="711" spans="1:2" x14ac:dyDescent="0.3">
      <c r="A711" t="s">
        <v>20</v>
      </c>
      <c r="B711">
        <v>125</v>
      </c>
    </row>
    <row r="712" spans="1:2" hidden="1" x14ac:dyDescent="0.3">
      <c r="A712" t="s">
        <v>14</v>
      </c>
      <c r="B712">
        <v>14</v>
      </c>
    </row>
    <row r="713" spans="1:2" x14ac:dyDescent="0.3">
      <c r="A713" t="s">
        <v>20</v>
      </c>
      <c r="B713">
        <v>202</v>
      </c>
    </row>
    <row r="714" spans="1:2" x14ac:dyDescent="0.3">
      <c r="A714" t="s">
        <v>20</v>
      </c>
      <c r="B714">
        <v>103</v>
      </c>
    </row>
    <row r="715" spans="1:2" x14ac:dyDescent="0.3">
      <c r="A715" t="s">
        <v>20</v>
      </c>
      <c r="B715">
        <v>1785</v>
      </c>
    </row>
    <row r="716" spans="1:2" hidden="1" x14ac:dyDescent="0.3">
      <c r="A716" t="s">
        <v>14</v>
      </c>
      <c r="B716">
        <v>656</v>
      </c>
    </row>
    <row r="717" spans="1:2" x14ac:dyDescent="0.3">
      <c r="A717" t="s">
        <v>20</v>
      </c>
      <c r="B717">
        <v>157</v>
      </c>
    </row>
    <row r="718" spans="1:2" x14ac:dyDescent="0.3">
      <c r="A718" t="s">
        <v>20</v>
      </c>
      <c r="B718">
        <v>555</v>
      </c>
    </row>
    <row r="719" spans="1:2" x14ac:dyDescent="0.3">
      <c r="A719" t="s">
        <v>20</v>
      </c>
      <c r="B719">
        <v>297</v>
      </c>
    </row>
    <row r="720" spans="1:2" x14ac:dyDescent="0.3">
      <c r="A720" t="s">
        <v>20</v>
      </c>
      <c r="B720">
        <v>123</v>
      </c>
    </row>
    <row r="721" spans="1:2" hidden="1" x14ac:dyDescent="0.3">
      <c r="A721" t="s">
        <v>74</v>
      </c>
      <c r="B721">
        <v>38</v>
      </c>
    </row>
    <row r="722" spans="1:2" hidden="1" x14ac:dyDescent="0.3">
      <c r="A722" t="s">
        <v>74</v>
      </c>
      <c r="B722">
        <v>60</v>
      </c>
    </row>
    <row r="723" spans="1:2" x14ac:dyDescent="0.3">
      <c r="A723" t="s">
        <v>20</v>
      </c>
      <c r="B723">
        <v>3036</v>
      </c>
    </row>
    <row r="724" spans="1:2" x14ac:dyDescent="0.3">
      <c r="A724" t="s">
        <v>20</v>
      </c>
      <c r="B724">
        <v>144</v>
      </c>
    </row>
    <row r="725" spans="1:2" x14ac:dyDescent="0.3">
      <c r="A725" t="s">
        <v>20</v>
      </c>
      <c r="B725">
        <v>121</v>
      </c>
    </row>
    <row r="726" spans="1:2" hidden="1" x14ac:dyDescent="0.3">
      <c r="A726" t="s">
        <v>14</v>
      </c>
      <c r="B726">
        <v>1596</v>
      </c>
    </row>
    <row r="727" spans="1:2" hidden="1" x14ac:dyDescent="0.3">
      <c r="A727" t="s">
        <v>74</v>
      </c>
      <c r="B727">
        <v>524</v>
      </c>
    </row>
    <row r="728" spans="1:2" x14ac:dyDescent="0.3">
      <c r="A728" t="s">
        <v>20</v>
      </c>
      <c r="B728">
        <v>181</v>
      </c>
    </row>
    <row r="729" spans="1:2" hidden="1" x14ac:dyDescent="0.3">
      <c r="A729" t="s">
        <v>14</v>
      </c>
      <c r="B729">
        <v>10</v>
      </c>
    </row>
    <row r="730" spans="1:2" x14ac:dyDescent="0.3">
      <c r="A730" t="s">
        <v>20</v>
      </c>
      <c r="B730">
        <v>122</v>
      </c>
    </row>
    <row r="731" spans="1:2" x14ac:dyDescent="0.3">
      <c r="A731" t="s">
        <v>20</v>
      </c>
      <c r="B731">
        <v>1071</v>
      </c>
    </row>
    <row r="732" spans="1:2" hidden="1" x14ac:dyDescent="0.3">
      <c r="A732" t="s">
        <v>74</v>
      </c>
      <c r="B732">
        <v>219</v>
      </c>
    </row>
    <row r="733" spans="1:2" hidden="1" x14ac:dyDescent="0.3">
      <c r="A733" t="s">
        <v>14</v>
      </c>
      <c r="B733">
        <v>1121</v>
      </c>
    </row>
    <row r="734" spans="1:2" x14ac:dyDescent="0.3">
      <c r="A734" t="s">
        <v>20</v>
      </c>
      <c r="B734">
        <v>980</v>
      </c>
    </row>
    <row r="735" spans="1:2" x14ac:dyDescent="0.3">
      <c r="A735" t="s">
        <v>20</v>
      </c>
      <c r="B735">
        <v>536</v>
      </c>
    </row>
    <row r="736" spans="1:2" x14ac:dyDescent="0.3">
      <c r="A736" t="s">
        <v>20</v>
      </c>
      <c r="B736">
        <v>1991</v>
      </c>
    </row>
    <row r="737" spans="1:2" hidden="1" x14ac:dyDescent="0.3">
      <c r="A737" t="s">
        <v>74</v>
      </c>
      <c r="B737">
        <v>29</v>
      </c>
    </row>
    <row r="738" spans="1:2" x14ac:dyDescent="0.3">
      <c r="A738" t="s">
        <v>20</v>
      </c>
      <c r="B738">
        <v>180</v>
      </c>
    </row>
    <row r="739" spans="1:2" hidden="1" x14ac:dyDescent="0.3">
      <c r="A739" t="s">
        <v>14</v>
      </c>
      <c r="B739">
        <v>15</v>
      </c>
    </row>
    <row r="740" spans="1:2" hidden="1" x14ac:dyDescent="0.3">
      <c r="A740" t="s">
        <v>14</v>
      </c>
      <c r="B740">
        <v>191</v>
      </c>
    </row>
    <row r="741" spans="1:2" hidden="1" x14ac:dyDescent="0.3">
      <c r="A741" t="s">
        <v>14</v>
      </c>
      <c r="B741">
        <v>16</v>
      </c>
    </row>
    <row r="742" spans="1:2" x14ac:dyDescent="0.3">
      <c r="A742" t="s">
        <v>20</v>
      </c>
      <c r="B742">
        <v>130</v>
      </c>
    </row>
    <row r="743" spans="1:2" x14ac:dyDescent="0.3">
      <c r="A743" t="s">
        <v>20</v>
      </c>
      <c r="B743">
        <v>122</v>
      </c>
    </row>
    <row r="744" spans="1:2" hidden="1" x14ac:dyDescent="0.3">
      <c r="A744" t="s">
        <v>14</v>
      </c>
      <c r="B744">
        <v>17</v>
      </c>
    </row>
    <row r="745" spans="1:2" x14ac:dyDescent="0.3">
      <c r="A745" t="s">
        <v>20</v>
      </c>
      <c r="B745">
        <v>140</v>
      </c>
    </row>
    <row r="746" spans="1:2" hidden="1" x14ac:dyDescent="0.3">
      <c r="A746" t="s">
        <v>14</v>
      </c>
      <c r="B746">
        <v>34</v>
      </c>
    </row>
    <row r="747" spans="1:2" x14ac:dyDescent="0.3">
      <c r="A747" t="s">
        <v>20</v>
      </c>
      <c r="B747">
        <v>3388</v>
      </c>
    </row>
    <row r="748" spans="1:2" x14ac:dyDescent="0.3">
      <c r="A748" t="s">
        <v>20</v>
      </c>
      <c r="B748">
        <v>280</v>
      </c>
    </row>
    <row r="749" spans="1:2" hidden="1" x14ac:dyDescent="0.3">
      <c r="A749" t="s">
        <v>74</v>
      </c>
      <c r="B749">
        <v>614</v>
      </c>
    </row>
    <row r="750" spans="1:2" x14ac:dyDescent="0.3">
      <c r="A750" t="s">
        <v>20</v>
      </c>
      <c r="B750">
        <v>366</v>
      </c>
    </row>
    <row r="751" spans="1:2" hidden="1" x14ac:dyDescent="0.3">
      <c r="A751" t="s">
        <v>14</v>
      </c>
      <c r="B751">
        <v>1</v>
      </c>
    </row>
    <row r="752" spans="1:2" x14ac:dyDescent="0.3">
      <c r="A752" t="s">
        <v>20</v>
      </c>
      <c r="B752">
        <v>270</v>
      </c>
    </row>
    <row r="753" spans="1:2" hidden="1" x14ac:dyDescent="0.3">
      <c r="A753" t="s">
        <v>74</v>
      </c>
      <c r="B753">
        <v>114</v>
      </c>
    </row>
    <row r="754" spans="1:2" x14ac:dyDescent="0.3">
      <c r="A754" t="s">
        <v>20</v>
      </c>
      <c r="B754">
        <v>137</v>
      </c>
    </row>
    <row r="755" spans="1:2" x14ac:dyDescent="0.3">
      <c r="A755" t="s">
        <v>20</v>
      </c>
      <c r="B755">
        <v>3205</v>
      </c>
    </row>
    <row r="756" spans="1:2" x14ac:dyDescent="0.3">
      <c r="A756" t="s">
        <v>20</v>
      </c>
      <c r="B756">
        <v>288</v>
      </c>
    </row>
    <row r="757" spans="1:2" x14ac:dyDescent="0.3">
      <c r="A757" t="s">
        <v>20</v>
      </c>
      <c r="B757">
        <v>148</v>
      </c>
    </row>
    <row r="758" spans="1:2" x14ac:dyDescent="0.3">
      <c r="A758" t="s">
        <v>20</v>
      </c>
      <c r="B758">
        <v>114</v>
      </c>
    </row>
    <row r="759" spans="1:2" x14ac:dyDescent="0.3">
      <c r="A759" t="s">
        <v>20</v>
      </c>
      <c r="B759">
        <v>1518</v>
      </c>
    </row>
    <row r="760" spans="1:2" hidden="1" x14ac:dyDescent="0.3">
      <c r="A760" t="s">
        <v>14</v>
      </c>
      <c r="B760">
        <v>1274</v>
      </c>
    </row>
    <row r="761" spans="1:2" hidden="1" x14ac:dyDescent="0.3">
      <c r="A761" t="s">
        <v>14</v>
      </c>
      <c r="B761">
        <v>210</v>
      </c>
    </row>
    <row r="762" spans="1:2" x14ac:dyDescent="0.3">
      <c r="A762" t="s">
        <v>20</v>
      </c>
      <c r="B762">
        <v>166</v>
      </c>
    </row>
    <row r="763" spans="1:2" x14ac:dyDescent="0.3">
      <c r="A763" t="s">
        <v>20</v>
      </c>
      <c r="B763">
        <v>100</v>
      </c>
    </row>
    <row r="764" spans="1:2" x14ac:dyDescent="0.3">
      <c r="A764" t="s">
        <v>20</v>
      </c>
      <c r="B764">
        <v>235</v>
      </c>
    </row>
    <row r="765" spans="1:2" x14ac:dyDescent="0.3">
      <c r="A765" t="s">
        <v>20</v>
      </c>
      <c r="B765">
        <v>148</v>
      </c>
    </row>
    <row r="766" spans="1:2" x14ac:dyDescent="0.3">
      <c r="A766" t="s">
        <v>20</v>
      </c>
      <c r="B766">
        <v>198</v>
      </c>
    </row>
    <row r="767" spans="1:2" hidden="1" x14ac:dyDescent="0.3">
      <c r="A767" t="s">
        <v>14</v>
      </c>
      <c r="B767">
        <v>248</v>
      </c>
    </row>
    <row r="768" spans="1:2" hidden="1" x14ac:dyDescent="0.3">
      <c r="A768" t="s">
        <v>14</v>
      </c>
      <c r="B768">
        <v>513</v>
      </c>
    </row>
    <row r="769" spans="1:2" x14ac:dyDescent="0.3">
      <c r="A769" t="s">
        <v>20</v>
      </c>
      <c r="B769">
        <v>150</v>
      </c>
    </row>
    <row r="770" spans="1:2" hidden="1" x14ac:dyDescent="0.3">
      <c r="A770" t="s">
        <v>14</v>
      </c>
      <c r="B770">
        <v>3410</v>
      </c>
    </row>
    <row r="771" spans="1:2" x14ac:dyDescent="0.3">
      <c r="A771" t="s">
        <v>20</v>
      </c>
      <c r="B771">
        <v>216</v>
      </c>
    </row>
    <row r="772" spans="1:2" hidden="1" x14ac:dyDescent="0.3">
      <c r="A772" t="s">
        <v>74</v>
      </c>
      <c r="B772">
        <v>26</v>
      </c>
    </row>
    <row r="773" spans="1:2" x14ac:dyDescent="0.3">
      <c r="A773" t="s">
        <v>20</v>
      </c>
      <c r="B773">
        <v>5139</v>
      </c>
    </row>
    <row r="774" spans="1:2" x14ac:dyDescent="0.3">
      <c r="A774" t="s">
        <v>20</v>
      </c>
      <c r="B774">
        <v>2353</v>
      </c>
    </row>
    <row r="775" spans="1:2" x14ac:dyDescent="0.3">
      <c r="A775" t="s">
        <v>20</v>
      </c>
      <c r="B775">
        <v>78</v>
      </c>
    </row>
    <row r="776" spans="1:2" hidden="1" x14ac:dyDescent="0.3">
      <c r="A776" t="s">
        <v>14</v>
      </c>
      <c r="B776">
        <v>10</v>
      </c>
    </row>
    <row r="777" spans="1:2" hidden="1" x14ac:dyDescent="0.3">
      <c r="A777" t="s">
        <v>14</v>
      </c>
      <c r="B777">
        <v>2201</v>
      </c>
    </row>
    <row r="778" spans="1:2" hidden="1" x14ac:dyDescent="0.3">
      <c r="A778" t="s">
        <v>14</v>
      </c>
      <c r="B778">
        <v>676</v>
      </c>
    </row>
    <row r="779" spans="1:2" x14ac:dyDescent="0.3">
      <c r="A779" t="s">
        <v>20</v>
      </c>
      <c r="B779">
        <v>174</v>
      </c>
    </row>
    <row r="780" spans="1:2" hidden="1" x14ac:dyDescent="0.3">
      <c r="A780" t="s">
        <v>14</v>
      </c>
      <c r="B780">
        <v>831</v>
      </c>
    </row>
    <row r="781" spans="1:2" x14ac:dyDescent="0.3">
      <c r="A781" t="s">
        <v>20</v>
      </c>
      <c r="B781">
        <v>164</v>
      </c>
    </row>
    <row r="782" spans="1:2" hidden="1" x14ac:dyDescent="0.3">
      <c r="A782" t="s">
        <v>74</v>
      </c>
      <c r="B782">
        <v>56</v>
      </c>
    </row>
    <row r="783" spans="1:2" x14ac:dyDescent="0.3">
      <c r="A783" t="s">
        <v>20</v>
      </c>
      <c r="B783">
        <v>161</v>
      </c>
    </row>
    <row r="784" spans="1:2" x14ac:dyDescent="0.3">
      <c r="A784" t="s">
        <v>20</v>
      </c>
      <c r="B784">
        <v>138</v>
      </c>
    </row>
    <row r="785" spans="1:2" x14ac:dyDescent="0.3">
      <c r="A785" t="s">
        <v>20</v>
      </c>
      <c r="B785">
        <v>3308</v>
      </c>
    </row>
    <row r="786" spans="1:2" x14ac:dyDescent="0.3">
      <c r="A786" t="s">
        <v>20</v>
      </c>
      <c r="B786">
        <v>127</v>
      </c>
    </row>
    <row r="787" spans="1:2" x14ac:dyDescent="0.3">
      <c r="A787" t="s">
        <v>20</v>
      </c>
      <c r="B787">
        <v>207</v>
      </c>
    </row>
    <row r="788" spans="1:2" hidden="1" x14ac:dyDescent="0.3">
      <c r="A788" t="s">
        <v>14</v>
      </c>
      <c r="B788">
        <v>859</v>
      </c>
    </row>
    <row r="789" spans="1:2" hidden="1" x14ac:dyDescent="0.3">
      <c r="A789" t="s">
        <v>47</v>
      </c>
      <c r="B789">
        <v>31</v>
      </c>
    </row>
    <row r="790" spans="1:2" hidden="1" x14ac:dyDescent="0.3">
      <c r="A790" t="s">
        <v>14</v>
      </c>
      <c r="B790">
        <v>45</v>
      </c>
    </row>
    <row r="791" spans="1:2" hidden="1" x14ac:dyDescent="0.3">
      <c r="A791" t="s">
        <v>74</v>
      </c>
      <c r="B791">
        <v>1113</v>
      </c>
    </row>
    <row r="792" spans="1:2" hidden="1" x14ac:dyDescent="0.3">
      <c r="A792" t="s">
        <v>14</v>
      </c>
      <c r="B792">
        <v>6</v>
      </c>
    </row>
    <row r="793" spans="1:2" hidden="1" x14ac:dyDescent="0.3">
      <c r="A793" t="s">
        <v>14</v>
      </c>
      <c r="B793">
        <v>7</v>
      </c>
    </row>
    <row r="794" spans="1:2" x14ac:dyDescent="0.3">
      <c r="A794" t="s">
        <v>20</v>
      </c>
      <c r="B794">
        <v>181</v>
      </c>
    </row>
    <row r="795" spans="1:2" x14ac:dyDescent="0.3">
      <c r="A795" t="s">
        <v>20</v>
      </c>
      <c r="B795">
        <v>110</v>
      </c>
    </row>
    <row r="796" spans="1:2" hidden="1" x14ac:dyDescent="0.3">
      <c r="A796" t="s">
        <v>14</v>
      </c>
      <c r="B796">
        <v>31</v>
      </c>
    </row>
    <row r="797" spans="1:2" hidden="1" x14ac:dyDescent="0.3">
      <c r="A797" t="s">
        <v>14</v>
      </c>
      <c r="B797">
        <v>78</v>
      </c>
    </row>
    <row r="798" spans="1:2" x14ac:dyDescent="0.3">
      <c r="A798" t="s">
        <v>20</v>
      </c>
      <c r="B798">
        <v>185</v>
      </c>
    </row>
    <row r="799" spans="1:2" x14ac:dyDescent="0.3">
      <c r="A799" t="s">
        <v>20</v>
      </c>
      <c r="B799">
        <v>121</v>
      </c>
    </row>
    <row r="800" spans="1:2" hidden="1" x14ac:dyDescent="0.3">
      <c r="A800" t="s">
        <v>14</v>
      </c>
      <c r="B800">
        <v>1225</v>
      </c>
    </row>
    <row r="801" spans="1:2" hidden="1" x14ac:dyDescent="0.3">
      <c r="A801" t="s">
        <v>14</v>
      </c>
      <c r="B801">
        <v>1</v>
      </c>
    </row>
    <row r="802" spans="1:2" x14ac:dyDescent="0.3">
      <c r="A802" t="s">
        <v>20</v>
      </c>
      <c r="B802">
        <v>106</v>
      </c>
    </row>
    <row r="803" spans="1:2" x14ac:dyDescent="0.3">
      <c r="A803" t="s">
        <v>20</v>
      </c>
      <c r="B803">
        <v>142</v>
      </c>
    </row>
    <row r="804" spans="1:2" x14ac:dyDescent="0.3">
      <c r="A804" t="s">
        <v>20</v>
      </c>
      <c r="B804">
        <v>233</v>
      </c>
    </row>
    <row r="805" spans="1:2" x14ac:dyDescent="0.3">
      <c r="A805" t="s">
        <v>20</v>
      </c>
      <c r="B805">
        <v>218</v>
      </c>
    </row>
    <row r="806" spans="1:2" hidden="1" x14ac:dyDescent="0.3">
      <c r="A806" t="s">
        <v>14</v>
      </c>
      <c r="B806">
        <v>67</v>
      </c>
    </row>
    <row r="807" spans="1:2" x14ac:dyDescent="0.3">
      <c r="A807" t="s">
        <v>20</v>
      </c>
      <c r="B807">
        <v>76</v>
      </c>
    </row>
    <row r="808" spans="1:2" x14ac:dyDescent="0.3">
      <c r="A808" t="s">
        <v>20</v>
      </c>
      <c r="B808">
        <v>43</v>
      </c>
    </row>
    <row r="809" spans="1:2" hidden="1" x14ac:dyDescent="0.3">
      <c r="A809" t="s">
        <v>14</v>
      </c>
      <c r="B809">
        <v>19</v>
      </c>
    </row>
    <row r="810" spans="1:2" hidden="1" x14ac:dyDescent="0.3">
      <c r="A810" t="s">
        <v>14</v>
      </c>
      <c r="B810">
        <v>2108</v>
      </c>
    </row>
    <row r="811" spans="1:2" x14ac:dyDescent="0.3">
      <c r="A811" t="s">
        <v>20</v>
      </c>
      <c r="B811">
        <v>221</v>
      </c>
    </row>
    <row r="812" spans="1:2" hidden="1" x14ac:dyDescent="0.3">
      <c r="A812" t="s">
        <v>14</v>
      </c>
      <c r="B812">
        <v>679</v>
      </c>
    </row>
    <row r="813" spans="1:2" x14ac:dyDescent="0.3">
      <c r="A813" t="s">
        <v>20</v>
      </c>
      <c r="B813">
        <v>2805</v>
      </c>
    </row>
    <row r="814" spans="1:2" x14ac:dyDescent="0.3">
      <c r="A814" t="s">
        <v>20</v>
      </c>
      <c r="B814">
        <v>68</v>
      </c>
    </row>
    <row r="815" spans="1:2" hidden="1" x14ac:dyDescent="0.3">
      <c r="A815" t="s">
        <v>14</v>
      </c>
      <c r="B815">
        <v>36</v>
      </c>
    </row>
    <row r="816" spans="1:2" x14ac:dyDescent="0.3">
      <c r="A816" t="s">
        <v>20</v>
      </c>
      <c r="B816">
        <v>183</v>
      </c>
    </row>
    <row r="817" spans="1:2" x14ac:dyDescent="0.3">
      <c r="A817" t="s">
        <v>20</v>
      </c>
      <c r="B817">
        <v>133</v>
      </c>
    </row>
    <row r="818" spans="1:2" x14ac:dyDescent="0.3">
      <c r="A818" t="s">
        <v>20</v>
      </c>
      <c r="B818">
        <v>2489</v>
      </c>
    </row>
    <row r="819" spans="1:2" x14ac:dyDescent="0.3">
      <c r="A819" t="s">
        <v>20</v>
      </c>
      <c r="B819">
        <v>69</v>
      </c>
    </row>
    <row r="820" spans="1:2" hidden="1" x14ac:dyDescent="0.3">
      <c r="A820" t="s">
        <v>14</v>
      </c>
      <c r="B820">
        <v>47</v>
      </c>
    </row>
    <row r="821" spans="1:2" x14ac:dyDescent="0.3">
      <c r="A821" t="s">
        <v>20</v>
      </c>
      <c r="B821">
        <v>279</v>
      </c>
    </row>
    <row r="822" spans="1:2" x14ac:dyDescent="0.3">
      <c r="A822" t="s">
        <v>20</v>
      </c>
      <c r="B822">
        <v>210</v>
      </c>
    </row>
    <row r="823" spans="1:2" x14ac:dyDescent="0.3">
      <c r="A823" t="s">
        <v>20</v>
      </c>
      <c r="B823">
        <v>2100</v>
      </c>
    </row>
    <row r="824" spans="1:2" x14ac:dyDescent="0.3">
      <c r="A824" t="s">
        <v>20</v>
      </c>
      <c r="B824">
        <v>252</v>
      </c>
    </row>
    <row r="825" spans="1:2" x14ac:dyDescent="0.3">
      <c r="A825" t="s">
        <v>20</v>
      </c>
      <c r="B825">
        <v>1280</v>
      </c>
    </row>
    <row r="826" spans="1:2" x14ac:dyDescent="0.3">
      <c r="A826" t="s">
        <v>20</v>
      </c>
      <c r="B826">
        <v>157</v>
      </c>
    </row>
    <row r="827" spans="1:2" x14ac:dyDescent="0.3">
      <c r="A827" t="s">
        <v>20</v>
      </c>
      <c r="B827">
        <v>194</v>
      </c>
    </row>
    <row r="828" spans="1:2" x14ac:dyDescent="0.3">
      <c r="A828" t="s">
        <v>20</v>
      </c>
      <c r="B828">
        <v>82</v>
      </c>
    </row>
    <row r="829" spans="1:2" hidden="1" x14ac:dyDescent="0.3">
      <c r="A829" t="s">
        <v>14</v>
      </c>
      <c r="B829">
        <v>70</v>
      </c>
    </row>
    <row r="830" spans="1:2" hidden="1" x14ac:dyDescent="0.3">
      <c r="A830" t="s">
        <v>14</v>
      </c>
      <c r="B830">
        <v>154</v>
      </c>
    </row>
    <row r="831" spans="1:2" hidden="1" x14ac:dyDescent="0.3">
      <c r="A831" t="s">
        <v>14</v>
      </c>
      <c r="B831">
        <v>22</v>
      </c>
    </row>
    <row r="832" spans="1:2" x14ac:dyDescent="0.3">
      <c r="A832" t="s">
        <v>20</v>
      </c>
      <c r="B832">
        <v>4233</v>
      </c>
    </row>
    <row r="833" spans="1:2" x14ac:dyDescent="0.3">
      <c r="A833" t="s">
        <v>20</v>
      </c>
      <c r="B833">
        <v>1297</v>
      </c>
    </row>
    <row r="834" spans="1:2" x14ac:dyDescent="0.3">
      <c r="A834" t="s">
        <v>20</v>
      </c>
      <c r="B834">
        <v>165</v>
      </c>
    </row>
    <row r="835" spans="1:2" x14ac:dyDescent="0.3">
      <c r="A835" t="s">
        <v>20</v>
      </c>
      <c r="B835">
        <v>119</v>
      </c>
    </row>
    <row r="836" spans="1:2" hidden="1" x14ac:dyDescent="0.3">
      <c r="A836" t="s">
        <v>14</v>
      </c>
      <c r="B836">
        <v>1758</v>
      </c>
    </row>
    <row r="837" spans="1:2" hidden="1" x14ac:dyDescent="0.3">
      <c r="A837" t="s">
        <v>14</v>
      </c>
      <c r="B837">
        <v>94</v>
      </c>
    </row>
    <row r="838" spans="1:2" x14ac:dyDescent="0.3">
      <c r="A838" t="s">
        <v>20</v>
      </c>
      <c r="B838">
        <v>1797</v>
      </c>
    </row>
    <row r="839" spans="1:2" x14ac:dyDescent="0.3">
      <c r="A839" t="s">
        <v>20</v>
      </c>
      <c r="B839">
        <v>261</v>
      </c>
    </row>
    <row r="840" spans="1:2" x14ac:dyDescent="0.3">
      <c r="A840" t="s">
        <v>20</v>
      </c>
      <c r="B840">
        <v>157</v>
      </c>
    </row>
    <row r="841" spans="1:2" x14ac:dyDescent="0.3">
      <c r="A841" t="s">
        <v>20</v>
      </c>
      <c r="B841">
        <v>3533</v>
      </c>
    </row>
    <row r="842" spans="1:2" x14ac:dyDescent="0.3">
      <c r="A842" t="s">
        <v>20</v>
      </c>
      <c r="B842">
        <v>155</v>
      </c>
    </row>
    <row r="843" spans="1:2" x14ac:dyDescent="0.3">
      <c r="A843" t="s">
        <v>20</v>
      </c>
      <c r="B843">
        <v>132</v>
      </c>
    </row>
    <row r="844" spans="1:2" hidden="1" x14ac:dyDescent="0.3">
      <c r="A844" t="s">
        <v>14</v>
      </c>
      <c r="B844">
        <v>33</v>
      </c>
    </row>
    <row r="845" spans="1:2" hidden="1" x14ac:dyDescent="0.3">
      <c r="A845" t="s">
        <v>74</v>
      </c>
      <c r="B845">
        <v>94</v>
      </c>
    </row>
    <row r="846" spans="1:2" x14ac:dyDescent="0.3">
      <c r="A846" t="s">
        <v>20</v>
      </c>
      <c r="B846">
        <v>1354</v>
      </c>
    </row>
    <row r="847" spans="1:2" x14ac:dyDescent="0.3">
      <c r="A847" t="s">
        <v>20</v>
      </c>
      <c r="B847">
        <v>48</v>
      </c>
    </row>
    <row r="848" spans="1:2" x14ac:dyDescent="0.3">
      <c r="A848" t="s">
        <v>20</v>
      </c>
      <c r="B848">
        <v>110</v>
      </c>
    </row>
    <row r="849" spans="1:2" x14ac:dyDescent="0.3">
      <c r="A849" t="s">
        <v>20</v>
      </c>
      <c r="B849">
        <v>172</v>
      </c>
    </row>
    <row r="850" spans="1:2" x14ac:dyDescent="0.3">
      <c r="A850" t="s">
        <v>20</v>
      </c>
      <c r="B850">
        <v>307</v>
      </c>
    </row>
    <row r="851" spans="1:2" hidden="1" x14ac:dyDescent="0.3">
      <c r="A851" t="s">
        <v>14</v>
      </c>
      <c r="B851">
        <v>1</v>
      </c>
    </row>
    <row r="852" spans="1:2" x14ac:dyDescent="0.3">
      <c r="A852" t="s">
        <v>20</v>
      </c>
      <c r="B852">
        <v>160</v>
      </c>
    </row>
    <row r="853" spans="1:2" hidden="1" x14ac:dyDescent="0.3">
      <c r="A853" t="s">
        <v>14</v>
      </c>
      <c r="B853">
        <v>31</v>
      </c>
    </row>
    <row r="854" spans="1:2" x14ac:dyDescent="0.3">
      <c r="A854" t="s">
        <v>20</v>
      </c>
      <c r="B854">
        <v>1467</v>
      </c>
    </row>
    <row r="855" spans="1:2" x14ac:dyDescent="0.3">
      <c r="A855" t="s">
        <v>20</v>
      </c>
      <c r="B855">
        <v>2662</v>
      </c>
    </row>
    <row r="856" spans="1:2" x14ac:dyDescent="0.3">
      <c r="A856" t="s">
        <v>20</v>
      </c>
      <c r="B856">
        <v>452</v>
      </c>
    </row>
    <row r="857" spans="1:2" x14ac:dyDescent="0.3">
      <c r="A857" t="s">
        <v>20</v>
      </c>
      <c r="B857">
        <v>158</v>
      </c>
    </row>
    <row r="858" spans="1:2" x14ac:dyDescent="0.3">
      <c r="A858" t="s">
        <v>20</v>
      </c>
      <c r="B858">
        <v>225</v>
      </c>
    </row>
    <row r="859" spans="1:2" hidden="1" x14ac:dyDescent="0.3">
      <c r="A859" t="s">
        <v>14</v>
      </c>
      <c r="B859">
        <v>35</v>
      </c>
    </row>
    <row r="860" spans="1:2" hidden="1" x14ac:dyDescent="0.3">
      <c r="A860" t="s">
        <v>14</v>
      </c>
      <c r="B860">
        <v>63</v>
      </c>
    </row>
    <row r="861" spans="1:2" x14ac:dyDescent="0.3">
      <c r="A861" t="s">
        <v>20</v>
      </c>
      <c r="B861">
        <v>65</v>
      </c>
    </row>
    <row r="862" spans="1:2" x14ac:dyDescent="0.3">
      <c r="A862" t="s">
        <v>20</v>
      </c>
      <c r="B862">
        <v>163</v>
      </c>
    </row>
    <row r="863" spans="1:2" x14ac:dyDescent="0.3">
      <c r="A863" t="s">
        <v>20</v>
      </c>
      <c r="B863">
        <v>85</v>
      </c>
    </row>
    <row r="864" spans="1:2" x14ac:dyDescent="0.3">
      <c r="A864" t="s">
        <v>20</v>
      </c>
      <c r="B864">
        <v>217</v>
      </c>
    </row>
    <row r="865" spans="1:2" x14ac:dyDescent="0.3">
      <c r="A865" t="s">
        <v>20</v>
      </c>
      <c r="B865">
        <v>150</v>
      </c>
    </row>
    <row r="866" spans="1:2" x14ac:dyDescent="0.3">
      <c r="A866" t="s">
        <v>20</v>
      </c>
      <c r="B866">
        <v>3272</v>
      </c>
    </row>
    <row r="867" spans="1:2" hidden="1" x14ac:dyDescent="0.3">
      <c r="A867" t="s">
        <v>74</v>
      </c>
      <c r="B867">
        <v>898</v>
      </c>
    </row>
    <row r="868" spans="1:2" x14ac:dyDescent="0.3">
      <c r="A868" t="s">
        <v>20</v>
      </c>
      <c r="B868">
        <v>300</v>
      </c>
    </row>
    <row r="869" spans="1:2" x14ac:dyDescent="0.3">
      <c r="A869" t="s">
        <v>20</v>
      </c>
      <c r="B869">
        <v>126</v>
      </c>
    </row>
    <row r="870" spans="1:2" hidden="1" x14ac:dyDescent="0.3">
      <c r="A870" t="s">
        <v>14</v>
      </c>
      <c r="B870">
        <v>526</v>
      </c>
    </row>
    <row r="871" spans="1:2" hidden="1" x14ac:dyDescent="0.3">
      <c r="A871" t="s">
        <v>14</v>
      </c>
      <c r="B871">
        <v>121</v>
      </c>
    </row>
    <row r="872" spans="1:2" x14ac:dyDescent="0.3">
      <c r="A872" t="s">
        <v>20</v>
      </c>
      <c r="B872">
        <v>2320</v>
      </c>
    </row>
    <row r="873" spans="1:2" x14ac:dyDescent="0.3">
      <c r="A873" t="s">
        <v>20</v>
      </c>
      <c r="B873">
        <v>81</v>
      </c>
    </row>
    <row r="874" spans="1:2" x14ac:dyDescent="0.3">
      <c r="A874" t="s">
        <v>20</v>
      </c>
      <c r="B874">
        <v>1887</v>
      </c>
    </row>
    <row r="875" spans="1:2" x14ac:dyDescent="0.3">
      <c r="A875" t="s">
        <v>20</v>
      </c>
      <c r="B875">
        <v>4358</v>
      </c>
    </row>
    <row r="876" spans="1:2" hidden="1" x14ac:dyDescent="0.3">
      <c r="A876" t="s">
        <v>14</v>
      </c>
      <c r="B876">
        <v>67</v>
      </c>
    </row>
    <row r="877" spans="1:2" hidden="1" x14ac:dyDescent="0.3">
      <c r="A877" t="s">
        <v>14</v>
      </c>
      <c r="B877">
        <v>57</v>
      </c>
    </row>
    <row r="878" spans="1:2" hidden="1" x14ac:dyDescent="0.3">
      <c r="A878" t="s">
        <v>14</v>
      </c>
      <c r="B878">
        <v>1229</v>
      </c>
    </row>
    <row r="879" spans="1:2" hidden="1" x14ac:dyDescent="0.3">
      <c r="A879" t="s">
        <v>14</v>
      </c>
      <c r="B879">
        <v>12</v>
      </c>
    </row>
    <row r="880" spans="1:2" x14ac:dyDescent="0.3">
      <c r="A880" t="s">
        <v>20</v>
      </c>
      <c r="B880">
        <v>53</v>
      </c>
    </row>
    <row r="881" spans="1:2" x14ac:dyDescent="0.3">
      <c r="A881" t="s">
        <v>20</v>
      </c>
      <c r="B881">
        <v>2414</v>
      </c>
    </row>
    <row r="882" spans="1:2" hidden="1" x14ac:dyDescent="0.3">
      <c r="A882" t="s">
        <v>14</v>
      </c>
      <c r="B882">
        <v>452</v>
      </c>
    </row>
    <row r="883" spans="1:2" x14ac:dyDescent="0.3">
      <c r="A883" t="s">
        <v>20</v>
      </c>
      <c r="B883">
        <v>80</v>
      </c>
    </row>
    <row r="884" spans="1:2" x14ac:dyDescent="0.3">
      <c r="A884" t="s">
        <v>20</v>
      </c>
      <c r="B884">
        <v>193</v>
      </c>
    </row>
    <row r="885" spans="1:2" hidden="1" x14ac:dyDescent="0.3">
      <c r="A885" t="s">
        <v>14</v>
      </c>
      <c r="B885">
        <v>1886</v>
      </c>
    </row>
    <row r="886" spans="1:2" x14ac:dyDescent="0.3">
      <c r="A886" t="s">
        <v>20</v>
      </c>
      <c r="B886">
        <v>52</v>
      </c>
    </row>
    <row r="887" spans="1:2" hidden="1" x14ac:dyDescent="0.3">
      <c r="A887" t="s">
        <v>14</v>
      </c>
      <c r="B887">
        <v>1825</v>
      </c>
    </row>
    <row r="888" spans="1:2" hidden="1" x14ac:dyDescent="0.3">
      <c r="A888" t="s">
        <v>14</v>
      </c>
      <c r="B888">
        <v>31</v>
      </c>
    </row>
    <row r="889" spans="1:2" x14ac:dyDescent="0.3">
      <c r="A889" t="s">
        <v>20</v>
      </c>
      <c r="B889">
        <v>290</v>
      </c>
    </row>
    <row r="890" spans="1:2" x14ac:dyDescent="0.3">
      <c r="A890" t="s">
        <v>20</v>
      </c>
      <c r="B890">
        <v>122</v>
      </c>
    </row>
    <row r="891" spans="1:2" x14ac:dyDescent="0.3">
      <c r="A891" t="s">
        <v>20</v>
      </c>
      <c r="B891">
        <v>1470</v>
      </c>
    </row>
    <row r="892" spans="1:2" x14ac:dyDescent="0.3">
      <c r="A892" t="s">
        <v>20</v>
      </c>
      <c r="B892">
        <v>165</v>
      </c>
    </row>
    <row r="893" spans="1:2" x14ac:dyDescent="0.3">
      <c r="A893" t="s">
        <v>20</v>
      </c>
      <c r="B893">
        <v>182</v>
      </c>
    </row>
    <row r="894" spans="1:2" x14ac:dyDescent="0.3">
      <c r="A894" t="s">
        <v>20</v>
      </c>
      <c r="B894">
        <v>199</v>
      </c>
    </row>
    <row r="895" spans="1:2" x14ac:dyDescent="0.3">
      <c r="A895" t="s">
        <v>20</v>
      </c>
      <c r="B895">
        <v>56</v>
      </c>
    </row>
    <row r="896" spans="1:2" hidden="1" x14ac:dyDescent="0.3">
      <c r="A896" t="s">
        <v>14</v>
      </c>
      <c r="B896">
        <v>107</v>
      </c>
    </row>
    <row r="897" spans="1:2" x14ac:dyDescent="0.3">
      <c r="A897" t="s">
        <v>20</v>
      </c>
      <c r="B897">
        <v>1460</v>
      </c>
    </row>
    <row r="898" spans="1:2" hidden="1" x14ac:dyDescent="0.3">
      <c r="A898" t="s">
        <v>14</v>
      </c>
      <c r="B898">
        <v>27</v>
      </c>
    </row>
    <row r="899" spans="1:2" hidden="1" x14ac:dyDescent="0.3">
      <c r="A899" t="s">
        <v>14</v>
      </c>
      <c r="B899">
        <v>1221</v>
      </c>
    </row>
    <row r="900" spans="1:2" x14ac:dyDescent="0.3">
      <c r="A900" t="s">
        <v>20</v>
      </c>
      <c r="B900">
        <v>123</v>
      </c>
    </row>
    <row r="901" spans="1:2" hidden="1" x14ac:dyDescent="0.3">
      <c r="A901" t="s">
        <v>14</v>
      </c>
      <c r="B901">
        <v>1</v>
      </c>
    </row>
    <row r="902" spans="1:2" x14ac:dyDescent="0.3">
      <c r="A902" t="s">
        <v>20</v>
      </c>
      <c r="B902">
        <v>159</v>
      </c>
    </row>
    <row r="903" spans="1:2" x14ac:dyDescent="0.3">
      <c r="A903" t="s">
        <v>20</v>
      </c>
      <c r="B903">
        <v>110</v>
      </c>
    </row>
    <row r="904" spans="1:2" hidden="1" x14ac:dyDescent="0.3">
      <c r="A904" t="s">
        <v>47</v>
      </c>
      <c r="B904">
        <v>14</v>
      </c>
    </row>
    <row r="905" spans="1:2" hidden="1" x14ac:dyDescent="0.3">
      <c r="A905" t="s">
        <v>14</v>
      </c>
      <c r="B905">
        <v>16</v>
      </c>
    </row>
    <row r="906" spans="1:2" x14ac:dyDescent="0.3">
      <c r="A906" t="s">
        <v>20</v>
      </c>
      <c r="B906">
        <v>236</v>
      </c>
    </row>
    <row r="907" spans="1:2" x14ac:dyDescent="0.3">
      <c r="A907" t="s">
        <v>20</v>
      </c>
      <c r="B907">
        <v>191</v>
      </c>
    </row>
    <row r="908" spans="1:2" hidden="1" x14ac:dyDescent="0.3">
      <c r="A908" t="s">
        <v>14</v>
      </c>
      <c r="B908">
        <v>41</v>
      </c>
    </row>
    <row r="909" spans="1:2" x14ac:dyDescent="0.3">
      <c r="A909" t="s">
        <v>20</v>
      </c>
      <c r="B909">
        <v>3934</v>
      </c>
    </row>
    <row r="910" spans="1:2" x14ac:dyDescent="0.3">
      <c r="A910" t="s">
        <v>20</v>
      </c>
      <c r="B910">
        <v>80</v>
      </c>
    </row>
    <row r="911" spans="1:2" hidden="1" x14ac:dyDescent="0.3">
      <c r="A911" t="s">
        <v>74</v>
      </c>
      <c r="B911">
        <v>296</v>
      </c>
    </row>
    <row r="912" spans="1:2" x14ac:dyDescent="0.3">
      <c r="A912" t="s">
        <v>20</v>
      </c>
      <c r="B912">
        <v>462</v>
      </c>
    </row>
    <row r="913" spans="1:2" x14ac:dyDescent="0.3">
      <c r="A913" t="s">
        <v>20</v>
      </c>
      <c r="B913">
        <v>179</v>
      </c>
    </row>
    <row r="914" spans="1:2" hidden="1" x14ac:dyDescent="0.3">
      <c r="A914" t="s">
        <v>14</v>
      </c>
      <c r="B914">
        <v>523</v>
      </c>
    </row>
    <row r="915" spans="1:2" hidden="1" x14ac:dyDescent="0.3">
      <c r="A915" t="s">
        <v>14</v>
      </c>
      <c r="B915">
        <v>141</v>
      </c>
    </row>
    <row r="916" spans="1:2" x14ac:dyDescent="0.3">
      <c r="A916" t="s">
        <v>20</v>
      </c>
      <c r="B916">
        <v>1866</v>
      </c>
    </row>
    <row r="917" spans="1:2" hidden="1" x14ac:dyDescent="0.3">
      <c r="A917" t="s">
        <v>14</v>
      </c>
      <c r="B917">
        <v>52</v>
      </c>
    </row>
    <row r="918" spans="1:2" hidden="1" x14ac:dyDescent="0.3">
      <c r="A918" t="s">
        <v>47</v>
      </c>
      <c r="B918">
        <v>27</v>
      </c>
    </row>
    <row r="919" spans="1:2" x14ac:dyDescent="0.3">
      <c r="A919" t="s">
        <v>20</v>
      </c>
      <c r="B919">
        <v>156</v>
      </c>
    </row>
    <row r="920" spans="1:2" hidden="1" x14ac:dyDescent="0.3">
      <c r="A920" t="s">
        <v>14</v>
      </c>
      <c r="B920">
        <v>225</v>
      </c>
    </row>
    <row r="921" spans="1:2" x14ac:dyDescent="0.3">
      <c r="A921" t="s">
        <v>20</v>
      </c>
      <c r="B921">
        <v>255</v>
      </c>
    </row>
    <row r="922" spans="1:2" hidden="1" x14ac:dyDescent="0.3">
      <c r="A922" t="s">
        <v>14</v>
      </c>
      <c r="B922">
        <v>38</v>
      </c>
    </row>
    <row r="923" spans="1:2" x14ac:dyDescent="0.3">
      <c r="A923" t="s">
        <v>20</v>
      </c>
      <c r="B923">
        <v>2261</v>
      </c>
    </row>
    <row r="924" spans="1:2" x14ac:dyDescent="0.3">
      <c r="A924" t="s">
        <v>20</v>
      </c>
      <c r="B924">
        <v>40</v>
      </c>
    </row>
    <row r="925" spans="1:2" x14ac:dyDescent="0.3">
      <c r="A925" t="s">
        <v>20</v>
      </c>
      <c r="B925">
        <v>2289</v>
      </c>
    </row>
    <row r="926" spans="1:2" x14ac:dyDescent="0.3">
      <c r="A926" t="s">
        <v>20</v>
      </c>
      <c r="B926">
        <v>65</v>
      </c>
    </row>
    <row r="927" spans="1:2" hidden="1" x14ac:dyDescent="0.3">
      <c r="A927" t="s">
        <v>14</v>
      </c>
      <c r="B927">
        <v>15</v>
      </c>
    </row>
    <row r="928" spans="1:2" hidden="1" x14ac:dyDescent="0.3">
      <c r="A928" t="s">
        <v>14</v>
      </c>
      <c r="B928">
        <v>37</v>
      </c>
    </row>
    <row r="929" spans="1:2" x14ac:dyDescent="0.3">
      <c r="A929" t="s">
        <v>20</v>
      </c>
      <c r="B929">
        <v>3777</v>
      </c>
    </row>
    <row r="930" spans="1:2" x14ac:dyDescent="0.3">
      <c r="A930" t="s">
        <v>20</v>
      </c>
      <c r="B930">
        <v>184</v>
      </c>
    </row>
    <row r="931" spans="1:2" x14ac:dyDescent="0.3">
      <c r="A931" t="s">
        <v>20</v>
      </c>
      <c r="B931">
        <v>85</v>
      </c>
    </row>
    <row r="932" spans="1:2" hidden="1" x14ac:dyDescent="0.3">
      <c r="A932" t="s">
        <v>14</v>
      </c>
      <c r="B932">
        <v>112</v>
      </c>
    </row>
    <row r="933" spans="1:2" x14ac:dyDescent="0.3">
      <c r="A933" t="s">
        <v>20</v>
      </c>
      <c r="B933">
        <v>144</v>
      </c>
    </row>
    <row r="934" spans="1:2" x14ac:dyDescent="0.3">
      <c r="A934" t="s">
        <v>20</v>
      </c>
      <c r="B934">
        <v>1902</v>
      </c>
    </row>
    <row r="935" spans="1:2" x14ac:dyDescent="0.3">
      <c r="A935" t="s">
        <v>20</v>
      </c>
      <c r="B935">
        <v>105</v>
      </c>
    </row>
    <row r="936" spans="1:2" x14ac:dyDescent="0.3">
      <c r="A936" t="s">
        <v>20</v>
      </c>
      <c r="B936">
        <v>132</v>
      </c>
    </row>
    <row r="937" spans="1:2" hidden="1" x14ac:dyDescent="0.3">
      <c r="A937" t="s">
        <v>14</v>
      </c>
      <c r="B937">
        <v>21</v>
      </c>
    </row>
    <row r="938" spans="1:2" hidden="1" x14ac:dyDescent="0.3">
      <c r="A938" t="s">
        <v>74</v>
      </c>
      <c r="B938">
        <v>976</v>
      </c>
    </row>
    <row r="939" spans="1:2" x14ac:dyDescent="0.3">
      <c r="A939" t="s">
        <v>20</v>
      </c>
      <c r="B939">
        <v>96</v>
      </c>
    </row>
    <row r="940" spans="1:2" hidden="1" x14ac:dyDescent="0.3">
      <c r="A940" t="s">
        <v>14</v>
      </c>
      <c r="B940">
        <v>67</v>
      </c>
    </row>
    <row r="941" spans="1:2" hidden="1" x14ac:dyDescent="0.3">
      <c r="A941" t="s">
        <v>47</v>
      </c>
      <c r="B941">
        <v>66</v>
      </c>
    </row>
    <row r="942" spans="1:2" hidden="1" x14ac:dyDescent="0.3">
      <c r="A942" t="s">
        <v>14</v>
      </c>
      <c r="B942">
        <v>78</v>
      </c>
    </row>
    <row r="943" spans="1:2" hidden="1" x14ac:dyDescent="0.3">
      <c r="A943" t="s">
        <v>14</v>
      </c>
      <c r="B943">
        <v>67</v>
      </c>
    </row>
    <row r="944" spans="1:2" x14ac:dyDescent="0.3">
      <c r="A944" t="s">
        <v>20</v>
      </c>
      <c r="B944">
        <v>114</v>
      </c>
    </row>
    <row r="945" spans="1:2" hidden="1" x14ac:dyDescent="0.3">
      <c r="A945" t="s">
        <v>14</v>
      </c>
      <c r="B945">
        <v>263</v>
      </c>
    </row>
    <row r="946" spans="1:2" hidden="1" x14ac:dyDescent="0.3">
      <c r="A946" t="s">
        <v>14</v>
      </c>
      <c r="B946">
        <v>1691</v>
      </c>
    </row>
    <row r="947" spans="1:2" hidden="1" x14ac:dyDescent="0.3">
      <c r="A947" t="s">
        <v>14</v>
      </c>
      <c r="B947">
        <v>181</v>
      </c>
    </row>
    <row r="948" spans="1:2" hidden="1" x14ac:dyDescent="0.3">
      <c r="A948" t="s">
        <v>14</v>
      </c>
      <c r="B948">
        <v>13</v>
      </c>
    </row>
    <row r="949" spans="1:2" hidden="1" x14ac:dyDescent="0.3">
      <c r="A949" t="s">
        <v>74</v>
      </c>
      <c r="B949">
        <v>160</v>
      </c>
    </row>
    <row r="950" spans="1:2" x14ac:dyDescent="0.3">
      <c r="A950" t="s">
        <v>20</v>
      </c>
      <c r="B950">
        <v>203</v>
      </c>
    </row>
    <row r="951" spans="1:2" hidden="1" x14ac:dyDescent="0.3">
      <c r="A951" t="s">
        <v>14</v>
      </c>
      <c r="B951">
        <v>1</v>
      </c>
    </row>
    <row r="952" spans="1:2" x14ac:dyDescent="0.3">
      <c r="A952" t="s">
        <v>20</v>
      </c>
      <c r="B952">
        <v>1559</v>
      </c>
    </row>
    <row r="953" spans="1:2" hidden="1" x14ac:dyDescent="0.3">
      <c r="A953" t="s">
        <v>74</v>
      </c>
      <c r="B953">
        <v>2266</v>
      </c>
    </row>
    <row r="954" spans="1:2" hidden="1" x14ac:dyDescent="0.3">
      <c r="A954" t="s">
        <v>14</v>
      </c>
      <c r="B954">
        <v>21</v>
      </c>
    </row>
    <row r="955" spans="1:2" x14ac:dyDescent="0.3">
      <c r="A955" t="s">
        <v>20</v>
      </c>
      <c r="B955">
        <v>1548</v>
      </c>
    </row>
    <row r="956" spans="1:2" x14ac:dyDescent="0.3">
      <c r="A956" t="s">
        <v>20</v>
      </c>
      <c r="B956">
        <v>80</v>
      </c>
    </row>
    <row r="957" spans="1:2" hidden="1" x14ac:dyDescent="0.3">
      <c r="A957" t="s">
        <v>14</v>
      </c>
      <c r="B957">
        <v>830</v>
      </c>
    </row>
    <row r="958" spans="1:2" x14ac:dyDescent="0.3">
      <c r="A958" t="s">
        <v>20</v>
      </c>
      <c r="B958">
        <v>131</v>
      </c>
    </row>
    <row r="959" spans="1:2" x14ac:dyDescent="0.3">
      <c r="A959" t="s">
        <v>20</v>
      </c>
      <c r="B959">
        <v>112</v>
      </c>
    </row>
    <row r="960" spans="1:2" hidden="1" x14ac:dyDescent="0.3">
      <c r="A960" t="s">
        <v>14</v>
      </c>
      <c r="B960">
        <v>130</v>
      </c>
    </row>
    <row r="961" spans="1:2" hidden="1" x14ac:dyDescent="0.3">
      <c r="A961" t="s">
        <v>14</v>
      </c>
      <c r="B961">
        <v>55</v>
      </c>
    </row>
    <row r="962" spans="1:2" x14ac:dyDescent="0.3">
      <c r="A962" t="s">
        <v>20</v>
      </c>
      <c r="B962">
        <v>155</v>
      </c>
    </row>
    <row r="963" spans="1:2" x14ac:dyDescent="0.3">
      <c r="A963" t="s">
        <v>20</v>
      </c>
      <c r="B963">
        <v>266</v>
      </c>
    </row>
    <row r="964" spans="1:2" hidden="1" x14ac:dyDescent="0.3">
      <c r="A964" t="s">
        <v>14</v>
      </c>
      <c r="B964">
        <v>114</v>
      </c>
    </row>
    <row r="965" spans="1:2" x14ac:dyDescent="0.3">
      <c r="A965" t="s">
        <v>20</v>
      </c>
      <c r="B965">
        <v>155</v>
      </c>
    </row>
    <row r="966" spans="1:2" x14ac:dyDescent="0.3">
      <c r="A966" t="s">
        <v>20</v>
      </c>
      <c r="B966">
        <v>207</v>
      </c>
    </row>
    <row r="967" spans="1:2" x14ac:dyDescent="0.3">
      <c r="A967" t="s">
        <v>20</v>
      </c>
      <c r="B967">
        <v>245</v>
      </c>
    </row>
    <row r="968" spans="1:2" x14ac:dyDescent="0.3">
      <c r="A968" t="s">
        <v>20</v>
      </c>
      <c r="B968">
        <v>1573</v>
      </c>
    </row>
    <row r="969" spans="1:2" x14ac:dyDescent="0.3">
      <c r="A969" t="s">
        <v>20</v>
      </c>
      <c r="B969">
        <v>114</v>
      </c>
    </row>
    <row r="970" spans="1:2" x14ac:dyDescent="0.3">
      <c r="A970" t="s">
        <v>20</v>
      </c>
      <c r="B970">
        <v>93</v>
      </c>
    </row>
    <row r="971" spans="1:2" hidden="1" x14ac:dyDescent="0.3">
      <c r="A971" t="s">
        <v>14</v>
      </c>
      <c r="B971">
        <v>594</v>
      </c>
    </row>
    <row r="972" spans="1:2" hidden="1" x14ac:dyDescent="0.3">
      <c r="A972" t="s">
        <v>14</v>
      </c>
      <c r="B972">
        <v>24</v>
      </c>
    </row>
    <row r="973" spans="1:2" x14ac:dyDescent="0.3">
      <c r="A973" t="s">
        <v>20</v>
      </c>
      <c r="B973">
        <v>1681</v>
      </c>
    </row>
    <row r="974" spans="1:2" hidden="1" x14ac:dyDescent="0.3">
      <c r="A974" t="s">
        <v>14</v>
      </c>
      <c r="B974">
        <v>252</v>
      </c>
    </row>
    <row r="975" spans="1:2" x14ac:dyDescent="0.3">
      <c r="A975" t="s">
        <v>20</v>
      </c>
      <c r="B975">
        <v>32</v>
      </c>
    </row>
    <row r="976" spans="1:2" x14ac:dyDescent="0.3">
      <c r="A976" t="s">
        <v>20</v>
      </c>
      <c r="B976">
        <v>135</v>
      </c>
    </row>
    <row r="977" spans="1:2" x14ac:dyDescent="0.3">
      <c r="A977" t="s">
        <v>20</v>
      </c>
      <c r="B977">
        <v>140</v>
      </c>
    </row>
    <row r="978" spans="1:2" hidden="1" x14ac:dyDescent="0.3">
      <c r="A978" t="s">
        <v>14</v>
      </c>
      <c r="B978">
        <v>67</v>
      </c>
    </row>
    <row r="979" spans="1:2" x14ac:dyDescent="0.3">
      <c r="A979" t="s">
        <v>20</v>
      </c>
      <c r="B979">
        <v>92</v>
      </c>
    </row>
    <row r="980" spans="1:2" x14ac:dyDescent="0.3">
      <c r="A980" t="s">
        <v>20</v>
      </c>
      <c r="B980">
        <v>1015</v>
      </c>
    </row>
    <row r="981" spans="1:2" hidden="1" x14ac:dyDescent="0.3">
      <c r="A981" t="s">
        <v>14</v>
      </c>
      <c r="B981">
        <v>742</v>
      </c>
    </row>
    <row r="982" spans="1:2" x14ac:dyDescent="0.3">
      <c r="A982" t="s">
        <v>20</v>
      </c>
      <c r="B982">
        <v>323</v>
      </c>
    </row>
    <row r="983" spans="1:2" hidden="1" x14ac:dyDescent="0.3">
      <c r="A983" t="s">
        <v>14</v>
      </c>
      <c r="B983">
        <v>75</v>
      </c>
    </row>
    <row r="984" spans="1:2" x14ac:dyDescent="0.3">
      <c r="A984" t="s">
        <v>20</v>
      </c>
      <c r="B984">
        <v>2326</v>
      </c>
    </row>
    <row r="985" spans="1:2" x14ac:dyDescent="0.3">
      <c r="A985" t="s">
        <v>20</v>
      </c>
      <c r="B985">
        <v>381</v>
      </c>
    </row>
    <row r="986" spans="1:2" hidden="1" x14ac:dyDescent="0.3">
      <c r="A986" t="s">
        <v>14</v>
      </c>
      <c r="B986">
        <v>4405</v>
      </c>
    </row>
    <row r="987" spans="1:2" hidden="1" x14ac:dyDescent="0.3">
      <c r="A987" t="s">
        <v>14</v>
      </c>
      <c r="B987">
        <v>92</v>
      </c>
    </row>
    <row r="988" spans="1:2" x14ac:dyDescent="0.3">
      <c r="A988" t="s">
        <v>20</v>
      </c>
      <c r="B988">
        <v>480</v>
      </c>
    </row>
    <row r="989" spans="1:2" hidden="1" x14ac:dyDescent="0.3">
      <c r="A989" t="s">
        <v>14</v>
      </c>
      <c r="B989">
        <v>64</v>
      </c>
    </row>
    <row r="990" spans="1:2" x14ac:dyDescent="0.3">
      <c r="A990" t="s">
        <v>20</v>
      </c>
      <c r="B990">
        <v>226</v>
      </c>
    </row>
    <row r="991" spans="1:2" hidden="1" x14ac:dyDescent="0.3">
      <c r="A991" t="s">
        <v>14</v>
      </c>
      <c r="B991">
        <v>64</v>
      </c>
    </row>
    <row r="992" spans="1:2" x14ac:dyDescent="0.3">
      <c r="A992" t="s">
        <v>20</v>
      </c>
      <c r="B992">
        <v>241</v>
      </c>
    </row>
    <row r="993" spans="1:2" x14ac:dyDescent="0.3">
      <c r="A993" t="s">
        <v>20</v>
      </c>
      <c r="B993">
        <v>132</v>
      </c>
    </row>
    <row r="994" spans="1:2" hidden="1" x14ac:dyDescent="0.3">
      <c r="A994" t="s">
        <v>74</v>
      </c>
      <c r="B994">
        <v>75</v>
      </c>
    </row>
    <row r="995" spans="1:2" hidden="1" x14ac:dyDescent="0.3">
      <c r="A995" t="s">
        <v>14</v>
      </c>
      <c r="B995">
        <v>842</v>
      </c>
    </row>
    <row r="996" spans="1:2" x14ac:dyDescent="0.3">
      <c r="A996" t="s">
        <v>20</v>
      </c>
      <c r="B996">
        <v>2043</v>
      </c>
    </row>
    <row r="997" spans="1:2" hidden="1" x14ac:dyDescent="0.3">
      <c r="A997" t="s">
        <v>14</v>
      </c>
      <c r="B997">
        <v>112</v>
      </c>
    </row>
    <row r="998" spans="1:2" hidden="1" x14ac:dyDescent="0.3">
      <c r="A998" t="s">
        <v>74</v>
      </c>
      <c r="B998">
        <v>139</v>
      </c>
    </row>
    <row r="999" spans="1:2" hidden="1" x14ac:dyDescent="0.3">
      <c r="A999" t="s">
        <v>14</v>
      </c>
      <c r="B999">
        <v>374</v>
      </c>
    </row>
    <row r="1000" spans="1:2" hidden="1" x14ac:dyDescent="0.3">
      <c r="A1000" t="s">
        <v>74</v>
      </c>
      <c r="B1000">
        <v>1122</v>
      </c>
    </row>
  </sheetData>
  <autoFilter ref="A1:B1000" xr:uid="{4EF18F64-F353-4834-AECB-4DC6A5F21618}">
    <filterColumn colId="0">
      <filters>
        <filter val="successful"/>
      </filters>
    </filterColumn>
  </autoFilter>
  <conditionalFormatting sqref="A1:A1048576 C1:E17 C19:E364 D18">
    <cfRule type="beginsWith" dxfId="15" priority="13" operator="beginsWith" text="c">
      <formula>LEFT(A1,LEN("c"))="c"</formula>
    </cfRule>
    <cfRule type="beginsWith" dxfId="14" priority="14" operator="beginsWith" text="l">
      <formula>LEFT(A1,LEN("l"))="l"</formula>
    </cfRule>
    <cfRule type="beginsWith" dxfId="13" priority="15" operator="beginsWith" text="f">
      <formula>LEFT(A1,LEN("f"))="f"</formula>
    </cfRule>
    <cfRule type="beginsWith" dxfId="12" priority="16" operator="beginsWith" text="s">
      <formula>LEFT(A1,LEN("s"))="s"</formula>
    </cfRule>
  </conditionalFormatting>
  <conditionalFormatting sqref="G2:G365">
    <cfRule type="beginsWith" dxfId="11" priority="5" operator="beginsWith" text="c">
      <formula>LEFT(G2,LEN("c"))="c"</formula>
    </cfRule>
    <cfRule type="beginsWith" dxfId="10" priority="6" operator="beginsWith" text="l">
      <formula>LEFT(G2,LEN("l"))="l"</formula>
    </cfRule>
    <cfRule type="beginsWith" dxfId="9" priority="7" operator="beginsWith" text="f">
      <formula>LEFT(G2,LEN("f"))="f"</formula>
    </cfRule>
    <cfRule type="beginsWith" dxfId="8" priority="8" operator="beginsWith" text="s">
      <formula>LEFT(G2,LEN("s"))="s"</formula>
    </cfRule>
  </conditionalFormatting>
  <conditionalFormatting sqref="G1">
    <cfRule type="beginsWith" dxfId="7" priority="1" operator="beginsWith" text="c">
      <formula>LEFT(G1,LEN("c"))="c"</formula>
    </cfRule>
    <cfRule type="beginsWith" dxfId="6" priority="2" operator="beginsWith" text="l">
      <formula>LEFT(G1,LEN("l"))="l"</formula>
    </cfRule>
    <cfRule type="beginsWith" dxfId="5" priority="3" operator="beginsWith" text="f">
      <formula>LEFT(G1,LEN("f"))="f"</formula>
    </cfRule>
    <cfRule type="beginsWith" dxfId="4" priority="4" operator="beginsWith" text="s">
      <formula>LEFT(G1,LEN("s"))="s"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Rayon King</cp:lastModifiedBy>
  <dcterms:created xsi:type="dcterms:W3CDTF">2021-09-29T18:52:28Z</dcterms:created>
  <dcterms:modified xsi:type="dcterms:W3CDTF">2023-12-16T03:19:34Z</dcterms:modified>
</cp:coreProperties>
</file>