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2ee4829be2b80f3f/Documents/college/5th sem/Jaringan Komputer (B)/praktikum/modul 4/"/>
    </mc:Choice>
  </mc:AlternateContent>
  <xr:revisionPtr revIDLastSave="893" documentId="8_{D70E6A68-5676-47BE-BF98-881D81E5553C}" xr6:coauthVersionLast="47" xr6:coauthVersionMax="47" xr10:uidLastSave="{C46488ED-853C-45F3-89CB-A586305584C8}"/>
  <bookViews>
    <workbookView xWindow="28680" yWindow="-45" windowWidth="29040" windowHeight="15720" activeTab="3" xr2:uid="{00000000-000D-0000-FFFF-FFFF00000000}"/>
  </bookViews>
  <sheets>
    <sheet name="Rute" sheetId="1" r:id="rId1"/>
    <sheet name="Pembagian IP - VLSM" sheetId="2" r:id="rId2"/>
    <sheet name="Penggabungan - CIDR" sheetId="3" r:id="rId3"/>
    <sheet name="Pembagian IP - CID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68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1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C22" i="2"/>
  <c r="C21" i="2"/>
  <c r="C20" i="2"/>
  <c r="C19" i="2"/>
  <c r="C18" i="2"/>
  <c r="C17" i="2"/>
  <c r="C16" i="2"/>
  <c r="C15" i="2"/>
  <c r="C14" i="2"/>
  <c r="C13" i="2"/>
  <c r="C11" i="2"/>
  <c r="C10" i="2"/>
  <c r="C9" i="2"/>
  <c r="C8" i="2"/>
  <c r="C7" i="2"/>
  <c r="C6" i="2"/>
  <c r="C5" i="2"/>
  <c r="C4" i="2"/>
  <c r="C3" i="2"/>
  <c r="C2" i="2"/>
  <c r="E23" i="1"/>
  <c r="E12" i="1"/>
  <c r="E3" i="1"/>
  <c r="E7" i="1"/>
  <c r="E8" i="1"/>
  <c r="E10" i="1"/>
  <c r="E13" i="1"/>
  <c r="E14" i="1"/>
  <c r="E17" i="1"/>
  <c r="E19" i="1"/>
  <c r="E21" i="1"/>
  <c r="E22" i="1"/>
  <c r="D4" i="1"/>
  <c r="E4" i="1" s="1"/>
  <c r="D6" i="1"/>
  <c r="E6" i="1" s="1"/>
  <c r="D9" i="1"/>
  <c r="E9" i="1" s="1"/>
  <c r="D11" i="1"/>
  <c r="E11" i="1" s="1"/>
  <c r="D15" i="1"/>
  <c r="E15" i="1" s="1"/>
  <c r="D16" i="1"/>
  <c r="E16" i="1" s="1"/>
  <c r="D17" i="1"/>
  <c r="D20" i="1"/>
  <c r="E20" i="1" s="1"/>
  <c r="D2" i="1"/>
  <c r="E2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5" i="1"/>
  <c r="C22" i="1"/>
  <c r="C21" i="1"/>
  <c r="C19" i="1"/>
  <c r="C18" i="1"/>
  <c r="D18" i="1" s="1"/>
  <c r="E18" i="1" s="1"/>
  <c r="C14" i="1"/>
  <c r="C13" i="1"/>
  <c r="C12" i="1"/>
  <c r="C10" i="1"/>
  <c r="C8" i="1"/>
  <c r="C7" i="1"/>
  <c r="C5" i="1"/>
  <c r="D5" i="1" s="1"/>
  <c r="E5" i="1" s="1"/>
  <c r="C3" i="1"/>
  <c r="C23" i="1" l="1"/>
</calcChain>
</file>

<file path=xl/sharedStrings.xml><?xml version="1.0" encoding="utf-8"?>
<sst xmlns="http://schemas.openxmlformats.org/spreadsheetml/2006/main" count="921" uniqueCount="341">
  <si>
    <t>Nama Subnet</t>
  </si>
  <si>
    <t>Rute</t>
  </si>
  <si>
    <t>Jumlah IP</t>
  </si>
  <si>
    <t>Netmask</t>
  </si>
  <si>
    <t>A1</t>
  </si>
  <si>
    <t>/30</t>
  </si>
  <si>
    <t>A2</t>
  </si>
  <si>
    <t>/27</t>
  </si>
  <si>
    <t>dst</t>
  </si>
  <si>
    <t>Total</t>
  </si>
  <si>
    <t>Format</t>
  </si>
  <si>
    <t>Router-Node</t>
  </si>
  <si>
    <t>Router-Switch-Node-Switch-Node</t>
  </si>
  <si>
    <t>Router-Switch-Node</t>
  </si>
  <si>
    <t>Router-Router</t>
  </si>
  <si>
    <t>Subnet</t>
  </si>
  <si>
    <t>Network ID</t>
  </si>
  <si>
    <t>Broadcast</t>
  </si>
  <si>
    <t>255.255.255.252</t>
  </si>
  <si>
    <t>255.255.255.0</t>
  </si>
  <si>
    <t>Penggabungan</t>
  </si>
  <si>
    <t>I</t>
  </si>
  <si>
    <t>Gabungan dari</t>
  </si>
  <si>
    <t>Netmask Akhir</t>
  </si>
  <si>
    <t>B1</t>
  </si>
  <si>
    <t>A3</t>
  </si>
  <si>
    <t>/24</t>
  </si>
  <si>
    <t>/23</t>
  </si>
  <si>
    <t>B2</t>
  </si>
  <si>
    <t>A5</t>
  </si>
  <si>
    <t>/28</t>
  </si>
  <si>
    <t>A6</t>
  </si>
  <si>
    <t>/22</t>
  </si>
  <si>
    <t>/21</t>
  </si>
  <si>
    <t>II</t>
  </si>
  <si>
    <t>C1</t>
  </si>
  <si>
    <t>/20</t>
  </si>
  <si>
    <t>III</t>
  </si>
  <si>
    <t>A4</t>
  </si>
  <si>
    <t>A7</t>
  </si>
  <si>
    <t>A8</t>
  </si>
  <si>
    <t>A9</t>
  </si>
  <si>
    <t>A10</t>
  </si>
  <si>
    <t>A11</t>
  </si>
  <si>
    <t>A12</t>
  </si>
  <si>
    <t>A13</t>
  </si>
  <si>
    <t>/18</t>
  </si>
  <si>
    <t>A14</t>
  </si>
  <si>
    <t>/15</t>
  </si>
  <si>
    <t>A15</t>
  </si>
  <si>
    <t>A16</t>
  </si>
  <si>
    <t>A17</t>
  </si>
  <si>
    <t>A18</t>
  </si>
  <si>
    <t>A19</t>
  </si>
  <si>
    <t>/12</t>
  </si>
  <si>
    <t>A20</t>
  </si>
  <si>
    <t>/9</t>
  </si>
  <si>
    <t>A21</t>
  </si>
  <si>
    <t>Denken - Switch2 - RoyalCapital - Switch2 - WilleRegion</t>
  </si>
  <si>
    <t>Eisen - Switch0 - Stark</t>
  </si>
  <si>
    <t>Eisen  - Lugner</t>
  </si>
  <si>
    <t>Lugner - Switch10 - TurkRegion</t>
  </si>
  <si>
    <t>Lugner - Switch9 - GrobeForest</t>
  </si>
  <si>
    <t>Eisen - Linie</t>
  </si>
  <si>
    <t>Linie - Switch11 - GranzChannel</t>
  </si>
  <si>
    <t>Linie - Lawine</t>
  </si>
  <si>
    <t>Lawine - Switch7 - Heiter  - Switch7 - BredtRegion</t>
  </si>
  <si>
    <t>Heiter - Switch8 - RiegelCanyon - Switch8 - Sein</t>
  </si>
  <si>
    <t>Eisen - Switch1 - Revolte - Switch1 - Richter</t>
  </si>
  <si>
    <t>Frieren - Flamme</t>
  </si>
  <si>
    <t>Flamme - Himmel</t>
  </si>
  <si>
    <t>Himmel - Switch6 - SchewerMountains</t>
  </si>
  <si>
    <t>Flamme - Switch5 - RohrRoad</t>
  </si>
  <si>
    <t>Flamme - Fern</t>
  </si>
  <si>
    <t>Fern - Switch4 - AppetitRegion - Switch4 - LaubHills</t>
  </si>
  <si>
    <t>Frieren - Switch3 - LakeKorridor</t>
  </si>
  <si>
    <t>Length</t>
  </si>
  <si>
    <t>Subnet Mask</t>
  </si>
  <si>
    <t>Wildcard</t>
  </si>
  <si>
    <t>Addresses</t>
  </si>
  <si>
    <t>Usable IPs</t>
  </si>
  <si>
    <t>/32</t>
  </si>
  <si>
    <t>/31</t>
  </si>
  <si>
    <t>/29</t>
  </si>
  <si>
    <t>/26</t>
  </si>
  <si>
    <t>/25</t>
  </si>
  <si>
    <t>/19</t>
  </si>
  <si>
    <t>/17</t>
  </si>
  <si>
    <t>/16</t>
  </si>
  <si>
    <t>/14</t>
  </si>
  <si>
    <t>/13</t>
  </si>
  <si>
    <t>/11</t>
  </si>
  <si>
    <t>/10</t>
  </si>
  <si>
    <t>/8</t>
  </si>
  <si>
    <t>255.255.255.255</t>
  </si>
  <si>
    <t>255.255.255.254</t>
  </si>
  <si>
    <t>255.255.255.248</t>
  </si>
  <si>
    <t>255.255.255.240</t>
  </si>
  <si>
    <t>255.255.255.224</t>
  </si>
  <si>
    <t>255.255.255.192</t>
  </si>
  <si>
    <t>255.255.255.128</t>
  </si>
  <si>
    <t>255.255.254.0</t>
  </si>
  <si>
    <t>255.255.252.0</t>
  </si>
  <si>
    <t>255.255.248.0</t>
  </si>
  <si>
    <t>255.255.240.0</t>
  </si>
  <si>
    <t>255.255.224.0</t>
  </si>
  <si>
    <t>255.255.128.0</t>
  </si>
  <si>
    <t>255.255.192.0</t>
  </si>
  <si>
    <t>255.255.0.0</t>
  </si>
  <si>
    <t>255.254.0.0</t>
  </si>
  <si>
    <t>255.252.0.0</t>
  </si>
  <si>
    <t>255.248.0.0</t>
  </si>
  <si>
    <t>255.240.0.0</t>
  </si>
  <si>
    <t>255.224.0.0</t>
  </si>
  <si>
    <t>255.192.0.0</t>
  </si>
  <si>
    <t>255.128.0.0</t>
  </si>
  <si>
    <t>255.0.0.0</t>
  </si>
  <si>
    <t>NA</t>
  </si>
  <si>
    <t>0.0.0.0</t>
  </si>
  <si>
    <t>0.0.0.1</t>
  </si>
  <si>
    <t>0.0.0.3</t>
  </si>
  <si>
    <t>0.0.0.7</t>
  </si>
  <si>
    <t>0.0.0.15</t>
  </si>
  <si>
    <t>0.0.0.31</t>
  </si>
  <si>
    <t>0.0.0.63</t>
  </si>
  <si>
    <t>0.0.0.127</t>
  </si>
  <si>
    <t>0.0.0.255</t>
  </si>
  <si>
    <t>0.0.1.255</t>
  </si>
  <si>
    <t>0.0.3.255</t>
  </si>
  <si>
    <t>0.0.7.255</t>
  </si>
  <si>
    <t>0.0.15.255</t>
  </si>
  <si>
    <t>0.0.31.255</t>
  </si>
  <si>
    <t>0.0.63.255</t>
  </si>
  <si>
    <t>0.0.127.255</t>
  </si>
  <si>
    <t>0.0.255.255</t>
  </si>
  <si>
    <t>0.1.255.255</t>
  </si>
  <si>
    <t>0.3.255.255</t>
  </si>
  <si>
    <t>0.7.255.255</t>
  </si>
  <si>
    <t>0.15.255.255</t>
  </si>
  <si>
    <t>0.31.255.255</t>
  </si>
  <si>
    <t>0.63.255.255</t>
  </si>
  <si>
    <t>0.127.255.255</t>
  </si>
  <si>
    <t>0.255.255.255</t>
  </si>
  <si>
    <t xml:space="preserve"> /26</t>
  </si>
  <si>
    <t>Netmask Length</t>
  </si>
  <si>
    <t>192.180.7.255</t>
  </si>
  <si>
    <t>192.180.11.255</t>
  </si>
  <si>
    <t>192.180.24.63</t>
  </si>
  <si>
    <t>192.180.24.95</t>
  </si>
  <si>
    <t>192.180.24.127</t>
  </si>
  <si>
    <t>192.180.24.103</t>
  </si>
  <si>
    <t>192.180.24.111</t>
  </si>
  <si>
    <t>192.180.24.115</t>
  </si>
  <si>
    <t>192.180.24.119</t>
  </si>
  <si>
    <t>192.180.24.123</t>
  </si>
  <si>
    <t>192.180.24.131</t>
  </si>
  <si>
    <t>192.180.24.135</t>
  </si>
  <si>
    <t>192.180.24.139</t>
  </si>
  <si>
    <t>192.180.24.143</t>
  </si>
  <si>
    <t>192.180.24.147</t>
  </si>
  <si>
    <t>192.180.24.151</t>
  </si>
  <si>
    <t>192.180.15.255</t>
  </si>
  <si>
    <t>192.180.19.255</t>
  </si>
  <si>
    <t>192.180.21.255</t>
  </si>
  <si>
    <t>192.180.22.255</t>
  </si>
  <si>
    <t>192.180.23.255</t>
  </si>
  <si>
    <t>192.180.0.0</t>
  </si>
  <si>
    <t>192.180.8.0</t>
  </si>
  <si>
    <t>192.180.12.0</t>
  </si>
  <si>
    <t>192.180.16.0</t>
  </si>
  <si>
    <t>192.180.20.0</t>
  </si>
  <si>
    <t>192.180.22.0</t>
  </si>
  <si>
    <t>192.180.23.0</t>
  </si>
  <si>
    <t>192.180.24.0</t>
  </si>
  <si>
    <t>192.180.24.64</t>
  </si>
  <si>
    <t>192.180.24.96</t>
  </si>
  <si>
    <t>192.180.24.128</t>
  </si>
  <si>
    <t>192.180.24.104</t>
  </si>
  <si>
    <t>192.180.24.112</t>
  </si>
  <si>
    <t>192.180.24.116</t>
  </si>
  <si>
    <t>192.180.24.120</t>
  </si>
  <si>
    <t>192.180.24.124</t>
  </si>
  <si>
    <t>192.180.24.132</t>
  </si>
  <si>
    <t>192.180.24.136</t>
  </si>
  <si>
    <t>192.180.24.140</t>
  </si>
  <si>
    <t>192.180.24.144</t>
  </si>
  <si>
    <t>192.180.24.148</t>
  </si>
  <si>
    <t>192.180.0.1 - 192.180.7.254</t>
  </si>
  <si>
    <t>192.180.8.1 - 192.180.11.254</t>
  </si>
  <si>
    <t>192.180.12.1 - 192.180.15.254</t>
  </si>
  <si>
    <t>192.180.16.1 - 192.180.19.254</t>
  </si>
  <si>
    <t>192.180.20.1 - 192.180.21.254</t>
  </si>
  <si>
    <t>192.180.22.1 - 192.180.22.254</t>
  </si>
  <si>
    <t>192.180.23.1 - 192.180.23.254</t>
  </si>
  <si>
    <t>192.180.24.1 - 192.180.24.62</t>
  </si>
  <si>
    <t>192.180.24.65 - 192.180.24.94</t>
  </si>
  <si>
    <t>192.180.24.97 - 192.180.24.102</t>
  </si>
  <si>
    <t>192.180.24.105 - 192.180.24.110</t>
  </si>
  <si>
    <t>192.180.24.113 - 192.180.24.114</t>
  </si>
  <si>
    <t>192.180.24.117 - 192.180.24.118</t>
  </si>
  <si>
    <t>192.180.24.121 - 192.180.24.122</t>
  </si>
  <si>
    <t>192.180.24.125 - 192.180.24.126</t>
  </si>
  <si>
    <t>192.180.24.129 - 192.180.24.130</t>
  </si>
  <si>
    <t>192.180.24.133 - 192.180.24.134</t>
  </si>
  <si>
    <t>192.180.24.137 - 192.180.24.138</t>
  </si>
  <si>
    <t>192.180.24.141 - 192.180.24.142</t>
  </si>
  <si>
    <t>192.180.24.145 - 192.180.24.146</t>
  </si>
  <si>
    <t>192.180.24.149 - 192.180.24.150</t>
  </si>
  <si>
    <t>Subnet Name</t>
  </si>
  <si>
    <t>Subnet Size</t>
  </si>
  <si>
    <t>Allocated Size</t>
  </si>
  <si>
    <t>Address</t>
  </si>
  <si>
    <t>Mask</t>
  </si>
  <si>
    <t>Dec Mask</t>
  </si>
  <si>
    <t>Assignable Range</t>
  </si>
  <si>
    <t>IP VLSM berdasarkan urutan subnet size terbesar</t>
  </si>
  <si>
    <t>B3</t>
  </si>
  <si>
    <t>B4</t>
  </si>
  <si>
    <t>C2</t>
  </si>
  <si>
    <t>D1</t>
  </si>
  <si>
    <t>D2</t>
  </si>
  <si>
    <t>D3</t>
  </si>
  <si>
    <t>IV</t>
  </si>
  <si>
    <t>V</t>
  </si>
  <si>
    <t>E1</t>
  </si>
  <si>
    <t>E2</t>
  </si>
  <si>
    <t>F1</t>
  </si>
  <si>
    <t>F2</t>
  </si>
  <si>
    <t>F3</t>
  </si>
  <si>
    <t>VI</t>
  </si>
  <si>
    <t>G1</t>
  </si>
  <si>
    <t>G2</t>
  </si>
  <si>
    <t>VII</t>
  </si>
  <si>
    <t>H1</t>
  </si>
  <si>
    <t>VIII</t>
  </si>
  <si>
    <t>I1</t>
  </si>
  <si>
    <t>J1</t>
  </si>
  <si>
    <t>IX</t>
  </si>
  <si>
    <t>K1</t>
  </si>
  <si>
    <t>Needed Size</t>
  </si>
  <si>
    <t>192.180.0.1 - 192.181.255.254</t>
  </si>
  <si>
    <t>192.181.255.255</t>
  </si>
  <si>
    <t>192.182.0.0</t>
  </si>
  <si>
    <t>192.180.0.1 - 192.180.63.254</t>
  </si>
  <si>
    <t>192.180.63.255</t>
  </si>
  <si>
    <t>192.180.64.0</t>
  </si>
  <si>
    <t>192.180.0.1 - 192.180.255.254</t>
  </si>
  <si>
    <t>192.180.255.255</t>
  </si>
  <si>
    <t>192.181.0.0</t>
  </si>
  <si>
    <t>192.180.0.1 - 192.180.127.254</t>
  </si>
  <si>
    <t>192.180.127.255</t>
  </si>
  <si>
    <t>192.180.128.0</t>
  </si>
  <si>
    <t>192.180.8.1 - 192.180.8.2</t>
  </si>
  <si>
    <t>192.180.8.3</t>
  </si>
  <si>
    <t>192.182.0.1 - 192.182.127.254</t>
  </si>
  <si>
    <t>192.182.127.255</t>
  </si>
  <si>
    <t>192.182.0.1 - 192.182.63.254</t>
  </si>
  <si>
    <t>192.182.63.255</t>
  </si>
  <si>
    <t>192.182.64.0</t>
  </si>
  <si>
    <t>192.182.0.1 - 192.182.31.254</t>
  </si>
  <si>
    <t>192.182.31.255</t>
  </si>
  <si>
    <t>192.182.32.0</t>
  </si>
  <si>
    <t>192.182.0.1 - 192.182.15.254</t>
  </si>
  <si>
    <t>192.182.15.255</t>
  </si>
  <si>
    <t>192.182.16.0</t>
  </si>
  <si>
    <t>192.182.0.1 - 192.182.7.254</t>
  </si>
  <si>
    <t>192.182.7.255</t>
  </si>
  <si>
    <t>192.182.8.0</t>
  </si>
  <si>
    <t>192.182.8.1 - 192.182.8.2</t>
  </si>
  <si>
    <t>192.182.8.3</t>
  </si>
  <si>
    <t xml:space="preserve">IP CIDR berdasarkan hierarki tree </t>
  </si>
  <si>
    <t>X</t>
  </si>
  <si>
    <t>range</t>
  </si>
  <si>
    <t>Aura - Denken</t>
  </si>
  <si>
    <t>Aura - Eisen</t>
  </si>
  <si>
    <t>Aura - Frieren</t>
  </si>
  <si>
    <t>192.182.64.1 - 192.182.64.2</t>
  </si>
  <si>
    <t>192.182.64.3</t>
  </si>
  <si>
    <t>192.182.32.1 - 192.182.32.14</t>
  </si>
  <si>
    <t>192.182.32.15</t>
  </si>
  <si>
    <t>192.182.32.1 - 192.182.32.6</t>
  </si>
  <si>
    <t>192.182.32.7</t>
  </si>
  <si>
    <t>192.182.32.8</t>
  </si>
  <si>
    <t>192.182.32.9 - 192.182.32.10</t>
  </si>
  <si>
    <t>192.182.32.11</t>
  </si>
  <si>
    <t>192.182.16.1 - 192.182.19.254</t>
  </si>
  <si>
    <t>192.182.19.255</t>
  </si>
  <si>
    <t>192.181.0.1 - 192.181.127.254</t>
  </si>
  <si>
    <t>192.181.127.255</t>
  </si>
  <si>
    <t>192.181.0.1 - 192.181.63.254</t>
  </si>
  <si>
    <t>192.181.63.255</t>
  </si>
  <si>
    <t>192.181.64.0</t>
  </si>
  <si>
    <t>192.181.64.1 - 192.181.64.6</t>
  </si>
  <si>
    <t>192.181.64.7</t>
  </si>
  <si>
    <t>192.181.0.1 - 192.181.31.254</t>
  </si>
  <si>
    <t>192.181.31.255</t>
  </si>
  <si>
    <t>192.181.32.0</t>
  </si>
  <si>
    <t>192.181.32.1 - 192.181.32.2</t>
  </si>
  <si>
    <t>192.181.32.3</t>
  </si>
  <si>
    <t>192.181.0.1 - 192.181.15.254</t>
  </si>
  <si>
    <t>192.181.15.255</t>
  </si>
  <si>
    <t>192.181.16.0</t>
  </si>
  <si>
    <t>192.181.16.1 - 192.181.17.254</t>
  </si>
  <si>
    <t>192.181.17.255</t>
  </si>
  <si>
    <t>192.181.0.1 - 192.181.7.254</t>
  </si>
  <si>
    <t>192.181.7.255</t>
  </si>
  <si>
    <t>192.181.8.0</t>
  </si>
  <si>
    <t>192.181.8.1 - 192.181.8.2</t>
  </si>
  <si>
    <t>192.181.8.3</t>
  </si>
  <si>
    <t>192.181.0.1 - 192.181.3.254</t>
  </si>
  <si>
    <t>192.181.3.255</t>
  </si>
  <si>
    <t>192.181.4.0</t>
  </si>
  <si>
    <t>192.181.4.1 - 192.181.4.62</t>
  </si>
  <si>
    <t>192.181.4.63</t>
  </si>
  <si>
    <t>192.180.128.1 - 192.180.128.62</t>
  </si>
  <si>
    <t>192.180.128.63</t>
  </si>
  <si>
    <t>192.180.128.1 - 192.180.128.30</t>
  </si>
  <si>
    <t>192.180.128.31</t>
  </si>
  <si>
    <t>192.180.128.32</t>
  </si>
  <si>
    <t>192.180.128.33 - 192.180.128.34</t>
  </si>
  <si>
    <t>192.180.128.35</t>
  </si>
  <si>
    <t>192.180.64.1 - 192.180.65.254</t>
  </si>
  <si>
    <t>192.180.65.255</t>
  </si>
  <si>
    <t>192.180.64.1 - 192.180.64.254</t>
  </si>
  <si>
    <t>192.180.64.255</t>
  </si>
  <si>
    <t>192.180.65.0</t>
  </si>
  <si>
    <t>192.180.65.1 - 192.180.65.2</t>
  </si>
  <si>
    <t>192.180.65.3</t>
  </si>
  <si>
    <t>192.180.0.1 - 192.180.31.254</t>
  </si>
  <si>
    <t>192.180.31.255</t>
  </si>
  <si>
    <t>192.180.32.0</t>
  </si>
  <si>
    <t>192.180.32.1 - 192.180.32.2</t>
  </si>
  <si>
    <t>192.180.32.3</t>
  </si>
  <si>
    <t>192.180.0.1 - 192.180.15.254</t>
  </si>
  <si>
    <t>192.180.16.1 - 192.180.16.2</t>
  </si>
  <si>
    <t>192.180.16.3</t>
  </si>
  <si>
    <t>192.180.0.1 - 192.180.3.254</t>
  </si>
  <si>
    <t>192.180.3.255</t>
  </si>
  <si>
    <t>192.180.4.0</t>
  </si>
  <si>
    <t>192.180.4.1 - 192.180.4.254</t>
  </si>
  <si>
    <t>192.180.4.255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</si>
</sst>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8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9FC5E8"/>
        <bgColor rgb="FF9FC5E8"/>
      </patternFill>
    </fill>
    <fill>
      <patternFill patternType="solid">
        <fgColor theme="5" tint="0.59999389629810485"/>
        <bgColor rgb="FF4DD0E1"/>
      </patternFill>
    </fill>
    <fill>
      <patternFill patternType="solid">
        <fgColor theme="5" tint="0.79998168889431442"/>
        <bgColor rgb="FFE0F7FA"/>
      </patternFill>
    </fill>
    <fill>
      <patternFill patternType="solid">
        <fgColor rgb="FF63D297"/>
        <bgColor rgb="FF63D297"/>
      </patternFill>
    </fill>
    <fill>
      <patternFill patternType="solid">
        <fgColor rgb="FFE7F9EF"/>
        <bgColor rgb="FFE7F9EF"/>
      </patternFill>
    </fill>
    <fill>
      <patternFill patternType="solid">
        <fgColor rgb="FF8989EB"/>
        <bgColor rgb="FF8989EB"/>
      </patternFill>
    </fill>
    <fill>
      <patternFill patternType="solid">
        <fgColor rgb="FFE8E7FC"/>
        <bgColor rgb="FFE8E7FC"/>
      </patternFill>
    </fill>
    <fill>
      <patternFill patternType="solid">
        <fgColor theme="9" tint="0.59999389629810485"/>
        <bgColor rgb="FF9FC5E8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right" vertical="center"/>
    </xf>
    <xf numFmtId="0" fontId="2" fillId="7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8" fillId="0" borderId="0" xfId="0" applyFont="1"/>
    <xf numFmtId="0" fontId="7" fillId="1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2">
    <tableStyle name="Pembagian IP - VLSM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Pembagian IP - CIDR-style" pivot="0" count="3" xr9:uid="{00000000-0011-0000-FFFF-FFFF01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104671</xdr:colOff>
      <xdr:row>0</xdr:row>
      <xdr:rowOff>31401</xdr:rowOff>
    </xdr:from>
    <xdr:to>
      <xdr:col>12</xdr:col>
      <xdr:colOff>254385</xdr:colOff>
      <xdr:row>4</xdr:row>
      <xdr:rowOff>20934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C2B2804-B51E-D63D-0A1B-E95ECA199273}"/>
            </a:ext>
          </a:extLst>
        </xdr:cNvPr>
        <xdr:cNvSpPr txBox="1"/>
      </xdr:nvSpPr>
      <xdr:spPr>
        <a:xfrm>
          <a:off x="9880880" y="31401"/>
          <a:ext cx="3708505" cy="7850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Tree VLSM</a:t>
          </a:r>
        </a:p>
        <a:p>
          <a:endParaRPr lang="en-US" sz="1100"/>
        </a:p>
        <a:p>
          <a:r>
            <a:rPr lang="en-US" sz="1100"/>
            <a:t>https://drive.google.com/file/d/1PY1QOwvGo41Fcim-xNGQWmPGKzWcC7Yu/view?usp=sharing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327757</xdr:colOff>
      <xdr:row>0</xdr:row>
      <xdr:rowOff>95005</xdr:rowOff>
    </xdr:from>
    <xdr:to>
      <xdr:col>10</xdr:col>
      <xdr:colOff>322384</xdr:colOff>
      <xdr:row>5</xdr:row>
      <xdr:rowOff>20270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D421AE-97CC-994E-DAA0-1D9EBE3CD947}"/>
            </a:ext>
          </a:extLst>
        </xdr:cNvPr>
        <xdr:cNvSpPr txBox="1"/>
      </xdr:nvSpPr>
      <xdr:spPr>
        <a:xfrm>
          <a:off x="6790103" y="95005"/>
          <a:ext cx="3540858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Tree CIDR</a:t>
          </a:r>
        </a:p>
        <a:p>
          <a:endParaRPr lang="en-US" sz="1100"/>
        </a:p>
        <a:p>
          <a:r>
            <a:rPr lang="en-US" sz="1100"/>
            <a:t>https://drive.google.com/file/d/1krlukRRXGjIFNgILvunp6P3JlRdxGbiy/view?usp=sharing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22">
  <tableColumns count="4">
    <tableColumn id="1" xr3:uid="{00000000-0010-0000-0000-000001000000}" name="Subnet"/>
    <tableColumn id="2" xr3:uid="{00000000-0010-0000-0000-000002000000}" name="Network ID" dataDxfId="8">
      <calculatedColumnFormula>VLOOKUP(A2, $A$25:$D$46, 4, FALSE)</calculatedColumnFormula>
    </tableColumn>
    <tableColumn id="3" xr3:uid="{00000000-0010-0000-0000-000003000000}" name="Netmask" dataDxfId="7">
      <calculatedColumnFormula>VLOOKUP(A2, $F$1:$G$22, 2, FALSE)</calculatedColumnFormula>
    </tableColumn>
    <tableColumn id="4" xr3:uid="{00000000-0010-0000-0000-000004000000}" name="Broadcast" dataDxfId="6">
      <calculatedColumnFormula>VLOOKUP(A2, $A$25:$H$46,8, FALSE)</calculatedColumnFormula>
    </tableColumn>
  </tableColumns>
  <tableStyleInfo name="Pembagian IP - VLSM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D22" headerRowDxfId="5" dataDxfId="4">
  <tableColumns count="4">
    <tableColumn id="1" xr3:uid="{00000000-0010-0000-0100-000001000000}" name="Subnet" dataDxfId="3"/>
    <tableColumn id="2" xr3:uid="{00000000-0010-0000-0100-000002000000}" name="Network ID" dataDxfId="2">
      <calculatedColumnFormula>VLOOKUP(Table_2[[#This Row],[Subnet]], $A$25:$H$65, 4, FALSE)</calculatedColumnFormula>
    </tableColumn>
    <tableColumn id="3" xr3:uid="{00000000-0010-0000-0100-000003000000}" name="Netmask" dataDxfId="1">
      <calculatedColumnFormula>VLOOKUP(Table_2[[#This Row],[Subnet]], $F$1:$G$22, 2, FALSE)</calculatedColumnFormula>
    </tableColumn>
    <tableColumn id="4" xr3:uid="{00000000-0010-0000-0100-000004000000}" name="Broadcast" dataDxfId="0">
      <calculatedColumnFormula>VLOOKUP(Table_2[[#This Row],[Subnet]], $A$25:$H$65, 8, FALSE)</calculatedColumnFormula>
    </tableColumn>
  </tableColumns>
  <tableStyleInfo name="Pembagian IP - CID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4"/>
  <sheetViews>
    <sheetView zoomScale="126" zoomScaleNormal="115" workbookViewId="0">
      <selection activeCell="M17" sqref="M17"/>
    </sheetView>
  </sheetViews>
  <sheetFormatPr defaultColWidth="12.6328125" defaultRowHeight="15.75" customHeight="1" x14ac:dyDescent="0.25"/>
  <cols>
    <col min="1" max="1" width="15.08984375" bestFit="1" customWidth="1"/>
    <col min="2" max="2" width="46.6328125" bestFit="1" customWidth="1"/>
    <col min="3" max="3" width="12.90625" customWidth="1"/>
    <col min="4" max="4" width="15.08984375" customWidth="1"/>
    <col min="5" max="5" width="15" bestFit="1" customWidth="1"/>
    <col min="8" max="10" width="14.54296875" bestFit="1" customWidth="1"/>
  </cols>
  <sheetData>
    <row r="1" spans="1:27" ht="15.75" customHeight="1" x14ac:dyDescent="0.3">
      <c r="A1" s="11" t="s">
        <v>0</v>
      </c>
      <c r="B1" s="11" t="s">
        <v>1</v>
      </c>
      <c r="C1" s="11" t="s">
        <v>2</v>
      </c>
      <c r="D1" s="16" t="s">
        <v>144</v>
      </c>
      <c r="E1" s="11" t="s">
        <v>77</v>
      </c>
      <c r="G1" s="12" t="s">
        <v>15</v>
      </c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8" t="s">
        <v>4</v>
      </c>
      <c r="B2" s="2" t="s">
        <v>273</v>
      </c>
      <c r="C2" s="2">
        <v>2</v>
      </c>
      <c r="D2" s="14" t="str">
        <f>IF(C2&lt;=VLOOKUP(C2, $H$2:$I$27, 1, TRUE), VLOOKUP(C2, $H$2:$I$27, 2, FALSE), "")</f>
        <v>/30</v>
      </c>
      <c r="E2" s="14" t="str">
        <f t="shared" ref="E2:E11" si="0">VLOOKUP(D2, $I$2:$J$27, 2, FALSE)</f>
        <v>255.255.255.252</v>
      </c>
      <c r="G2" s="17" t="s">
        <v>79</v>
      </c>
      <c r="H2" s="17" t="s">
        <v>80</v>
      </c>
      <c r="I2" s="17" t="s">
        <v>76</v>
      </c>
      <c r="J2" s="17" t="s">
        <v>77</v>
      </c>
      <c r="K2" s="17" t="s">
        <v>78</v>
      </c>
      <c r="M2" s="17" t="s">
        <v>76</v>
      </c>
      <c r="N2" s="17" t="s">
        <v>80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9" t="s">
        <v>6</v>
      </c>
      <c r="B3" s="4" t="s">
        <v>58</v>
      </c>
      <c r="C3" s="4">
        <f>1+63+63</f>
        <v>127</v>
      </c>
      <c r="D3" s="15" t="s">
        <v>26</v>
      </c>
      <c r="E3" s="15" t="str">
        <f t="shared" si="0"/>
        <v>255.255.255.0</v>
      </c>
      <c r="G3" s="2">
        <v>1</v>
      </c>
      <c r="H3" s="2">
        <v>1</v>
      </c>
      <c r="I3" s="14" t="s">
        <v>81</v>
      </c>
      <c r="J3" s="2" t="s">
        <v>94</v>
      </c>
      <c r="K3" s="2" t="s">
        <v>118</v>
      </c>
      <c r="M3" s="14" t="s">
        <v>81</v>
      </c>
      <c r="N3" s="2">
        <v>1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5">
      <c r="A4" s="8" t="s">
        <v>25</v>
      </c>
      <c r="B4" s="2" t="s">
        <v>274</v>
      </c>
      <c r="C4" s="2">
        <v>2</v>
      </c>
      <c r="D4" s="14" t="str">
        <f>IF(C4&lt;=VLOOKUP(C4, $H$2:$I$27, 1, TRUE), VLOOKUP(C4, $H$2:$I$27, 2, FALSE), "")</f>
        <v>/30</v>
      </c>
      <c r="E4" s="14" t="str">
        <f t="shared" si="0"/>
        <v>255.255.255.252</v>
      </c>
      <c r="G4" s="19">
        <v>2</v>
      </c>
      <c r="H4" s="18" t="s">
        <v>117</v>
      </c>
      <c r="I4" s="18" t="s">
        <v>82</v>
      </c>
      <c r="J4" s="19" t="s">
        <v>95</v>
      </c>
      <c r="K4" s="19" t="s">
        <v>119</v>
      </c>
      <c r="M4" s="18" t="s">
        <v>82</v>
      </c>
      <c r="N4" s="18" t="s">
        <v>117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5">
      <c r="A5" s="9" t="s">
        <v>38</v>
      </c>
      <c r="B5" s="4" t="s">
        <v>59</v>
      </c>
      <c r="C5" s="4">
        <f>1+1</f>
        <v>2</v>
      </c>
      <c r="D5" s="10" t="str">
        <f>IF(C5&lt;=VLOOKUP(C5, $H$2:$I$27, 1, TRUE), VLOOKUP(C5, $H$2:$I$27, 2, FALSE), "")</f>
        <v>/30</v>
      </c>
      <c r="E5" s="15" t="str">
        <f t="shared" si="0"/>
        <v>255.255.255.252</v>
      </c>
      <c r="G5" s="2">
        <f t="shared" ref="G5:G27" si="1">H5+2</f>
        <v>4</v>
      </c>
      <c r="H5" s="2">
        <v>2</v>
      </c>
      <c r="I5" s="14" t="s">
        <v>5</v>
      </c>
      <c r="J5" s="2" t="s">
        <v>18</v>
      </c>
      <c r="K5" s="2" t="s">
        <v>120</v>
      </c>
      <c r="M5" s="14" t="s">
        <v>5</v>
      </c>
      <c r="N5" s="2">
        <v>2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5">
      <c r="A6" s="8" t="s">
        <v>29</v>
      </c>
      <c r="B6" s="2" t="s">
        <v>60</v>
      </c>
      <c r="C6" s="2">
        <v>2</v>
      </c>
      <c r="D6" s="14" t="str">
        <f>IF(C6&lt;=VLOOKUP(C6, $H$2:$I$27, 1, TRUE), VLOOKUP(C6, $H$2:$I$27, 2, FALSE), "")</f>
        <v>/30</v>
      </c>
      <c r="E6" s="14" t="str">
        <f t="shared" si="0"/>
        <v>255.255.255.252</v>
      </c>
      <c r="G6" s="19">
        <f t="shared" si="1"/>
        <v>8</v>
      </c>
      <c r="H6" s="18">
        <v>6</v>
      </c>
      <c r="I6" s="18" t="s">
        <v>83</v>
      </c>
      <c r="J6" s="19" t="s">
        <v>96</v>
      </c>
      <c r="K6" s="19" t="s">
        <v>121</v>
      </c>
      <c r="M6" s="18" t="s">
        <v>83</v>
      </c>
      <c r="N6" s="18">
        <v>6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5">
      <c r="A7" s="9" t="s">
        <v>31</v>
      </c>
      <c r="B7" s="4" t="s">
        <v>61</v>
      </c>
      <c r="C7" s="4">
        <f>1+1000</f>
        <v>1001</v>
      </c>
      <c r="D7" s="15" t="s">
        <v>32</v>
      </c>
      <c r="E7" s="15" t="str">
        <f t="shared" si="0"/>
        <v>255.255.252.0</v>
      </c>
      <c r="G7" s="2">
        <f t="shared" si="1"/>
        <v>16</v>
      </c>
      <c r="H7" s="2">
        <v>14</v>
      </c>
      <c r="I7" s="14" t="s">
        <v>30</v>
      </c>
      <c r="J7" s="2" t="s">
        <v>97</v>
      </c>
      <c r="K7" s="2" t="s">
        <v>122</v>
      </c>
      <c r="M7" s="14" t="s">
        <v>30</v>
      </c>
      <c r="N7" s="2">
        <v>14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5">
      <c r="A8" s="8" t="s">
        <v>39</v>
      </c>
      <c r="B8" s="2" t="s">
        <v>62</v>
      </c>
      <c r="C8" s="2">
        <f>1+250</f>
        <v>251</v>
      </c>
      <c r="D8" s="13" t="s">
        <v>26</v>
      </c>
      <c r="E8" s="14" t="str">
        <f t="shared" si="0"/>
        <v>255.255.255.0</v>
      </c>
      <c r="G8" s="19">
        <f t="shared" si="1"/>
        <v>32</v>
      </c>
      <c r="H8" s="18">
        <v>30</v>
      </c>
      <c r="I8" s="18" t="s">
        <v>7</v>
      </c>
      <c r="J8" s="19" t="s">
        <v>98</v>
      </c>
      <c r="K8" s="19" t="s">
        <v>123</v>
      </c>
      <c r="M8" s="18" t="s">
        <v>7</v>
      </c>
      <c r="N8" s="18">
        <v>30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25">
      <c r="A9" s="9" t="s">
        <v>40</v>
      </c>
      <c r="B9" s="4" t="s">
        <v>63</v>
      </c>
      <c r="C9" s="4">
        <v>2</v>
      </c>
      <c r="D9" s="10" t="str">
        <f>IF(C9&lt;=VLOOKUP(C9, $H$2:$I$27, 1, TRUE), VLOOKUP(C9, $H$2:$I$27, 2, FALSE), "")</f>
        <v>/30</v>
      </c>
      <c r="E9" s="15" t="str">
        <f t="shared" si="0"/>
        <v>255.255.255.252</v>
      </c>
      <c r="G9" s="2">
        <f t="shared" si="1"/>
        <v>64</v>
      </c>
      <c r="H9" s="2">
        <v>62</v>
      </c>
      <c r="I9" s="14" t="s">
        <v>84</v>
      </c>
      <c r="J9" s="2" t="s">
        <v>99</v>
      </c>
      <c r="K9" s="2" t="s">
        <v>124</v>
      </c>
      <c r="M9" s="14" t="s">
        <v>84</v>
      </c>
      <c r="N9" s="2">
        <v>62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5">
      <c r="A10" s="8" t="s">
        <v>41</v>
      </c>
      <c r="B10" s="2" t="s">
        <v>64</v>
      </c>
      <c r="C10" s="2">
        <f>1+254</f>
        <v>255</v>
      </c>
      <c r="D10" s="13" t="s">
        <v>27</v>
      </c>
      <c r="E10" s="14" t="str">
        <f t="shared" si="0"/>
        <v>255.255.254.0</v>
      </c>
      <c r="G10" s="19">
        <f t="shared" si="1"/>
        <v>128</v>
      </c>
      <c r="H10" s="18">
        <v>126</v>
      </c>
      <c r="I10" s="18" t="s">
        <v>85</v>
      </c>
      <c r="J10" s="19" t="s">
        <v>100</v>
      </c>
      <c r="K10" s="19" t="s">
        <v>125</v>
      </c>
      <c r="M10" s="18" t="s">
        <v>85</v>
      </c>
      <c r="N10" s="18">
        <v>126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5">
      <c r="A11" s="9" t="s">
        <v>42</v>
      </c>
      <c r="B11" s="4" t="s">
        <v>65</v>
      </c>
      <c r="C11" s="4">
        <v>2</v>
      </c>
      <c r="D11" s="10" t="str">
        <f>IF(C11&lt;=VLOOKUP(C11, $H$2:$I$27, 1, TRUE), VLOOKUP(C11, $H$2:$I$27, 2, FALSE), "")</f>
        <v>/30</v>
      </c>
      <c r="E11" s="15" t="str">
        <f t="shared" si="0"/>
        <v>255.255.255.252</v>
      </c>
      <c r="G11" s="2">
        <f t="shared" si="1"/>
        <v>256</v>
      </c>
      <c r="H11" s="2">
        <v>254</v>
      </c>
      <c r="I11" s="14" t="s">
        <v>26</v>
      </c>
      <c r="J11" s="2" t="s">
        <v>19</v>
      </c>
      <c r="K11" s="2" t="s">
        <v>126</v>
      </c>
      <c r="M11" s="14" t="s">
        <v>26</v>
      </c>
      <c r="N11" s="2">
        <v>254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5">
      <c r="A12" s="8" t="s">
        <v>43</v>
      </c>
      <c r="B12" s="2" t="s">
        <v>66</v>
      </c>
      <c r="C12" s="2">
        <f>1+29+1</f>
        <v>31</v>
      </c>
      <c r="D12" s="13" t="s">
        <v>143</v>
      </c>
      <c r="E12" s="14" t="str">
        <f>J9</f>
        <v>255.255.255.192</v>
      </c>
      <c r="G12" s="19">
        <f t="shared" si="1"/>
        <v>512</v>
      </c>
      <c r="H12" s="18">
        <v>510</v>
      </c>
      <c r="I12" s="18" t="s">
        <v>27</v>
      </c>
      <c r="J12" s="19" t="s">
        <v>101</v>
      </c>
      <c r="K12" s="19" t="s">
        <v>127</v>
      </c>
      <c r="M12" s="18" t="s">
        <v>27</v>
      </c>
      <c r="N12" s="18">
        <v>510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5">
      <c r="A13" s="9" t="s">
        <v>44</v>
      </c>
      <c r="B13" s="4" t="s">
        <v>67</v>
      </c>
      <c r="C13" s="4">
        <f>1+1+510</f>
        <v>512</v>
      </c>
      <c r="D13" s="15" t="s">
        <v>32</v>
      </c>
      <c r="E13" s="15" t="str">
        <f t="shared" ref="E13:E23" si="2">VLOOKUP(D13, $I$2:$J$27, 2, FALSE)</f>
        <v>255.255.252.0</v>
      </c>
      <c r="G13" s="2">
        <f t="shared" si="1"/>
        <v>1024</v>
      </c>
      <c r="H13" s="2">
        <v>1022</v>
      </c>
      <c r="I13" s="14" t="s">
        <v>32</v>
      </c>
      <c r="J13" s="2" t="s">
        <v>102</v>
      </c>
      <c r="K13" s="2" t="s">
        <v>128</v>
      </c>
      <c r="M13" s="14" t="s">
        <v>32</v>
      </c>
      <c r="N13" s="2">
        <v>1022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25">
      <c r="A14" s="8" t="s">
        <v>45</v>
      </c>
      <c r="B14" s="2" t="s">
        <v>68</v>
      </c>
      <c r="C14" s="2">
        <f>1+1+1</f>
        <v>3</v>
      </c>
      <c r="D14" s="13" t="s">
        <v>83</v>
      </c>
      <c r="E14" s="14" t="str">
        <f t="shared" si="2"/>
        <v>255.255.255.248</v>
      </c>
      <c r="G14" s="19">
        <f t="shared" si="1"/>
        <v>2048</v>
      </c>
      <c r="H14" s="18">
        <v>2046</v>
      </c>
      <c r="I14" s="18" t="s">
        <v>33</v>
      </c>
      <c r="J14" s="19" t="s">
        <v>103</v>
      </c>
      <c r="K14" s="19" t="s">
        <v>129</v>
      </c>
      <c r="M14" s="18" t="s">
        <v>33</v>
      </c>
      <c r="N14" s="18">
        <v>2046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25">
      <c r="A15" s="9" t="s">
        <v>47</v>
      </c>
      <c r="B15" s="4" t="s">
        <v>275</v>
      </c>
      <c r="C15" s="4">
        <v>2</v>
      </c>
      <c r="D15" s="10" t="str">
        <f>IF(C15&lt;=VLOOKUP(C15, $H$2:$I$27, 1, TRUE), VLOOKUP(C15, $H$2:$I$27, 2, FALSE), "")</f>
        <v>/30</v>
      </c>
      <c r="E15" s="15" t="str">
        <f t="shared" si="2"/>
        <v>255.255.255.252</v>
      </c>
      <c r="G15" s="2">
        <f t="shared" si="1"/>
        <v>4096</v>
      </c>
      <c r="H15" s="2">
        <v>4094</v>
      </c>
      <c r="I15" s="14" t="s">
        <v>36</v>
      </c>
      <c r="J15" s="2" t="s">
        <v>104</v>
      </c>
      <c r="K15" s="2" t="s">
        <v>130</v>
      </c>
      <c r="M15" s="14" t="s">
        <v>36</v>
      </c>
      <c r="N15" s="2">
        <v>4094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25">
      <c r="A16" s="8" t="s">
        <v>49</v>
      </c>
      <c r="B16" s="2" t="s">
        <v>69</v>
      </c>
      <c r="C16" s="2">
        <v>2</v>
      </c>
      <c r="D16" s="14" t="str">
        <f>IF(C16&lt;=VLOOKUP(C16, $H$2:$I$27, 1, TRUE), VLOOKUP(C16, $H$2:$I$27, 2, FALSE), "")</f>
        <v>/30</v>
      </c>
      <c r="E16" s="14" t="str">
        <f t="shared" si="2"/>
        <v>255.255.255.252</v>
      </c>
      <c r="G16" s="19">
        <f t="shared" si="1"/>
        <v>8192</v>
      </c>
      <c r="H16" s="18">
        <v>8190</v>
      </c>
      <c r="I16" s="18" t="s">
        <v>86</v>
      </c>
      <c r="J16" s="19" t="s">
        <v>105</v>
      </c>
      <c r="K16" s="19" t="s">
        <v>131</v>
      </c>
      <c r="M16" s="18" t="s">
        <v>86</v>
      </c>
      <c r="N16" s="18">
        <v>8190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25">
      <c r="A17" s="9" t="s">
        <v>50</v>
      </c>
      <c r="B17" s="4" t="s">
        <v>70</v>
      </c>
      <c r="C17" s="4">
        <v>2</v>
      </c>
      <c r="D17" s="10" t="str">
        <f>IF(C17&lt;=VLOOKUP(C17, $H$2:$I$27, 1, TRUE), VLOOKUP(C17, $H$2:$I$27, 2, FALSE), "")</f>
        <v>/30</v>
      </c>
      <c r="E17" s="15" t="str">
        <f t="shared" si="2"/>
        <v>255.255.255.252</v>
      </c>
      <c r="G17" s="2">
        <f t="shared" si="1"/>
        <v>16384</v>
      </c>
      <c r="H17" s="2">
        <v>16382</v>
      </c>
      <c r="I17" s="14" t="s">
        <v>46</v>
      </c>
      <c r="J17" s="2" t="s">
        <v>107</v>
      </c>
      <c r="K17" s="2" t="s">
        <v>132</v>
      </c>
      <c r="M17" s="14" t="s">
        <v>46</v>
      </c>
      <c r="N17" s="2">
        <v>16382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25">
      <c r="A18" s="8" t="s">
        <v>51</v>
      </c>
      <c r="B18" s="2" t="s">
        <v>71</v>
      </c>
      <c r="C18" s="2">
        <f>1+5</f>
        <v>6</v>
      </c>
      <c r="D18" s="14" t="str">
        <f>IF(C18&lt;=VLOOKUP(C18, $H$2:$I$27, 1, TRUE), VLOOKUP(C18, $H$2:$I$27, 2, FALSE), "")</f>
        <v>/29</v>
      </c>
      <c r="E18" s="14" t="str">
        <f t="shared" si="2"/>
        <v>255.255.255.248</v>
      </c>
      <c r="G18" s="19">
        <f t="shared" si="1"/>
        <v>32768</v>
      </c>
      <c r="H18" s="18">
        <v>32766</v>
      </c>
      <c r="I18" s="18" t="s">
        <v>87</v>
      </c>
      <c r="J18" s="19" t="s">
        <v>106</v>
      </c>
      <c r="K18" s="19" t="s">
        <v>133</v>
      </c>
      <c r="M18" s="18" t="s">
        <v>87</v>
      </c>
      <c r="N18" s="18">
        <v>32766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25">
      <c r="A19" s="9" t="s">
        <v>52</v>
      </c>
      <c r="B19" s="4" t="s">
        <v>72</v>
      </c>
      <c r="C19" s="4">
        <f>1+1000</f>
        <v>1001</v>
      </c>
      <c r="D19" s="15" t="s">
        <v>32</v>
      </c>
      <c r="E19" s="15" t="str">
        <f t="shared" si="2"/>
        <v>255.255.252.0</v>
      </c>
      <c r="G19" s="2">
        <f t="shared" si="1"/>
        <v>65536</v>
      </c>
      <c r="H19" s="2">
        <v>65534</v>
      </c>
      <c r="I19" s="14" t="s">
        <v>88</v>
      </c>
      <c r="J19" s="2" t="s">
        <v>108</v>
      </c>
      <c r="K19" s="2" t="s">
        <v>134</v>
      </c>
      <c r="M19" s="14" t="s">
        <v>88</v>
      </c>
      <c r="N19" s="2">
        <v>65534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25">
      <c r="A20" s="8" t="s">
        <v>53</v>
      </c>
      <c r="B20" s="2" t="s">
        <v>73</v>
      </c>
      <c r="C20" s="2">
        <v>2</v>
      </c>
      <c r="D20" s="14" t="str">
        <f>IF(C20&lt;=VLOOKUP(C20, $H$2:$I$27, 1, TRUE), VLOOKUP(C20, $H$2:$I$27, 2, FALSE), "")</f>
        <v>/30</v>
      </c>
      <c r="E20" s="14" t="str">
        <f t="shared" si="2"/>
        <v>255.255.255.252</v>
      </c>
      <c r="G20" s="19">
        <f t="shared" si="1"/>
        <v>131072</v>
      </c>
      <c r="H20" s="18">
        <v>131070</v>
      </c>
      <c r="I20" s="18" t="s">
        <v>48</v>
      </c>
      <c r="J20" s="19" t="s">
        <v>109</v>
      </c>
      <c r="K20" s="19" t="s">
        <v>135</v>
      </c>
      <c r="M20" s="18" t="s">
        <v>48</v>
      </c>
      <c r="N20" s="18">
        <v>131070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5">
      <c r="A21" s="9" t="s">
        <v>55</v>
      </c>
      <c r="B21" s="4" t="s">
        <v>74</v>
      </c>
      <c r="C21" s="4">
        <f>1+397+625</f>
        <v>1023</v>
      </c>
      <c r="D21" s="15" t="s">
        <v>33</v>
      </c>
      <c r="E21" s="15" t="str">
        <f t="shared" si="2"/>
        <v>255.255.248.0</v>
      </c>
      <c r="G21" s="2">
        <f t="shared" si="1"/>
        <v>262144</v>
      </c>
      <c r="H21" s="2">
        <v>262142</v>
      </c>
      <c r="I21" s="14" t="s">
        <v>89</v>
      </c>
      <c r="J21" s="2" t="s">
        <v>110</v>
      </c>
      <c r="K21" s="2" t="s">
        <v>136</v>
      </c>
      <c r="M21" s="14" t="s">
        <v>89</v>
      </c>
      <c r="N21" s="2">
        <v>262142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5">
      <c r="A22" s="8" t="s">
        <v>57</v>
      </c>
      <c r="B22" s="2" t="s">
        <v>75</v>
      </c>
      <c r="C22" s="2">
        <f>1+24</f>
        <v>25</v>
      </c>
      <c r="D22" s="13" t="s">
        <v>7</v>
      </c>
      <c r="E22" s="14" t="str">
        <f t="shared" si="2"/>
        <v>255.255.255.224</v>
      </c>
      <c r="G22" s="19">
        <f t="shared" si="1"/>
        <v>524288</v>
      </c>
      <c r="H22" s="18">
        <v>524286</v>
      </c>
      <c r="I22" s="18" t="s">
        <v>90</v>
      </c>
      <c r="J22" s="19" t="s">
        <v>111</v>
      </c>
      <c r="K22" s="19" t="s">
        <v>137</v>
      </c>
      <c r="M22" s="18" t="s">
        <v>90</v>
      </c>
      <c r="N22" s="18">
        <v>524286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5">
      <c r="A23" s="39" t="s">
        <v>9</v>
      </c>
      <c r="B23" s="40"/>
      <c r="C23" s="4">
        <f>SUM(C2:C22)</f>
        <v>4255</v>
      </c>
      <c r="D23" s="15" t="s">
        <v>86</v>
      </c>
      <c r="E23" s="15" t="str">
        <f t="shared" si="2"/>
        <v>255.255.224.0</v>
      </c>
      <c r="G23" s="2">
        <f t="shared" si="1"/>
        <v>1048576</v>
      </c>
      <c r="H23" s="2">
        <v>1048574</v>
      </c>
      <c r="I23" s="14" t="s">
        <v>54</v>
      </c>
      <c r="J23" s="2" t="s">
        <v>112</v>
      </c>
      <c r="K23" s="2" t="s">
        <v>138</v>
      </c>
      <c r="M23" s="14" t="s">
        <v>54</v>
      </c>
      <c r="N23" s="2">
        <v>1048574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5">
      <c r="A24" s="3"/>
      <c r="B24" s="3"/>
      <c r="C24" s="3"/>
      <c r="D24" s="3"/>
      <c r="E24" s="3"/>
      <c r="G24" s="19">
        <f t="shared" si="1"/>
        <v>2097152</v>
      </c>
      <c r="H24" s="18">
        <v>2097150</v>
      </c>
      <c r="I24" s="18" t="s">
        <v>91</v>
      </c>
      <c r="J24" s="19" t="s">
        <v>113</v>
      </c>
      <c r="K24" s="19" t="s">
        <v>139</v>
      </c>
      <c r="M24" s="18" t="s">
        <v>91</v>
      </c>
      <c r="N24" s="18">
        <v>2097150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5">
      <c r="A25" s="3" t="s">
        <v>10</v>
      </c>
      <c r="B25" s="3" t="s">
        <v>11</v>
      </c>
      <c r="C25" s="1"/>
      <c r="G25" s="2">
        <f t="shared" si="1"/>
        <v>4194304</v>
      </c>
      <c r="H25" s="2">
        <v>4194302</v>
      </c>
      <c r="I25" s="14" t="s">
        <v>92</v>
      </c>
      <c r="J25" s="2" t="s">
        <v>114</v>
      </c>
      <c r="K25" s="2" t="s">
        <v>140</v>
      </c>
      <c r="M25" s="14" t="s">
        <v>92</v>
      </c>
      <c r="N25" s="2">
        <v>4194302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5">
      <c r="A26" s="3"/>
      <c r="B26" s="3" t="s">
        <v>12</v>
      </c>
      <c r="G26" s="19">
        <f t="shared" si="1"/>
        <v>8388608</v>
      </c>
      <c r="H26" s="18">
        <v>8388606</v>
      </c>
      <c r="I26" s="18" t="s">
        <v>56</v>
      </c>
      <c r="J26" s="19" t="s">
        <v>115</v>
      </c>
      <c r="K26" s="19" t="s">
        <v>141</v>
      </c>
      <c r="M26" s="18" t="s">
        <v>56</v>
      </c>
      <c r="N26" s="18">
        <v>8388606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5">
      <c r="A27" s="3"/>
      <c r="B27" s="3" t="s">
        <v>13</v>
      </c>
      <c r="G27" s="2">
        <f t="shared" si="1"/>
        <v>16777216</v>
      </c>
      <c r="H27" s="2">
        <v>16777214</v>
      </c>
      <c r="I27" s="14" t="s">
        <v>93</v>
      </c>
      <c r="J27" s="2" t="s">
        <v>116</v>
      </c>
      <c r="K27" s="2" t="s">
        <v>142</v>
      </c>
      <c r="M27" s="14" t="s">
        <v>93</v>
      </c>
      <c r="N27" s="2">
        <v>16777214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5">
      <c r="A28" s="3"/>
      <c r="B28" s="3" t="s">
        <v>14</v>
      </c>
      <c r="G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5">
      <c r="A29" s="3"/>
      <c r="B29" s="3" t="s">
        <v>8</v>
      </c>
      <c r="F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5">
      <c r="F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5">
      <c r="F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5">
      <c r="F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6:27" ht="15.75" customHeight="1" x14ac:dyDescent="0.25">
      <c r="F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6:27" ht="15.75" customHeight="1" x14ac:dyDescent="0.25">
      <c r="F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6:27" ht="12.5" x14ac:dyDescent="0.25">
      <c r="F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6:27" ht="12.5" x14ac:dyDescent="0.25">
      <c r="F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6:27" ht="12.5" x14ac:dyDescent="0.25"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6:27" ht="12.5" x14ac:dyDescent="0.25"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6:27" ht="12.5" x14ac:dyDescent="0.25"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6:27" ht="12.5" x14ac:dyDescent="0.25"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6:27" ht="12.5" x14ac:dyDescent="0.25"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6:27" ht="12.5" x14ac:dyDescent="0.25"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6:27" ht="12.5" x14ac:dyDescent="0.25"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6:27" ht="12.5" x14ac:dyDescent="0.25"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6:27" ht="12.5" x14ac:dyDescent="0.25"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6:27" ht="12.5" x14ac:dyDescent="0.25"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6:27" ht="12.5" x14ac:dyDescent="0.25"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6:27" ht="12.5" x14ac:dyDescent="0.25"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5" x14ac:dyDescent="0.25"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5" x14ac:dyDescent="0.25"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5" x14ac:dyDescent="0.25"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5" x14ac:dyDescent="0.25"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5" x14ac:dyDescent="0.25"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5" x14ac:dyDescent="0.25"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5" x14ac:dyDescent="0.25"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5" x14ac:dyDescent="0.25"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2.5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2.5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2.5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2.5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</sheetData>
  <mergeCells count="1">
    <mergeCell ref="A23:B2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topLeftCell="A34" zoomScale="138" zoomScaleNormal="100" workbookViewId="0">
      <selection activeCell="E16" sqref="E16"/>
    </sheetView>
  </sheetViews>
  <sheetFormatPr defaultColWidth="12.6328125" defaultRowHeight="15.75" customHeight="1" x14ac:dyDescent="0.25"/>
  <cols>
    <col min="2" max="2" width="14" bestFit="1" customWidth="1"/>
    <col min="3" max="3" width="28.1796875" bestFit="1" customWidth="1"/>
    <col min="4" max="4" width="17.36328125" customWidth="1"/>
    <col min="6" max="6" width="14.54296875" customWidth="1"/>
    <col min="7" max="7" width="28.1796875" bestFit="1" customWidth="1"/>
  </cols>
  <sheetData>
    <row r="1" spans="1:26" ht="15.75" customHeight="1" x14ac:dyDescent="0.25">
      <c r="A1" s="5" t="s">
        <v>15</v>
      </c>
      <c r="B1" s="5" t="s">
        <v>16</v>
      </c>
      <c r="C1" s="5" t="s">
        <v>3</v>
      </c>
      <c r="D1" s="5" t="s">
        <v>17</v>
      </c>
      <c r="E1" s="3"/>
      <c r="F1" s="11" t="s">
        <v>0</v>
      </c>
      <c r="G1" s="11" t="s">
        <v>77</v>
      </c>
      <c r="H1" s="3"/>
      <c r="I1" s="20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24" t="s">
        <v>4</v>
      </c>
      <c r="B2" s="6" t="str">
        <f t="shared" ref="B2:B22" si="0">VLOOKUP(A2, $A$25:$D$46, 4, FALSE)</f>
        <v>192.180.24.112</v>
      </c>
      <c r="C2" s="6" t="str">
        <f t="shared" ref="C2:C22" si="1">VLOOKUP(A2, $F$1:$G$22, 2, FALSE)</f>
        <v>255.255.255.252</v>
      </c>
      <c r="D2" s="6" t="str">
        <f t="shared" ref="D2:D22" si="2">VLOOKUP(A2, $A$25:$H$46,8, FALSE)</f>
        <v>192.180.24.115</v>
      </c>
      <c r="E2" s="3"/>
      <c r="F2" s="8" t="s">
        <v>4</v>
      </c>
      <c r="G2" s="8" t="s">
        <v>18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24" t="s">
        <v>6</v>
      </c>
      <c r="B3" s="6" t="str">
        <f t="shared" si="0"/>
        <v>192.180.23.0</v>
      </c>
      <c r="C3" s="6" t="str">
        <f t="shared" si="1"/>
        <v>255.255.255.0</v>
      </c>
      <c r="D3" s="6" t="str">
        <f t="shared" si="2"/>
        <v>192.180.23.255</v>
      </c>
      <c r="E3" s="3"/>
      <c r="F3" s="9" t="s">
        <v>6</v>
      </c>
      <c r="G3" s="9" t="s">
        <v>19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24" t="s">
        <v>25</v>
      </c>
      <c r="B4" s="6" t="str">
        <f t="shared" si="0"/>
        <v>192.180.24.136</v>
      </c>
      <c r="C4" s="6" t="str">
        <f t="shared" si="1"/>
        <v>255.255.255.252</v>
      </c>
      <c r="D4" s="6" t="str">
        <f t="shared" si="2"/>
        <v>192.180.24.139</v>
      </c>
      <c r="E4" s="3"/>
      <c r="F4" s="8" t="s">
        <v>25</v>
      </c>
      <c r="G4" s="8" t="s">
        <v>18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24" t="s">
        <v>38</v>
      </c>
      <c r="B5" s="6" t="str">
        <f t="shared" si="0"/>
        <v>192.180.24.140</v>
      </c>
      <c r="C5" s="6" t="str">
        <f t="shared" si="1"/>
        <v>255.255.255.252</v>
      </c>
      <c r="D5" s="6" t="str">
        <f t="shared" si="2"/>
        <v>192.180.24.143</v>
      </c>
      <c r="E5" s="3"/>
      <c r="F5" s="9" t="s">
        <v>38</v>
      </c>
      <c r="G5" s="9" t="s">
        <v>18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24" t="s">
        <v>29</v>
      </c>
      <c r="B6" s="6" t="str">
        <f t="shared" si="0"/>
        <v>192.180.24.144</v>
      </c>
      <c r="C6" s="6" t="str">
        <f t="shared" si="1"/>
        <v>255.255.255.252</v>
      </c>
      <c r="D6" s="6" t="str">
        <f t="shared" si="2"/>
        <v>192.180.24.147</v>
      </c>
      <c r="E6" s="3"/>
      <c r="F6" s="8" t="s">
        <v>29</v>
      </c>
      <c r="G6" s="8" t="s">
        <v>18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24" t="s">
        <v>31</v>
      </c>
      <c r="B7" s="6" t="str">
        <f t="shared" si="0"/>
        <v>192.180.12.0</v>
      </c>
      <c r="C7" s="6" t="str">
        <f t="shared" si="1"/>
        <v>255.255.252.0</v>
      </c>
      <c r="D7" s="6" t="str">
        <f t="shared" si="2"/>
        <v>192.180.15.255</v>
      </c>
      <c r="E7" s="3"/>
      <c r="F7" s="9" t="s">
        <v>31</v>
      </c>
      <c r="G7" s="9" t="s">
        <v>102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24" t="s">
        <v>39</v>
      </c>
      <c r="B8" s="6" t="str">
        <f t="shared" si="0"/>
        <v>192.180.22.0</v>
      </c>
      <c r="C8" s="6" t="str">
        <f t="shared" si="1"/>
        <v>255.255.255.0</v>
      </c>
      <c r="D8" s="6" t="str">
        <f t="shared" si="2"/>
        <v>192.180.22.255</v>
      </c>
      <c r="E8" s="3"/>
      <c r="F8" s="8" t="s">
        <v>39</v>
      </c>
      <c r="G8" s="8" t="s">
        <v>19</v>
      </c>
      <c r="H8" s="3"/>
      <c r="I8" s="20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24" t="s">
        <v>40</v>
      </c>
      <c r="B9" s="6" t="str">
        <f t="shared" si="0"/>
        <v>192.180.24.148</v>
      </c>
      <c r="C9" s="6" t="str">
        <f t="shared" si="1"/>
        <v>255.255.255.252</v>
      </c>
      <c r="D9" s="6" t="str">
        <f t="shared" si="2"/>
        <v>192.180.24.151</v>
      </c>
      <c r="E9" s="3"/>
      <c r="F9" s="9" t="s">
        <v>40</v>
      </c>
      <c r="G9" s="9" t="s">
        <v>18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24" t="s">
        <v>41</v>
      </c>
      <c r="B10" s="6" t="str">
        <f t="shared" si="0"/>
        <v>192.180.20.0</v>
      </c>
      <c r="C10" s="6" t="str">
        <f t="shared" si="1"/>
        <v>255.255.254.0</v>
      </c>
      <c r="D10" s="6" t="str">
        <f t="shared" si="2"/>
        <v>192.180.21.255</v>
      </c>
      <c r="E10" s="3"/>
      <c r="F10" s="8" t="s">
        <v>41</v>
      </c>
      <c r="G10" s="8" t="s">
        <v>101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24" t="s">
        <v>42</v>
      </c>
      <c r="B11" s="6" t="str">
        <f t="shared" si="0"/>
        <v>192.180.24.116</v>
      </c>
      <c r="C11" s="6" t="str">
        <f t="shared" si="1"/>
        <v>255.255.255.252</v>
      </c>
      <c r="D11" s="6" t="str">
        <f t="shared" si="2"/>
        <v>192.180.24.119</v>
      </c>
      <c r="E11" s="3"/>
      <c r="F11" s="9" t="s">
        <v>42</v>
      </c>
      <c r="G11" s="9" t="s">
        <v>18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24" t="s">
        <v>43</v>
      </c>
      <c r="B12" s="6" t="str">
        <f t="shared" si="0"/>
        <v>192.180.24.0</v>
      </c>
      <c r="C12" s="6" t="str">
        <f t="shared" si="1"/>
        <v>255.255.255.192</v>
      </c>
      <c r="D12" s="6" t="str">
        <f t="shared" si="2"/>
        <v>192.180.24.63</v>
      </c>
      <c r="E12" s="3"/>
      <c r="F12" s="8" t="s">
        <v>43</v>
      </c>
      <c r="G12" s="8" t="s">
        <v>99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24" t="s">
        <v>44</v>
      </c>
      <c r="B13" s="6" t="str">
        <f t="shared" si="0"/>
        <v>192.180.16.0</v>
      </c>
      <c r="C13" s="6" t="str">
        <f t="shared" si="1"/>
        <v>255.255.252.0</v>
      </c>
      <c r="D13" s="6" t="str">
        <f t="shared" si="2"/>
        <v>192.180.19.255</v>
      </c>
      <c r="E13" s="3"/>
      <c r="F13" s="9" t="s">
        <v>44</v>
      </c>
      <c r="G13" s="9" t="s">
        <v>102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24" t="s">
        <v>45</v>
      </c>
      <c r="B14" s="6" t="str">
        <f t="shared" si="0"/>
        <v>192.180.24.104</v>
      </c>
      <c r="C14" s="6" t="str">
        <f t="shared" si="1"/>
        <v>255.255.255.248</v>
      </c>
      <c r="D14" s="6" t="str">
        <f t="shared" si="2"/>
        <v>192.180.24.111</v>
      </c>
      <c r="E14" s="3"/>
      <c r="F14" s="8" t="s">
        <v>45</v>
      </c>
      <c r="G14" s="8" t="s">
        <v>96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24" t="s">
        <v>47</v>
      </c>
      <c r="B15" s="6" t="str">
        <f t="shared" si="0"/>
        <v>192.180.24.120</v>
      </c>
      <c r="C15" s="6" t="str">
        <f t="shared" si="1"/>
        <v>255.255.255.252</v>
      </c>
      <c r="D15" s="6" t="str">
        <f t="shared" si="2"/>
        <v>192.180.24.123</v>
      </c>
      <c r="E15" s="3"/>
      <c r="F15" s="9" t="s">
        <v>47</v>
      </c>
      <c r="G15" s="9" t="s">
        <v>18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24" t="s">
        <v>49</v>
      </c>
      <c r="B16" s="6" t="str">
        <f t="shared" si="0"/>
        <v>192.180.24.124</v>
      </c>
      <c r="C16" s="6" t="str">
        <f t="shared" si="1"/>
        <v>255.255.255.252</v>
      </c>
      <c r="D16" s="6" t="str">
        <f t="shared" si="2"/>
        <v>192.180.24.127</v>
      </c>
      <c r="E16" s="3"/>
      <c r="F16" s="8" t="s">
        <v>49</v>
      </c>
      <c r="G16" s="8" t="s">
        <v>18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24" t="s">
        <v>50</v>
      </c>
      <c r="B17" s="6" t="str">
        <f t="shared" si="0"/>
        <v>192.180.24.128</v>
      </c>
      <c r="C17" s="6" t="str">
        <f t="shared" si="1"/>
        <v>255.255.255.252</v>
      </c>
      <c r="D17" s="6" t="str">
        <f t="shared" si="2"/>
        <v>192.180.24.131</v>
      </c>
      <c r="E17" s="3"/>
      <c r="F17" s="9" t="s">
        <v>50</v>
      </c>
      <c r="G17" s="9" t="s">
        <v>18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24" t="s">
        <v>51</v>
      </c>
      <c r="B18" s="6" t="str">
        <f t="shared" si="0"/>
        <v>192.180.24.96</v>
      </c>
      <c r="C18" s="6" t="str">
        <f t="shared" si="1"/>
        <v>255.255.255.248</v>
      </c>
      <c r="D18" s="6" t="str">
        <f t="shared" si="2"/>
        <v>192.180.24.103</v>
      </c>
      <c r="E18" s="3"/>
      <c r="F18" s="8" t="s">
        <v>51</v>
      </c>
      <c r="G18" s="8" t="s">
        <v>96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24" t="s">
        <v>52</v>
      </c>
      <c r="B19" s="6" t="str">
        <f t="shared" si="0"/>
        <v>192.180.8.0</v>
      </c>
      <c r="C19" s="6" t="str">
        <f t="shared" si="1"/>
        <v>255.255.252.0</v>
      </c>
      <c r="D19" s="6" t="str">
        <f t="shared" si="2"/>
        <v>192.180.11.255</v>
      </c>
      <c r="E19" s="3"/>
      <c r="F19" s="9" t="s">
        <v>52</v>
      </c>
      <c r="G19" s="9" t="s">
        <v>102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24" t="s">
        <v>53</v>
      </c>
      <c r="B20" s="6" t="str">
        <f t="shared" si="0"/>
        <v>192.180.24.132</v>
      </c>
      <c r="C20" s="6" t="str">
        <f t="shared" si="1"/>
        <v>255.255.255.252</v>
      </c>
      <c r="D20" s="6" t="str">
        <f t="shared" si="2"/>
        <v>192.180.24.135</v>
      </c>
      <c r="E20" s="3"/>
      <c r="F20" s="8" t="s">
        <v>53</v>
      </c>
      <c r="G20" s="8" t="s">
        <v>18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24" t="s">
        <v>55</v>
      </c>
      <c r="B21" s="6" t="str">
        <f t="shared" si="0"/>
        <v>192.180.0.0</v>
      </c>
      <c r="C21" s="6" t="str">
        <f t="shared" si="1"/>
        <v>255.255.248.0</v>
      </c>
      <c r="D21" s="6" t="str">
        <f t="shared" si="2"/>
        <v>192.180.7.255</v>
      </c>
      <c r="E21" s="3"/>
      <c r="F21" s="9" t="s">
        <v>55</v>
      </c>
      <c r="G21" s="9" t="s">
        <v>103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24" t="s">
        <v>57</v>
      </c>
      <c r="B22" s="6" t="str">
        <f t="shared" si="0"/>
        <v>192.180.24.64</v>
      </c>
      <c r="C22" s="6" t="str">
        <f t="shared" si="1"/>
        <v>255.255.255.224</v>
      </c>
      <c r="D22" s="6" t="str">
        <f t="shared" si="2"/>
        <v>192.180.24.95</v>
      </c>
      <c r="E22" s="3"/>
      <c r="F22" s="8" t="s">
        <v>57</v>
      </c>
      <c r="G22" s="8" t="s">
        <v>98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20" t="s">
        <v>215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23" t="s">
        <v>208</v>
      </c>
      <c r="B25" s="23" t="s">
        <v>209</v>
      </c>
      <c r="C25" s="23" t="s">
        <v>210</v>
      </c>
      <c r="D25" s="23" t="s">
        <v>211</v>
      </c>
      <c r="E25" s="23" t="s">
        <v>212</v>
      </c>
      <c r="F25" s="23" t="s">
        <v>213</v>
      </c>
      <c r="G25" s="23" t="s">
        <v>214</v>
      </c>
      <c r="H25" s="23" t="s">
        <v>17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21" t="s">
        <v>55</v>
      </c>
      <c r="B26" s="21">
        <v>1023</v>
      </c>
      <c r="C26" s="21">
        <v>2046</v>
      </c>
      <c r="D26" s="21" t="s">
        <v>166</v>
      </c>
      <c r="E26" s="21" t="s">
        <v>33</v>
      </c>
      <c r="F26" s="21" t="s">
        <v>103</v>
      </c>
      <c r="G26" s="21" t="s">
        <v>187</v>
      </c>
      <c r="H26" s="21" t="s">
        <v>145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22" t="s">
        <v>52</v>
      </c>
      <c r="B27" s="22">
        <v>1001</v>
      </c>
      <c r="C27" s="22">
        <v>1022</v>
      </c>
      <c r="D27" s="22" t="s">
        <v>167</v>
      </c>
      <c r="E27" s="22" t="s">
        <v>32</v>
      </c>
      <c r="F27" s="22" t="s">
        <v>102</v>
      </c>
      <c r="G27" s="22" t="s">
        <v>188</v>
      </c>
      <c r="H27" s="22" t="s">
        <v>146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21" t="s">
        <v>31</v>
      </c>
      <c r="B28" s="21">
        <v>1001</v>
      </c>
      <c r="C28" s="21">
        <v>1022</v>
      </c>
      <c r="D28" s="21" t="s">
        <v>168</v>
      </c>
      <c r="E28" s="21" t="s">
        <v>32</v>
      </c>
      <c r="F28" s="21" t="s">
        <v>102</v>
      </c>
      <c r="G28" s="21" t="s">
        <v>189</v>
      </c>
      <c r="H28" s="21" t="s">
        <v>161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22" t="s">
        <v>44</v>
      </c>
      <c r="B29" s="22">
        <v>512</v>
      </c>
      <c r="C29" s="22">
        <v>1022</v>
      </c>
      <c r="D29" s="22" t="s">
        <v>169</v>
      </c>
      <c r="E29" s="22" t="s">
        <v>32</v>
      </c>
      <c r="F29" s="22" t="s">
        <v>102</v>
      </c>
      <c r="G29" s="22" t="s">
        <v>190</v>
      </c>
      <c r="H29" s="22" t="s">
        <v>162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21" t="s">
        <v>41</v>
      </c>
      <c r="B30" s="21">
        <v>255</v>
      </c>
      <c r="C30" s="21">
        <v>510</v>
      </c>
      <c r="D30" s="21" t="s">
        <v>170</v>
      </c>
      <c r="E30" s="21" t="s">
        <v>27</v>
      </c>
      <c r="F30" s="21" t="s">
        <v>101</v>
      </c>
      <c r="G30" s="21" t="s">
        <v>191</v>
      </c>
      <c r="H30" s="21" t="s">
        <v>163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22" t="s">
        <v>39</v>
      </c>
      <c r="B31" s="22">
        <v>251</v>
      </c>
      <c r="C31" s="22">
        <v>254</v>
      </c>
      <c r="D31" s="22" t="s">
        <v>171</v>
      </c>
      <c r="E31" s="22" t="s">
        <v>26</v>
      </c>
      <c r="F31" s="22" t="s">
        <v>19</v>
      </c>
      <c r="G31" s="22" t="s">
        <v>192</v>
      </c>
      <c r="H31" s="22" t="s">
        <v>164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21" t="s">
        <v>6</v>
      </c>
      <c r="B32" s="21">
        <v>127</v>
      </c>
      <c r="C32" s="21">
        <v>254</v>
      </c>
      <c r="D32" s="21" t="s">
        <v>172</v>
      </c>
      <c r="E32" s="21" t="s">
        <v>26</v>
      </c>
      <c r="F32" s="21" t="s">
        <v>19</v>
      </c>
      <c r="G32" s="21" t="s">
        <v>193</v>
      </c>
      <c r="H32" s="21" t="s">
        <v>165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22" t="s">
        <v>43</v>
      </c>
      <c r="B33" s="22">
        <v>31</v>
      </c>
      <c r="C33" s="22">
        <v>62</v>
      </c>
      <c r="D33" s="22" t="s">
        <v>173</v>
      </c>
      <c r="E33" s="22" t="s">
        <v>84</v>
      </c>
      <c r="F33" s="22" t="s">
        <v>99</v>
      </c>
      <c r="G33" s="22" t="s">
        <v>194</v>
      </c>
      <c r="H33" s="22" t="s">
        <v>147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5" x14ac:dyDescent="0.25">
      <c r="A34" s="21" t="s">
        <v>57</v>
      </c>
      <c r="B34" s="21">
        <v>25</v>
      </c>
      <c r="C34" s="21">
        <v>30</v>
      </c>
      <c r="D34" s="21" t="s">
        <v>174</v>
      </c>
      <c r="E34" s="21" t="s">
        <v>7</v>
      </c>
      <c r="F34" s="21" t="s">
        <v>98</v>
      </c>
      <c r="G34" s="21" t="s">
        <v>195</v>
      </c>
      <c r="H34" s="21" t="s">
        <v>148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5" x14ac:dyDescent="0.25">
      <c r="A35" s="22" t="s">
        <v>51</v>
      </c>
      <c r="B35" s="22">
        <v>6</v>
      </c>
      <c r="C35" s="22">
        <v>6</v>
      </c>
      <c r="D35" s="22" t="s">
        <v>175</v>
      </c>
      <c r="E35" s="22" t="s">
        <v>83</v>
      </c>
      <c r="F35" s="22" t="s">
        <v>96</v>
      </c>
      <c r="G35" s="22" t="s">
        <v>196</v>
      </c>
      <c r="H35" s="22" t="s">
        <v>150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5" x14ac:dyDescent="0.25">
      <c r="A36" s="21" t="s">
        <v>45</v>
      </c>
      <c r="B36" s="21">
        <v>3</v>
      </c>
      <c r="C36" s="21">
        <v>6</v>
      </c>
      <c r="D36" s="21" t="s">
        <v>177</v>
      </c>
      <c r="E36" s="21" t="s">
        <v>83</v>
      </c>
      <c r="F36" s="21" t="s">
        <v>96</v>
      </c>
      <c r="G36" s="21" t="s">
        <v>197</v>
      </c>
      <c r="H36" s="21" t="s">
        <v>151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5" x14ac:dyDescent="0.25">
      <c r="A37" s="22" t="s">
        <v>4</v>
      </c>
      <c r="B37" s="22">
        <v>2</v>
      </c>
      <c r="C37" s="22">
        <v>2</v>
      </c>
      <c r="D37" s="22" t="s">
        <v>178</v>
      </c>
      <c r="E37" s="22" t="s">
        <v>5</v>
      </c>
      <c r="F37" s="22" t="s">
        <v>18</v>
      </c>
      <c r="G37" s="22" t="s">
        <v>198</v>
      </c>
      <c r="H37" s="22" t="s">
        <v>152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5" x14ac:dyDescent="0.25">
      <c r="A38" s="21" t="s">
        <v>42</v>
      </c>
      <c r="B38" s="21">
        <v>2</v>
      </c>
      <c r="C38" s="21">
        <v>2</v>
      </c>
      <c r="D38" s="21" t="s">
        <v>179</v>
      </c>
      <c r="E38" s="21" t="s">
        <v>5</v>
      </c>
      <c r="F38" s="21" t="s">
        <v>18</v>
      </c>
      <c r="G38" s="21" t="s">
        <v>199</v>
      </c>
      <c r="H38" s="21" t="s">
        <v>153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5" x14ac:dyDescent="0.25">
      <c r="A39" s="22" t="s">
        <v>47</v>
      </c>
      <c r="B39" s="22">
        <v>2</v>
      </c>
      <c r="C39" s="22">
        <v>2</v>
      </c>
      <c r="D39" s="22" t="s">
        <v>180</v>
      </c>
      <c r="E39" s="22" t="s">
        <v>5</v>
      </c>
      <c r="F39" s="22" t="s">
        <v>18</v>
      </c>
      <c r="G39" s="22" t="s">
        <v>200</v>
      </c>
      <c r="H39" s="22" t="s">
        <v>154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5" x14ac:dyDescent="0.25">
      <c r="A40" s="21" t="s">
        <v>49</v>
      </c>
      <c r="B40" s="21">
        <v>2</v>
      </c>
      <c r="C40" s="21">
        <v>2</v>
      </c>
      <c r="D40" s="21" t="s">
        <v>181</v>
      </c>
      <c r="E40" s="21" t="s">
        <v>5</v>
      </c>
      <c r="F40" s="21" t="s">
        <v>18</v>
      </c>
      <c r="G40" s="21" t="s">
        <v>201</v>
      </c>
      <c r="H40" s="21" t="s">
        <v>149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5" x14ac:dyDescent="0.25">
      <c r="A41" s="22" t="s">
        <v>50</v>
      </c>
      <c r="B41" s="22">
        <v>2</v>
      </c>
      <c r="C41" s="22">
        <v>2</v>
      </c>
      <c r="D41" s="22" t="s">
        <v>176</v>
      </c>
      <c r="E41" s="22" t="s">
        <v>5</v>
      </c>
      <c r="F41" s="22" t="s">
        <v>18</v>
      </c>
      <c r="G41" s="22" t="s">
        <v>202</v>
      </c>
      <c r="H41" s="22" t="s">
        <v>155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5" x14ac:dyDescent="0.25">
      <c r="A42" s="21" t="s">
        <v>53</v>
      </c>
      <c r="B42" s="21">
        <v>2</v>
      </c>
      <c r="C42" s="21">
        <v>2</v>
      </c>
      <c r="D42" s="21" t="s">
        <v>182</v>
      </c>
      <c r="E42" s="21" t="s">
        <v>5</v>
      </c>
      <c r="F42" s="21" t="s">
        <v>18</v>
      </c>
      <c r="G42" s="21" t="s">
        <v>203</v>
      </c>
      <c r="H42" s="21" t="s">
        <v>156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5" x14ac:dyDescent="0.25">
      <c r="A43" s="22" t="s">
        <v>25</v>
      </c>
      <c r="B43" s="22">
        <v>2</v>
      </c>
      <c r="C43" s="22">
        <v>2</v>
      </c>
      <c r="D43" s="22" t="s">
        <v>183</v>
      </c>
      <c r="E43" s="22" t="s">
        <v>5</v>
      </c>
      <c r="F43" s="22" t="s">
        <v>18</v>
      </c>
      <c r="G43" s="22" t="s">
        <v>204</v>
      </c>
      <c r="H43" s="22" t="s">
        <v>157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5" x14ac:dyDescent="0.25">
      <c r="A44" s="21" t="s">
        <v>38</v>
      </c>
      <c r="B44" s="21">
        <v>2</v>
      </c>
      <c r="C44" s="21">
        <v>2</v>
      </c>
      <c r="D44" s="21" t="s">
        <v>184</v>
      </c>
      <c r="E44" s="21" t="s">
        <v>5</v>
      </c>
      <c r="F44" s="21" t="s">
        <v>18</v>
      </c>
      <c r="G44" s="21" t="s">
        <v>205</v>
      </c>
      <c r="H44" s="21" t="s">
        <v>158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5" x14ac:dyDescent="0.25">
      <c r="A45" s="22" t="s">
        <v>29</v>
      </c>
      <c r="B45" s="22">
        <v>2</v>
      </c>
      <c r="C45" s="22">
        <v>2</v>
      </c>
      <c r="D45" s="22" t="s">
        <v>185</v>
      </c>
      <c r="E45" s="22" t="s">
        <v>5</v>
      </c>
      <c r="F45" s="22" t="s">
        <v>18</v>
      </c>
      <c r="G45" s="22" t="s">
        <v>206</v>
      </c>
      <c r="H45" s="22" t="s">
        <v>159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5" x14ac:dyDescent="0.25">
      <c r="A46" s="21" t="s">
        <v>40</v>
      </c>
      <c r="B46" s="21">
        <v>2</v>
      </c>
      <c r="C46" s="21">
        <v>2</v>
      </c>
      <c r="D46" s="21" t="s">
        <v>186</v>
      </c>
      <c r="E46" s="21" t="s">
        <v>5</v>
      </c>
      <c r="F46" s="21" t="s">
        <v>18</v>
      </c>
      <c r="G46" s="21" t="s">
        <v>207</v>
      </c>
      <c r="H46" s="21" t="s">
        <v>160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phoneticPr fontId="4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0"/>
  <sheetViews>
    <sheetView topLeftCell="A64" zoomScale="173" zoomScaleNormal="130" workbookViewId="0">
      <selection activeCell="E70" sqref="E70"/>
    </sheetView>
  </sheetViews>
  <sheetFormatPr defaultColWidth="12.6328125" defaultRowHeight="15.75" customHeight="1" x14ac:dyDescent="0.25"/>
  <cols>
    <col min="1" max="1" width="12.6328125" customWidth="1"/>
    <col min="2" max="4" width="18.08984375" customWidth="1"/>
  </cols>
  <sheetData>
    <row r="1" spans="1:26" ht="15.75" customHeight="1" x14ac:dyDescent="0.25">
      <c r="A1" s="7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36" t="s">
        <v>21</v>
      </c>
      <c r="B2" s="32"/>
      <c r="C2" s="32"/>
      <c r="D2" s="32"/>
      <c r="E2" s="32"/>
      <c r="F2" s="3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41" t="s">
        <v>15</v>
      </c>
      <c r="B3" s="44" t="s">
        <v>22</v>
      </c>
      <c r="C3" s="45"/>
      <c r="D3" s="45"/>
      <c r="E3" s="46"/>
      <c r="F3" s="41" t="s">
        <v>23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42"/>
      <c r="B4" s="44">
        <v>1</v>
      </c>
      <c r="C4" s="46"/>
      <c r="D4" s="44">
        <v>2</v>
      </c>
      <c r="E4" s="46"/>
      <c r="F4" s="4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43"/>
      <c r="B5" s="25" t="s">
        <v>15</v>
      </c>
      <c r="C5" s="47" t="s">
        <v>3</v>
      </c>
      <c r="D5" s="25" t="s">
        <v>15</v>
      </c>
      <c r="E5" s="47" t="s">
        <v>3</v>
      </c>
      <c r="F5" s="4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29" t="s">
        <v>24</v>
      </c>
      <c r="B6" s="29" t="s">
        <v>43</v>
      </c>
      <c r="C6" s="48" t="s">
        <v>84</v>
      </c>
      <c r="D6" s="29" t="s">
        <v>44</v>
      </c>
      <c r="E6" s="48" t="s">
        <v>32</v>
      </c>
      <c r="F6" s="29" t="s">
        <v>33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29" t="s">
        <v>28</v>
      </c>
      <c r="B7" s="29" t="s">
        <v>50</v>
      </c>
      <c r="C7" s="48" t="s">
        <v>5</v>
      </c>
      <c r="D7" s="29" t="s">
        <v>51</v>
      </c>
      <c r="E7" s="48" t="s">
        <v>83</v>
      </c>
      <c r="F7" s="29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29" t="s">
        <v>216</v>
      </c>
      <c r="B8" s="29" t="s">
        <v>53</v>
      </c>
      <c r="C8" s="48" t="s">
        <v>5</v>
      </c>
      <c r="D8" s="29" t="s">
        <v>55</v>
      </c>
      <c r="E8" s="48" t="s">
        <v>33</v>
      </c>
      <c r="F8" s="29" t="s">
        <v>36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29" t="s">
        <v>217</v>
      </c>
      <c r="B9" s="29" t="s">
        <v>31</v>
      </c>
      <c r="C9" s="48" t="s">
        <v>32</v>
      </c>
      <c r="D9" s="29" t="s">
        <v>39</v>
      </c>
      <c r="E9" s="48" t="s">
        <v>26</v>
      </c>
      <c r="F9" s="29" t="s">
        <v>33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5" customHeight="1" x14ac:dyDescent="0.25">
      <c r="A10" s="32"/>
      <c r="B10" s="32"/>
      <c r="C10" s="32"/>
      <c r="D10" s="32"/>
      <c r="E10" s="32"/>
      <c r="F10" s="3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6" ht="15.75" customHeight="1" x14ac:dyDescent="0.25">
      <c r="A11" s="36" t="s">
        <v>34</v>
      </c>
      <c r="B11" s="32"/>
      <c r="C11" s="32"/>
      <c r="D11" s="32"/>
      <c r="E11" s="32"/>
      <c r="F11" s="3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41" t="s">
        <v>15</v>
      </c>
      <c r="B12" s="44" t="s">
        <v>22</v>
      </c>
      <c r="C12" s="45"/>
      <c r="D12" s="45"/>
      <c r="E12" s="46"/>
      <c r="F12" s="41" t="s">
        <v>23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42"/>
      <c r="B13" s="44">
        <v>1</v>
      </c>
      <c r="C13" s="46"/>
      <c r="D13" s="44">
        <v>2</v>
      </c>
      <c r="E13" s="46"/>
      <c r="F13" s="4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43"/>
      <c r="B14" s="25" t="s">
        <v>15</v>
      </c>
      <c r="C14" s="47" t="s">
        <v>3</v>
      </c>
      <c r="D14" s="25" t="s">
        <v>15</v>
      </c>
      <c r="E14" s="47" t="s">
        <v>3</v>
      </c>
      <c r="F14" s="4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29" t="s">
        <v>35</v>
      </c>
      <c r="B15" s="29" t="s">
        <v>24</v>
      </c>
      <c r="C15" s="48" t="s">
        <v>33</v>
      </c>
      <c r="D15" s="29" t="s">
        <v>42</v>
      </c>
      <c r="E15" s="48" t="s">
        <v>5</v>
      </c>
      <c r="F15" s="29" t="s">
        <v>36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29" t="s">
        <v>218</v>
      </c>
      <c r="B16" s="29" t="s">
        <v>52</v>
      </c>
      <c r="C16" s="48" t="s">
        <v>32</v>
      </c>
      <c r="D16" s="29" t="s">
        <v>216</v>
      </c>
      <c r="E16" s="48" t="s">
        <v>36</v>
      </c>
      <c r="F16" s="29" t="s">
        <v>86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32"/>
      <c r="B17" s="32"/>
      <c r="C17" s="32"/>
      <c r="D17" s="32"/>
      <c r="E17" s="32"/>
      <c r="F17" s="3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36" t="s">
        <v>37</v>
      </c>
      <c r="B18" s="32"/>
      <c r="C18" s="32"/>
      <c r="D18" s="32"/>
      <c r="E18" s="32"/>
      <c r="F18" s="3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41" t="s">
        <v>15</v>
      </c>
      <c r="B19" s="44" t="s">
        <v>22</v>
      </c>
      <c r="C19" s="45"/>
      <c r="D19" s="45"/>
      <c r="E19" s="46"/>
      <c r="F19" s="41" t="s">
        <v>23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42"/>
      <c r="B20" s="44">
        <v>1</v>
      </c>
      <c r="C20" s="46"/>
      <c r="D20" s="44">
        <v>2</v>
      </c>
      <c r="E20" s="46"/>
      <c r="F20" s="4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43"/>
      <c r="B21" s="25" t="s">
        <v>15</v>
      </c>
      <c r="C21" s="47" t="s">
        <v>3</v>
      </c>
      <c r="D21" s="25" t="s">
        <v>15</v>
      </c>
      <c r="E21" s="47" t="s">
        <v>3</v>
      </c>
      <c r="F21" s="4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29" t="s">
        <v>219</v>
      </c>
      <c r="B22" s="29" t="s">
        <v>217</v>
      </c>
      <c r="C22" s="48" t="s">
        <v>33</v>
      </c>
      <c r="D22" s="29" t="s">
        <v>29</v>
      </c>
      <c r="E22" s="48" t="s">
        <v>5</v>
      </c>
      <c r="F22" s="29" t="s">
        <v>36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29" t="s">
        <v>220</v>
      </c>
      <c r="B23" s="29" t="s">
        <v>41</v>
      </c>
      <c r="C23" s="48" t="s">
        <v>27</v>
      </c>
      <c r="D23" s="29" t="s">
        <v>35</v>
      </c>
      <c r="E23" s="48" t="s">
        <v>36</v>
      </c>
      <c r="F23" s="29" t="s">
        <v>86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29" t="s">
        <v>221</v>
      </c>
      <c r="B24" s="29" t="s">
        <v>28</v>
      </c>
      <c r="C24" s="48" t="s">
        <v>30</v>
      </c>
      <c r="D24" s="29" t="s">
        <v>218</v>
      </c>
      <c r="E24" s="48" t="s">
        <v>86</v>
      </c>
      <c r="F24" s="29" t="s">
        <v>46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2"/>
      <c r="B25" s="32"/>
      <c r="C25" s="32"/>
      <c r="D25" s="32"/>
      <c r="E25" s="32"/>
      <c r="F25" s="3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6" t="s">
        <v>222</v>
      </c>
      <c r="B26" s="32"/>
      <c r="C26" s="32"/>
      <c r="D26" s="32"/>
      <c r="E26" s="32"/>
      <c r="F26" s="3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41" t="s">
        <v>15</v>
      </c>
      <c r="B27" s="44" t="s">
        <v>22</v>
      </c>
      <c r="C27" s="45"/>
      <c r="D27" s="45"/>
      <c r="E27" s="46"/>
      <c r="F27" s="41" t="s">
        <v>23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42"/>
      <c r="B28" s="44">
        <v>1</v>
      </c>
      <c r="C28" s="46"/>
      <c r="D28" s="44">
        <v>2</v>
      </c>
      <c r="E28" s="46"/>
      <c r="F28" s="4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43"/>
      <c r="B29" s="25" t="s">
        <v>15</v>
      </c>
      <c r="C29" s="47" t="s">
        <v>3</v>
      </c>
      <c r="D29" s="25" t="s">
        <v>15</v>
      </c>
      <c r="E29" s="47" t="s">
        <v>3</v>
      </c>
      <c r="F29" s="4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29" t="s">
        <v>224</v>
      </c>
      <c r="B30" s="29" t="s">
        <v>220</v>
      </c>
      <c r="C30" s="48" t="s">
        <v>86</v>
      </c>
      <c r="D30" s="29" t="s">
        <v>40</v>
      </c>
      <c r="E30" s="48" t="s">
        <v>5</v>
      </c>
      <c r="F30" s="29" t="s">
        <v>46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29" t="s">
        <v>225</v>
      </c>
      <c r="B31" s="29" t="s">
        <v>49</v>
      </c>
      <c r="C31" s="48" t="s">
        <v>5</v>
      </c>
      <c r="D31" s="33" t="s">
        <v>221</v>
      </c>
      <c r="E31" s="49" t="s">
        <v>46</v>
      </c>
      <c r="F31" s="29" t="s">
        <v>87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5" x14ac:dyDescent="0.25">
      <c r="A32" s="32"/>
      <c r="B32" s="32"/>
      <c r="C32" s="32"/>
      <c r="D32" s="32"/>
      <c r="E32" s="32"/>
      <c r="F32" s="3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6" ht="13" x14ac:dyDescent="0.25">
      <c r="A33" s="36" t="s">
        <v>223</v>
      </c>
      <c r="B33" s="32"/>
      <c r="C33" s="32"/>
      <c r="D33" s="32"/>
      <c r="E33" s="32"/>
      <c r="F33" s="3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6" ht="12.5" x14ac:dyDescent="0.25">
      <c r="A34" s="41" t="s">
        <v>15</v>
      </c>
      <c r="B34" s="44" t="s">
        <v>22</v>
      </c>
      <c r="C34" s="45"/>
      <c r="D34" s="45"/>
      <c r="E34" s="46"/>
      <c r="F34" s="41" t="s">
        <v>23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5" x14ac:dyDescent="0.25">
      <c r="A35" s="42"/>
      <c r="B35" s="44">
        <v>1</v>
      </c>
      <c r="C35" s="46"/>
      <c r="D35" s="44">
        <v>2</v>
      </c>
      <c r="E35" s="46"/>
      <c r="F35" s="4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5" x14ac:dyDescent="0.25">
      <c r="A36" s="43"/>
      <c r="B36" s="25" t="s">
        <v>15</v>
      </c>
      <c r="C36" s="47" t="s">
        <v>3</v>
      </c>
      <c r="D36" s="25" t="s">
        <v>15</v>
      </c>
      <c r="E36" s="47" t="s">
        <v>3</v>
      </c>
      <c r="F36" s="4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5" x14ac:dyDescent="0.25">
      <c r="A37" s="29" t="s">
        <v>226</v>
      </c>
      <c r="B37" s="29" t="s">
        <v>45</v>
      </c>
      <c r="C37" s="48" t="s">
        <v>83</v>
      </c>
      <c r="D37" s="29" t="s">
        <v>224</v>
      </c>
      <c r="E37" s="48" t="s">
        <v>46</v>
      </c>
      <c r="F37" s="29" t="s">
        <v>87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5" x14ac:dyDescent="0.25">
      <c r="A38" s="34" t="s">
        <v>227</v>
      </c>
      <c r="B38" s="34" t="s">
        <v>38</v>
      </c>
      <c r="C38" s="50" t="s">
        <v>5</v>
      </c>
      <c r="D38" s="34" t="s">
        <v>219</v>
      </c>
      <c r="E38" s="50" t="s">
        <v>36</v>
      </c>
      <c r="F38" s="34" t="s">
        <v>86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5" x14ac:dyDescent="0.25">
      <c r="A39" s="35" t="s">
        <v>228</v>
      </c>
      <c r="B39" s="35" t="s">
        <v>47</v>
      </c>
      <c r="C39" s="51" t="s">
        <v>5</v>
      </c>
      <c r="D39" s="35" t="s">
        <v>57</v>
      </c>
      <c r="E39" s="51" t="s">
        <v>7</v>
      </c>
      <c r="F39" s="35" t="s">
        <v>84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5" x14ac:dyDescent="0.25">
      <c r="A40" s="32"/>
      <c r="B40" s="32"/>
      <c r="C40" s="32"/>
      <c r="D40" s="32"/>
      <c r="E40" s="32"/>
      <c r="F40" s="3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" x14ac:dyDescent="0.25">
      <c r="A41" s="36" t="s">
        <v>229</v>
      </c>
      <c r="B41" s="32"/>
      <c r="C41" s="32"/>
      <c r="D41" s="32"/>
      <c r="E41" s="32"/>
      <c r="F41" s="3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5" x14ac:dyDescent="0.25">
      <c r="A42" s="41" t="s">
        <v>15</v>
      </c>
      <c r="B42" s="44" t="s">
        <v>22</v>
      </c>
      <c r="C42" s="45"/>
      <c r="D42" s="45"/>
      <c r="E42" s="46"/>
      <c r="F42" s="41" t="s">
        <v>23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5" x14ac:dyDescent="0.25">
      <c r="A43" s="42"/>
      <c r="B43" s="44">
        <v>1</v>
      </c>
      <c r="C43" s="46"/>
      <c r="D43" s="44">
        <v>2</v>
      </c>
      <c r="E43" s="46"/>
      <c r="F43" s="4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5" x14ac:dyDescent="0.25">
      <c r="A44" s="43"/>
      <c r="B44" s="25" t="s">
        <v>15</v>
      </c>
      <c r="C44" s="47" t="s">
        <v>3</v>
      </c>
      <c r="D44" s="25" t="s">
        <v>15</v>
      </c>
      <c r="E44" s="47" t="s">
        <v>3</v>
      </c>
      <c r="F44" s="4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5" x14ac:dyDescent="0.25">
      <c r="A45" s="29" t="s">
        <v>230</v>
      </c>
      <c r="B45" s="29" t="s">
        <v>4</v>
      </c>
      <c r="C45" s="48" t="s">
        <v>5</v>
      </c>
      <c r="D45" s="29" t="s">
        <v>6</v>
      </c>
      <c r="E45" s="48" t="s">
        <v>26</v>
      </c>
      <c r="F45" s="29" t="s">
        <v>27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5" x14ac:dyDescent="0.25">
      <c r="A46" s="29" t="s">
        <v>231</v>
      </c>
      <c r="B46" s="29" t="s">
        <v>25</v>
      </c>
      <c r="C46" s="48" t="s">
        <v>5</v>
      </c>
      <c r="D46" s="29" t="s">
        <v>227</v>
      </c>
      <c r="E46" s="48" t="s">
        <v>86</v>
      </c>
      <c r="F46" s="29" t="s">
        <v>46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5" x14ac:dyDescent="0.25">
      <c r="A47" s="32"/>
      <c r="B47" s="32"/>
      <c r="C47" s="32"/>
      <c r="D47" s="32"/>
      <c r="E47" s="32"/>
      <c r="F47" s="3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 x14ac:dyDescent="0.25">
      <c r="A48" s="36" t="s">
        <v>232</v>
      </c>
      <c r="B48" s="32"/>
      <c r="C48" s="32"/>
      <c r="D48" s="32"/>
      <c r="E48" s="32"/>
      <c r="F48" s="3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5" x14ac:dyDescent="0.25">
      <c r="A49" s="41" t="s">
        <v>15</v>
      </c>
      <c r="B49" s="44" t="s">
        <v>22</v>
      </c>
      <c r="C49" s="45"/>
      <c r="D49" s="45"/>
      <c r="E49" s="46"/>
      <c r="F49" s="41" t="s">
        <v>23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5" x14ac:dyDescent="0.25">
      <c r="A50" s="42"/>
      <c r="B50" s="44">
        <v>1</v>
      </c>
      <c r="C50" s="46"/>
      <c r="D50" s="44">
        <v>2</v>
      </c>
      <c r="E50" s="46"/>
      <c r="F50" s="4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5" x14ac:dyDescent="0.25">
      <c r="A51" s="43"/>
      <c r="B51" s="25" t="s">
        <v>15</v>
      </c>
      <c r="C51" s="47" t="s">
        <v>3</v>
      </c>
      <c r="D51" s="25" t="s">
        <v>15</v>
      </c>
      <c r="E51" s="47" t="s">
        <v>3</v>
      </c>
      <c r="F51" s="4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5" x14ac:dyDescent="0.25">
      <c r="A52" s="29" t="s">
        <v>233</v>
      </c>
      <c r="B52" s="29" t="s">
        <v>230</v>
      </c>
      <c r="C52" s="48" t="s">
        <v>27</v>
      </c>
      <c r="D52" s="29" t="s">
        <v>231</v>
      </c>
      <c r="E52" s="48" t="s">
        <v>46</v>
      </c>
      <c r="F52" s="29" t="s">
        <v>87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5" x14ac:dyDescent="0.25">
      <c r="A53" s="32"/>
      <c r="B53" s="32"/>
      <c r="C53" s="32"/>
      <c r="D53" s="32"/>
      <c r="E53" s="32"/>
      <c r="F53" s="3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25">
      <c r="A54" s="36" t="s">
        <v>234</v>
      </c>
      <c r="B54" s="32"/>
      <c r="C54" s="32"/>
      <c r="D54" s="32"/>
      <c r="E54" s="32"/>
      <c r="F54" s="3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5" x14ac:dyDescent="0.25">
      <c r="A55" s="41" t="s">
        <v>15</v>
      </c>
      <c r="B55" s="44" t="s">
        <v>22</v>
      </c>
      <c r="C55" s="45"/>
      <c r="D55" s="45"/>
      <c r="E55" s="46"/>
      <c r="F55" s="41" t="s">
        <v>23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5" x14ac:dyDescent="0.25">
      <c r="A56" s="42"/>
      <c r="B56" s="44">
        <v>1</v>
      </c>
      <c r="C56" s="46"/>
      <c r="D56" s="44">
        <v>2</v>
      </c>
      <c r="E56" s="46"/>
      <c r="F56" s="4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5" x14ac:dyDescent="0.25">
      <c r="A57" s="43"/>
      <c r="B57" s="25" t="s">
        <v>15</v>
      </c>
      <c r="C57" s="47" t="s">
        <v>3</v>
      </c>
      <c r="D57" s="25" t="s">
        <v>15</v>
      </c>
      <c r="E57" s="47" t="s">
        <v>3</v>
      </c>
      <c r="F57" s="4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5" x14ac:dyDescent="0.25">
      <c r="A58" s="29" t="s">
        <v>235</v>
      </c>
      <c r="B58" s="29" t="s">
        <v>233</v>
      </c>
      <c r="C58" s="48" t="s">
        <v>87</v>
      </c>
      <c r="D58" s="29" t="s">
        <v>228</v>
      </c>
      <c r="E58" s="48" t="s">
        <v>84</v>
      </c>
      <c r="F58" s="29" t="s">
        <v>88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5" x14ac:dyDescent="0.25">
      <c r="A59" s="32"/>
      <c r="B59" s="32"/>
      <c r="C59" s="32"/>
      <c r="D59" s="32"/>
      <c r="E59" s="32"/>
      <c r="F59" s="3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25">
      <c r="A60" s="36" t="s">
        <v>237</v>
      </c>
      <c r="B60" s="32"/>
      <c r="C60" s="32"/>
      <c r="D60" s="32"/>
      <c r="E60" s="32"/>
      <c r="F60" s="3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5" x14ac:dyDescent="0.25">
      <c r="A61" s="41" t="s">
        <v>15</v>
      </c>
      <c r="B61" s="44" t="s">
        <v>22</v>
      </c>
      <c r="C61" s="45"/>
      <c r="D61" s="45"/>
      <c r="E61" s="46"/>
      <c r="F61" s="41" t="s">
        <v>23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5" x14ac:dyDescent="0.25">
      <c r="A62" s="42"/>
      <c r="B62" s="44">
        <v>1</v>
      </c>
      <c r="C62" s="46"/>
      <c r="D62" s="44">
        <v>2</v>
      </c>
      <c r="E62" s="46"/>
      <c r="F62" s="4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5" x14ac:dyDescent="0.25">
      <c r="A63" s="43"/>
      <c r="B63" s="25" t="s">
        <v>15</v>
      </c>
      <c r="C63" s="47" t="s">
        <v>3</v>
      </c>
      <c r="D63" s="25" t="s">
        <v>15</v>
      </c>
      <c r="E63" s="47" t="s">
        <v>3</v>
      </c>
      <c r="F63" s="4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5" x14ac:dyDescent="0.25">
      <c r="A64" s="29" t="s">
        <v>236</v>
      </c>
      <c r="B64" s="29" t="s">
        <v>226</v>
      </c>
      <c r="C64" s="48" t="s">
        <v>87</v>
      </c>
      <c r="D64" s="29" t="s">
        <v>235</v>
      </c>
      <c r="E64" s="48" t="s">
        <v>88</v>
      </c>
      <c r="F64" s="29" t="s">
        <v>48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5" x14ac:dyDescent="0.25">
      <c r="A65" s="32"/>
      <c r="B65" s="32"/>
      <c r="C65" s="32"/>
      <c r="D65" s="32"/>
      <c r="E65" s="32"/>
      <c r="F65" s="3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25">
      <c r="A66" s="36" t="s">
        <v>271</v>
      </c>
      <c r="B66" s="32"/>
      <c r="C66" s="32"/>
      <c r="D66" s="32"/>
      <c r="E66" s="32"/>
      <c r="F66" s="3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5" x14ac:dyDescent="0.25">
      <c r="A67" s="41" t="s">
        <v>15</v>
      </c>
      <c r="B67" s="44" t="s">
        <v>22</v>
      </c>
      <c r="C67" s="45"/>
      <c r="D67" s="45"/>
      <c r="E67" s="46"/>
      <c r="F67" s="41" t="s">
        <v>23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5" x14ac:dyDescent="0.25">
      <c r="A68" s="42"/>
      <c r="B68" s="44">
        <v>1</v>
      </c>
      <c r="C68" s="46"/>
      <c r="D68" s="44">
        <v>2</v>
      </c>
      <c r="E68" s="46"/>
      <c r="F68" s="4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5" x14ac:dyDescent="0.25">
      <c r="A69" s="43"/>
      <c r="B69" s="25" t="s">
        <v>15</v>
      </c>
      <c r="C69" s="47" t="s">
        <v>3</v>
      </c>
      <c r="D69" s="25" t="s">
        <v>15</v>
      </c>
      <c r="E69" s="47" t="s">
        <v>3</v>
      </c>
      <c r="F69" s="4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5" x14ac:dyDescent="0.25">
      <c r="A70" s="29" t="s">
        <v>238</v>
      </c>
      <c r="B70" s="29" t="s">
        <v>225</v>
      </c>
      <c r="C70" s="48" t="s">
        <v>87</v>
      </c>
      <c r="D70" s="29" t="s">
        <v>236</v>
      </c>
      <c r="E70" s="48" t="s">
        <v>48</v>
      </c>
      <c r="F70" s="29" t="s">
        <v>89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</sheetData>
  <mergeCells count="50">
    <mergeCell ref="A61:A63"/>
    <mergeCell ref="B61:E61"/>
    <mergeCell ref="F61:F63"/>
    <mergeCell ref="B62:C62"/>
    <mergeCell ref="D62:E62"/>
    <mergeCell ref="A55:A57"/>
    <mergeCell ref="B55:E55"/>
    <mergeCell ref="F55:F57"/>
    <mergeCell ref="B56:C56"/>
    <mergeCell ref="D56:E56"/>
    <mergeCell ref="A49:A51"/>
    <mergeCell ref="B49:E49"/>
    <mergeCell ref="F49:F51"/>
    <mergeCell ref="B50:C50"/>
    <mergeCell ref="D50:E50"/>
    <mergeCell ref="A42:A44"/>
    <mergeCell ref="B42:E42"/>
    <mergeCell ref="F42:F44"/>
    <mergeCell ref="B43:C43"/>
    <mergeCell ref="D43:E43"/>
    <mergeCell ref="A34:A36"/>
    <mergeCell ref="B34:E34"/>
    <mergeCell ref="F34:F36"/>
    <mergeCell ref="B35:C35"/>
    <mergeCell ref="D35:E35"/>
    <mergeCell ref="A27:A29"/>
    <mergeCell ref="B27:E27"/>
    <mergeCell ref="F27:F29"/>
    <mergeCell ref="B28:C28"/>
    <mergeCell ref="D28:E28"/>
    <mergeCell ref="A19:A21"/>
    <mergeCell ref="B19:E19"/>
    <mergeCell ref="F19:F21"/>
    <mergeCell ref="B20:C20"/>
    <mergeCell ref="D20:E20"/>
    <mergeCell ref="F3:F5"/>
    <mergeCell ref="B4:C4"/>
    <mergeCell ref="D4:E4"/>
    <mergeCell ref="A12:A14"/>
    <mergeCell ref="F12:F14"/>
    <mergeCell ref="B12:E12"/>
    <mergeCell ref="B13:C13"/>
    <mergeCell ref="D13:E13"/>
    <mergeCell ref="A3:A5"/>
    <mergeCell ref="B3:E3"/>
    <mergeCell ref="A67:A69"/>
    <mergeCell ref="B67:E67"/>
    <mergeCell ref="F67:F69"/>
    <mergeCell ref="B68:C68"/>
    <mergeCell ref="D68:E68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88"/>
  <sheetViews>
    <sheetView tabSelected="1" zoomScale="130" zoomScaleNormal="100" workbookViewId="0">
      <selection activeCell="E21" sqref="E21"/>
    </sheetView>
  </sheetViews>
  <sheetFormatPr defaultColWidth="12.6328125" defaultRowHeight="15.75" customHeight="1" x14ac:dyDescent="0.25"/>
  <cols>
    <col min="1" max="1" width="20" customWidth="1"/>
    <col min="2" max="2" width="28.1796875" bestFit="1" customWidth="1"/>
    <col min="3" max="4" width="20" customWidth="1"/>
    <col min="6" max="6" width="14.54296875" bestFit="1" customWidth="1"/>
    <col min="7" max="7" width="35" bestFit="1" customWidth="1"/>
    <col min="8" max="8" width="17.26953125" bestFit="1" customWidth="1"/>
  </cols>
  <sheetData>
    <row r="1" spans="1:7" ht="15.75" customHeight="1" x14ac:dyDescent="0.25">
      <c r="A1" s="28" t="s">
        <v>15</v>
      </c>
      <c r="B1" s="28" t="s">
        <v>16</v>
      </c>
      <c r="C1" s="28" t="s">
        <v>3</v>
      </c>
      <c r="D1" s="28" t="s">
        <v>17</v>
      </c>
      <c r="E1" s="3"/>
      <c r="F1" s="11" t="s">
        <v>0</v>
      </c>
      <c r="G1" s="11" t="s">
        <v>77</v>
      </c>
    </row>
    <row r="2" spans="1:7" ht="15.75" customHeight="1" x14ac:dyDescent="0.25">
      <c r="A2" s="29" t="s">
        <v>4</v>
      </c>
      <c r="B2" s="29" t="str">
        <f>VLOOKUP(Table_2[[#This Row],[Subnet]], $A$25:$H$65, 4, FALSE)</f>
        <v>192.180.65.0</v>
      </c>
      <c r="C2" s="29" t="str">
        <f>VLOOKUP(Table_2[[#This Row],[Subnet]], $F$1:$G$22, 2, FALSE)</f>
        <v>255.255.255.252</v>
      </c>
      <c r="D2" s="29" t="str">
        <f>VLOOKUP(Table_2[[#This Row],[Subnet]], $A$25:$H$65, 8, FALSE)</f>
        <v>192.180.65.3</v>
      </c>
      <c r="E2" s="3"/>
      <c r="F2" s="8" t="s">
        <v>4</v>
      </c>
      <c r="G2" s="8" t="s">
        <v>18</v>
      </c>
    </row>
    <row r="3" spans="1:7" ht="15.75" customHeight="1" x14ac:dyDescent="0.25">
      <c r="A3" s="29" t="s">
        <v>6</v>
      </c>
      <c r="B3" s="29" t="str">
        <f>VLOOKUP(Table_2[[#This Row],[Subnet]], $A$25:$H$65, 4, FALSE)</f>
        <v>192.180.64.0</v>
      </c>
      <c r="C3" s="29" t="str">
        <f>VLOOKUP(Table_2[[#This Row],[Subnet]], $F$1:$G$22, 2, FALSE)</f>
        <v>255.255.255.0</v>
      </c>
      <c r="D3" s="29" t="str">
        <f>VLOOKUP(Table_2[[#This Row],[Subnet]], $A$25:$H$65, 8, FALSE)</f>
        <v>192.180.64.255</v>
      </c>
      <c r="E3" s="3"/>
      <c r="F3" s="9" t="s">
        <v>6</v>
      </c>
      <c r="G3" s="9" t="s">
        <v>19</v>
      </c>
    </row>
    <row r="4" spans="1:7" ht="15.75" customHeight="1" x14ac:dyDescent="0.25">
      <c r="A4" s="29" t="s">
        <v>25</v>
      </c>
      <c r="B4" s="29" t="str">
        <f>VLOOKUP(Table_2[[#This Row],[Subnet]], $A$25:$H$65, 4, FALSE)</f>
        <v>192.180.32.0</v>
      </c>
      <c r="C4" s="29" t="str">
        <f>VLOOKUP(Table_2[[#This Row],[Subnet]], $F$1:$G$22, 2, FALSE)</f>
        <v>255.255.255.252</v>
      </c>
      <c r="D4" s="29" t="str">
        <f>VLOOKUP(Table_2[[#This Row],[Subnet]], $A$25:$H$65, 8, FALSE)</f>
        <v>192.180.32.3</v>
      </c>
      <c r="E4" s="3"/>
      <c r="F4" s="8" t="s">
        <v>25</v>
      </c>
      <c r="G4" s="8" t="s">
        <v>18</v>
      </c>
    </row>
    <row r="5" spans="1:7" ht="15.75" customHeight="1" x14ac:dyDescent="0.25">
      <c r="A5" s="29" t="s">
        <v>38</v>
      </c>
      <c r="B5" s="29" t="str">
        <f>VLOOKUP(Table_2[[#This Row],[Subnet]], $A$25:$H$65, 4, FALSE)</f>
        <v>192.180.16.0</v>
      </c>
      <c r="C5" s="29" t="str">
        <f>VLOOKUP(Table_2[[#This Row],[Subnet]], $F$1:$G$22, 2, FALSE)</f>
        <v>255.255.255.252</v>
      </c>
      <c r="D5" s="29" t="str">
        <f>VLOOKUP(Table_2[[#This Row],[Subnet]], $A$25:$H$65, 8, FALSE)</f>
        <v>192.180.16.3</v>
      </c>
      <c r="E5" s="3"/>
      <c r="F5" s="9" t="s">
        <v>38</v>
      </c>
      <c r="G5" s="9" t="s">
        <v>18</v>
      </c>
    </row>
    <row r="6" spans="1:7" ht="15.75" customHeight="1" x14ac:dyDescent="0.25">
      <c r="A6" s="29" t="s">
        <v>29</v>
      </c>
      <c r="B6" s="29" t="str">
        <f>VLOOKUP(Table_2[[#This Row],[Subnet]], $A$25:$H$65, 4, FALSE)</f>
        <v>192.180.8.0</v>
      </c>
      <c r="C6" s="29" t="str">
        <f>VLOOKUP(Table_2[[#This Row],[Subnet]], $F$1:$G$22, 2, FALSE)</f>
        <v>255.255.255.252</v>
      </c>
      <c r="D6" s="29" t="str">
        <f>VLOOKUP(Table_2[[#This Row],[Subnet]], $A$25:$H$65, 8, FALSE)</f>
        <v>192.180.8.3</v>
      </c>
      <c r="F6" s="8" t="s">
        <v>29</v>
      </c>
      <c r="G6" s="8" t="s">
        <v>18</v>
      </c>
    </row>
    <row r="7" spans="1:7" ht="15.75" customHeight="1" x14ac:dyDescent="0.25">
      <c r="A7" s="29" t="s">
        <v>31</v>
      </c>
      <c r="B7" s="29" t="str">
        <f>VLOOKUP(Table_2[[#This Row],[Subnet]], $A$25:$H$65, 4, FALSE)</f>
        <v>192.180.0.0</v>
      </c>
      <c r="C7" s="29" t="str">
        <f>VLOOKUP(Table_2[[#This Row],[Subnet]], $F$1:$G$22, 2, FALSE)</f>
        <v>255.255.252.0</v>
      </c>
      <c r="D7" s="29" t="str">
        <f>VLOOKUP(Table_2[[#This Row],[Subnet]], $A$25:$H$65, 8, FALSE)</f>
        <v>192.180.3.255</v>
      </c>
      <c r="F7" s="9" t="s">
        <v>31</v>
      </c>
      <c r="G7" s="9" t="s">
        <v>102</v>
      </c>
    </row>
    <row r="8" spans="1:7" ht="15.75" customHeight="1" x14ac:dyDescent="0.25">
      <c r="A8" s="29" t="s">
        <v>39</v>
      </c>
      <c r="B8" s="29" t="str">
        <f>VLOOKUP(Table_2[[#This Row],[Subnet]], $A$25:$H$65, 4, FALSE)</f>
        <v>192.180.4.0</v>
      </c>
      <c r="C8" s="29" t="str">
        <f>VLOOKUP(Table_2[[#This Row],[Subnet]], $F$1:$G$22, 2, FALSE)</f>
        <v>255.255.255.0</v>
      </c>
      <c r="D8" s="29" t="str">
        <f>VLOOKUP(Table_2[[#This Row],[Subnet]], $A$25:$H$65, 8, FALSE)</f>
        <v>192.180.4.255</v>
      </c>
      <c r="F8" s="8" t="s">
        <v>39</v>
      </c>
      <c r="G8" s="8" t="s">
        <v>19</v>
      </c>
    </row>
    <row r="9" spans="1:7" ht="15.75" customHeight="1" x14ac:dyDescent="0.25">
      <c r="A9" s="29" t="s">
        <v>40</v>
      </c>
      <c r="B9" s="29" t="str">
        <f>VLOOKUP(Table_2[[#This Row],[Subnet]], $A$25:$H$65, 4, FALSE)</f>
        <v>192.181.32.0</v>
      </c>
      <c r="C9" s="29" t="str">
        <f>VLOOKUP(Table_2[[#This Row],[Subnet]], $F$1:$G$22, 2, FALSE)</f>
        <v>255.255.255.252</v>
      </c>
      <c r="D9" s="29" t="str">
        <f>VLOOKUP(Table_2[[#This Row],[Subnet]], $A$25:$H$65, 8, FALSE)</f>
        <v>192.181.32.3</v>
      </c>
      <c r="F9" s="9" t="s">
        <v>40</v>
      </c>
      <c r="G9" s="9" t="s">
        <v>18</v>
      </c>
    </row>
    <row r="10" spans="1:7" ht="15.75" customHeight="1" x14ac:dyDescent="0.25">
      <c r="A10" s="29" t="s">
        <v>41</v>
      </c>
      <c r="B10" s="29" t="str">
        <f>VLOOKUP(Table_2[[#This Row],[Subnet]], $A$25:$H$65, 4, FALSE)</f>
        <v>192.181.16.0</v>
      </c>
      <c r="C10" s="29" t="str">
        <f>VLOOKUP(Table_2[[#This Row],[Subnet]], $F$1:$G$22, 2, FALSE)</f>
        <v>255.255.254.0</v>
      </c>
      <c r="D10" s="29" t="str">
        <f>VLOOKUP(Table_2[[#This Row],[Subnet]], $A$25:$H$65, 8, FALSE)</f>
        <v>192.181.17.255</v>
      </c>
      <c r="F10" s="8" t="s">
        <v>41</v>
      </c>
      <c r="G10" s="8" t="s">
        <v>101</v>
      </c>
    </row>
    <row r="11" spans="1:7" ht="15.75" customHeight="1" x14ac:dyDescent="0.25">
      <c r="A11" s="29" t="s">
        <v>42</v>
      </c>
      <c r="B11" s="29" t="str">
        <f>VLOOKUP(Table_2[[#This Row],[Subnet]], $A$25:$H$65, 4, FALSE)</f>
        <v>192.181.8.0</v>
      </c>
      <c r="C11" s="29" t="str">
        <f>VLOOKUP(Table_2[[#This Row],[Subnet]], $F$1:$G$22, 2, FALSE)</f>
        <v>255.255.255.252</v>
      </c>
      <c r="D11" s="29" t="str">
        <f>VLOOKUP(Table_2[[#This Row],[Subnet]], $A$25:$H$65, 8, FALSE)</f>
        <v>192.181.8.3</v>
      </c>
      <c r="F11" s="9" t="s">
        <v>42</v>
      </c>
      <c r="G11" s="9" t="s">
        <v>18</v>
      </c>
    </row>
    <row r="12" spans="1:7" ht="15.75" customHeight="1" x14ac:dyDescent="0.25">
      <c r="A12" s="29" t="s">
        <v>43</v>
      </c>
      <c r="B12" s="29" t="str">
        <f>VLOOKUP(Table_2[[#This Row],[Subnet]], $A$25:$H$65, 4, FALSE)</f>
        <v>192.181.4.0</v>
      </c>
      <c r="C12" s="29" t="str">
        <f>VLOOKUP(Table_2[[#This Row],[Subnet]], $F$1:$G$22, 2, FALSE)</f>
        <v>255.255.255.192</v>
      </c>
      <c r="D12" s="29" t="str">
        <f>VLOOKUP(Table_2[[#This Row],[Subnet]], $A$25:$H$65, 8, FALSE)</f>
        <v>192.181.4.63</v>
      </c>
      <c r="F12" s="8" t="s">
        <v>43</v>
      </c>
      <c r="G12" s="8" t="s">
        <v>99</v>
      </c>
    </row>
    <row r="13" spans="1:7" ht="15.75" customHeight="1" x14ac:dyDescent="0.25">
      <c r="A13" s="29" t="s">
        <v>44</v>
      </c>
      <c r="B13" s="29" t="str">
        <f>VLOOKUP(Table_2[[#This Row],[Subnet]], $A$25:$H$65, 4, FALSE)</f>
        <v>192.181.0.0</v>
      </c>
      <c r="C13" s="29" t="str">
        <f>VLOOKUP(Table_2[[#This Row],[Subnet]], $F$1:$G$22, 2, FALSE)</f>
        <v>255.255.252.0</v>
      </c>
      <c r="D13" s="29" t="str">
        <f>VLOOKUP(Table_2[[#This Row],[Subnet]], $A$25:$H$65, 8, FALSE)</f>
        <v>192.181.3.255</v>
      </c>
      <c r="F13" s="9" t="s">
        <v>44</v>
      </c>
      <c r="G13" s="9" t="s">
        <v>102</v>
      </c>
    </row>
    <row r="14" spans="1:7" ht="15.75" customHeight="1" x14ac:dyDescent="0.25">
      <c r="A14" s="29" t="s">
        <v>45</v>
      </c>
      <c r="B14" s="29" t="str">
        <f>VLOOKUP(Table_2[[#This Row],[Subnet]], $A$25:$H$65, 4, FALSE)</f>
        <v>192.181.64.0</v>
      </c>
      <c r="C14" s="29" t="str">
        <f>VLOOKUP(Table_2[[#This Row],[Subnet]], $F$1:$G$22, 2, FALSE)</f>
        <v>255.255.255.248</v>
      </c>
      <c r="D14" s="29" t="str">
        <f>VLOOKUP(Table_2[[#This Row],[Subnet]], $A$25:$H$65, 8, FALSE)</f>
        <v>192.181.64.7</v>
      </c>
      <c r="F14" s="8" t="s">
        <v>45</v>
      </c>
      <c r="G14" s="8" t="s">
        <v>96</v>
      </c>
    </row>
    <row r="15" spans="1:7" ht="15.75" customHeight="1" x14ac:dyDescent="0.25">
      <c r="A15" s="29" t="s">
        <v>47</v>
      </c>
      <c r="B15" s="29" t="str">
        <f>VLOOKUP(Table_2[[#This Row],[Subnet]], $A$25:$H$65, 4, FALSE)</f>
        <v>192.180.128.32</v>
      </c>
      <c r="C15" s="29" t="str">
        <f>VLOOKUP(Table_2[[#This Row],[Subnet]], $F$1:$G$22, 2, FALSE)</f>
        <v>255.255.255.252</v>
      </c>
      <c r="D15" s="29" t="str">
        <f>VLOOKUP(Table_2[[#This Row],[Subnet]], $A$25:$H$65, 8, FALSE)</f>
        <v>192.180.128.35</v>
      </c>
      <c r="F15" s="9" t="s">
        <v>47</v>
      </c>
      <c r="G15" s="9" t="s">
        <v>18</v>
      </c>
    </row>
    <row r="16" spans="1:7" ht="15.75" customHeight="1" x14ac:dyDescent="0.25">
      <c r="A16" s="29" t="s">
        <v>49</v>
      </c>
      <c r="B16" s="29" t="str">
        <f>VLOOKUP(Table_2[[#This Row],[Subnet]], $A$25:$H$65, 4, FALSE)</f>
        <v>192.182.64.0</v>
      </c>
      <c r="C16" s="29" t="str">
        <f>VLOOKUP(Table_2[[#This Row],[Subnet]], $F$1:$G$22, 2, FALSE)</f>
        <v>255.255.255.252</v>
      </c>
      <c r="D16" s="29" t="str">
        <f>VLOOKUP(Table_2[[#This Row],[Subnet]], $A$25:$H$65, 8, FALSE)</f>
        <v>192.182.64.3</v>
      </c>
      <c r="F16" s="8" t="s">
        <v>49</v>
      </c>
      <c r="G16" s="8" t="s">
        <v>18</v>
      </c>
    </row>
    <row r="17" spans="1:8" ht="15.75" customHeight="1" x14ac:dyDescent="0.25">
      <c r="A17" s="29" t="s">
        <v>50</v>
      </c>
      <c r="B17" s="29" t="str">
        <f>VLOOKUP(Table_2[[#This Row],[Subnet]], $A$25:$H$65, 4, FALSE)</f>
        <v>192.182.32.8</v>
      </c>
      <c r="C17" s="29" t="str">
        <f>VLOOKUP(Table_2[[#This Row],[Subnet]], $F$1:$G$22, 2, FALSE)</f>
        <v>255.255.255.252</v>
      </c>
      <c r="D17" s="29" t="str">
        <f>VLOOKUP(Table_2[[#This Row],[Subnet]], $A$25:$H$65, 8, FALSE)</f>
        <v>192.182.32.11</v>
      </c>
      <c r="F17" s="9" t="s">
        <v>50</v>
      </c>
      <c r="G17" s="9" t="s">
        <v>18</v>
      </c>
    </row>
    <row r="18" spans="1:8" ht="15.75" customHeight="1" x14ac:dyDescent="0.25">
      <c r="A18" s="29" t="s">
        <v>51</v>
      </c>
      <c r="B18" s="29" t="str">
        <f>VLOOKUP(Table_2[[#This Row],[Subnet]], $A$25:$H$65, 4, FALSE)</f>
        <v>192.182.32.0</v>
      </c>
      <c r="C18" s="29" t="str">
        <f>VLOOKUP(Table_2[[#This Row],[Subnet]], $F$1:$G$22, 2, FALSE)</f>
        <v>255.255.255.248</v>
      </c>
      <c r="D18" s="29" t="str">
        <f>VLOOKUP(Table_2[[#This Row],[Subnet]], $A$25:$H$65, 8, FALSE)</f>
        <v>192.182.32.7</v>
      </c>
      <c r="F18" s="8" t="s">
        <v>51</v>
      </c>
      <c r="G18" s="8" t="s">
        <v>96</v>
      </c>
    </row>
    <row r="19" spans="1:8" ht="15.75" customHeight="1" x14ac:dyDescent="0.25">
      <c r="A19" s="29" t="s">
        <v>52</v>
      </c>
      <c r="B19" s="29" t="str">
        <f>VLOOKUP(Table_2[[#This Row],[Subnet]], $A$25:$H$65, 4, FALSE)</f>
        <v>192.182.16.0</v>
      </c>
      <c r="C19" s="29" t="str">
        <f>VLOOKUP(Table_2[[#This Row],[Subnet]], $F$1:$G$22, 2, FALSE)</f>
        <v>255.255.252.0</v>
      </c>
      <c r="D19" s="29" t="str">
        <f>VLOOKUP(Table_2[[#This Row],[Subnet]], $A$25:$H$65, 8, FALSE)</f>
        <v>192.182.19.255</v>
      </c>
      <c r="F19" s="9" t="s">
        <v>52</v>
      </c>
      <c r="G19" s="9" t="s">
        <v>102</v>
      </c>
    </row>
    <row r="20" spans="1:8" ht="15.75" customHeight="1" x14ac:dyDescent="0.25">
      <c r="A20" s="29" t="s">
        <v>53</v>
      </c>
      <c r="B20" s="29" t="str">
        <f>VLOOKUP(Table_2[[#This Row],[Subnet]], $A$25:$H$65, 4, FALSE)</f>
        <v>192.182.8.0</v>
      </c>
      <c r="C20" s="29" t="str">
        <f>VLOOKUP(Table_2[[#This Row],[Subnet]], $F$1:$G$22, 2, FALSE)</f>
        <v>255.255.255.252</v>
      </c>
      <c r="D20" s="29" t="str">
        <f>VLOOKUP(Table_2[[#This Row],[Subnet]], $A$25:$H$65, 8, FALSE)</f>
        <v>192.182.8.3</v>
      </c>
      <c r="F20" s="8" t="s">
        <v>53</v>
      </c>
      <c r="G20" s="8" t="s">
        <v>18</v>
      </c>
    </row>
    <row r="21" spans="1:8" ht="15.75" customHeight="1" x14ac:dyDescent="0.25">
      <c r="A21" s="29" t="s">
        <v>55</v>
      </c>
      <c r="B21" s="29" t="str">
        <f>VLOOKUP(Table_2[[#This Row],[Subnet]], $A$25:$H$65, 4, FALSE)</f>
        <v>192.182.0.0</v>
      </c>
      <c r="C21" s="29" t="str">
        <f>VLOOKUP(Table_2[[#This Row],[Subnet]], $F$1:$G$22, 2, FALSE)</f>
        <v>255.255.248.0</v>
      </c>
      <c r="D21" s="29" t="str">
        <f>VLOOKUP(Table_2[[#This Row],[Subnet]], $A$25:$H$65, 8, FALSE)</f>
        <v>192.182.7.255</v>
      </c>
      <c r="F21" s="9" t="s">
        <v>55</v>
      </c>
      <c r="G21" s="9" t="s">
        <v>103</v>
      </c>
    </row>
    <row r="22" spans="1:8" ht="15.75" customHeight="1" x14ac:dyDescent="0.25">
      <c r="A22" s="29" t="s">
        <v>57</v>
      </c>
      <c r="B22" s="29" t="str">
        <f>VLOOKUP(Table_2[[#This Row],[Subnet]], $A$25:$H$65, 4, FALSE)</f>
        <v>192.180.128.0</v>
      </c>
      <c r="C22" s="29" t="str">
        <f>VLOOKUP(Table_2[[#This Row],[Subnet]], $F$1:$G$22, 2, FALSE)</f>
        <v>255.255.255.224</v>
      </c>
      <c r="D22" s="29" t="str">
        <f>VLOOKUP(Table_2[[#This Row],[Subnet]], $A$25:$H$65, 8, FALSE)</f>
        <v>192.180.128.31</v>
      </c>
      <c r="F22" s="8" t="s">
        <v>57</v>
      </c>
      <c r="G22" s="8" t="s">
        <v>98</v>
      </c>
    </row>
    <row r="23" spans="1:8" ht="15.75" customHeight="1" x14ac:dyDescent="0.25">
      <c r="A23" s="3"/>
      <c r="B23" s="3"/>
      <c r="C23" s="3"/>
      <c r="D23" s="3"/>
    </row>
    <row r="24" spans="1:8" ht="15.75" customHeight="1" x14ac:dyDescent="0.25">
      <c r="A24" s="26" t="s">
        <v>270</v>
      </c>
    </row>
    <row r="25" spans="1:8" ht="15.75" customHeight="1" x14ac:dyDescent="0.25">
      <c r="A25" s="27" t="s">
        <v>208</v>
      </c>
      <c r="B25" s="27" t="s">
        <v>239</v>
      </c>
      <c r="C25" s="27" t="s">
        <v>210</v>
      </c>
      <c r="D25" s="27" t="s">
        <v>211</v>
      </c>
      <c r="E25" s="27" t="s">
        <v>212</v>
      </c>
      <c r="F25" s="27" t="s">
        <v>213</v>
      </c>
      <c r="G25" s="27" t="s">
        <v>214</v>
      </c>
      <c r="H25" s="27" t="s">
        <v>17</v>
      </c>
    </row>
    <row r="26" spans="1:8" ht="15.75" customHeight="1" x14ac:dyDescent="0.25">
      <c r="A26" s="30" t="s">
        <v>236</v>
      </c>
      <c r="B26" s="30">
        <v>131070</v>
      </c>
      <c r="C26" s="30">
        <v>131070</v>
      </c>
      <c r="D26" s="30" t="s">
        <v>166</v>
      </c>
      <c r="E26" s="30" t="s">
        <v>48</v>
      </c>
      <c r="F26" s="30" t="s">
        <v>109</v>
      </c>
      <c r="G26" s="30" t="s">
        <v>240</v>
      </c>
      <c r="H26" s="30" t="s">
        <v>241</v>
      </c>
    </row>
    <row r="27" spans="1:8" ht="15.75" customHeight="1" x14ac:dyDescent="0.25">
      <c r="A27" s="31" t="s">
        <v>225</v>
      </c>
      <c r="B27" s="31">
        <v>32766</v>
      </c>
      <c r="C27" s="31">
        <v>32766</v>
      </c>
      <c r="D27" s="31" t="s">
        <v>242</v>
      </c>
      <c r="E27" s="31" t="s">
        <v>87</v>
      </c>
      <c r="F27" s="31" t="s">
        <v>106</v>
      </c>
      <c r="G27" s="31" t="s">
        <v>254</v>
      </c>
      <c r="H27" s="31" t="s">
        <v>255</v>
      </c>
    </row>
    <row r="28" spans="1:8" ht="15.75" customHeight="1" x14ac:dyDescent="0.25">
      <c r="A28" s="30" t="s">
        <v>221</v>
      </c>
      <c r="B28" s="30">
        <v>16382</v>
      </c>
      <c r="C28" s="30">
        <v>16382</v>
      </c>
      <c r="D28" s="30" t="s">
        <v>242</v>
      </c>
      <c r="E28" s="30" t="s">
        <v>46</v>
      </c>
      <c r="F28" s="30" t="s">
        <v>107</v>
      </c>
      <c r="G28" s="30" t="s">
        <v>256</v>
      </c>
      <c r="H28" s="30" t="s">
        <v>257</v>
      </c>
    </row>
    <row r="29" spans="1:8" ht="15.75" customHeight="1" x14ac:dyDescent="0.25">
      <c r="A29" s="31" t="s">
        <v>49</v>
      </c>
      <c r="B29" s="31">
        <v>2</v>
      </c>
      <c r="C29" s="31">
        <v>2</v>
      </c>
      <c r="D29" s="31" t="s">
        <v>258</v>
      </c>
      <c r="E29" s="31" t="s">
        <v>5</v>
      </c>
      <c r="F29" s="31" t="s">
        <v>18</v>
      </c>
      <c r="G29" s="31" t="s">
        <v>276</v>
      </c>
      <c r="H29" s="31" t="s">
        <v>277</v>
      </c>
    </row>
    <row r="30" spans="1:8" ht="15.75" customHeight="1" x14ac:dyDescent="0.25">
      <c r="A30" s="30" t="s">
        <v>218</v>
      </c>
      <c r="B30" s="30">
        <v>8190</v>
      </c>
      <c r="C30" s="30">
        <v>8190</v>
      </c>
      <c r="D30" s="30" t="s">
        <v>242</v>
      </c>
      <c r="E30" s="30" t="s">
        <v>86</v>
      </c>
      <c r="F30" s="30" t="s">
        <v>105</v>
      </c>
      <c r="G30" s="30" t="s">
        <v>259</v>
      </c>
      <c r="H30" s="30" t="s">
        <v>260</v>
      </c>
    </row>
    <row r="31" spans="1:8" ht="15.75" customHeight="1" x14ac:dyDescent="0.25">
      <c r="A31" s="31" t="s">
        <v>28</v>
      </c>
      <c r="B31" s="31">
        <v>14</v>
      </c>
      <c r="C31" s="31">
        <v>14</v>
      </c>
      <c r="D31" s="31" t="s">
        <v>261</v>
      </c>
      <c r="E31" s="31" t="s">
        <v>30</v>
      </c>
      <c r="F31" s="31" t="s">
        <v>97</v>
      </c>
      <c r="G31" s="31" t="s">
        <v>278</v>
      </c>
      <c r="H31" s="31" t="s">
        <v>279</v>
      </c>
    </row>
    <row r="32" spans="1:8" ht="15.75" customHeight="1" x14ac:dyDescent="0.25">
      <c r="A32" s="30" t="s">
        <v>51</v>
      </c>
      <c r="B32" s="30">
        <v>6</v>
      </c>
      <c r="C32" s="30">
        <v>6</v>
      </c>
      <c r="D32" s="30" t="s">
        <v>261</v>
      </c>
      <c r="E32" s="30" t="s">
        <v>83</v>
      </c>
      <c r="F32" s="30" t="s">
        <v>96</v>
      </c>
      <c r="G32" s="30" t="s">
        <v>280</v>
      </c>
      <c r="H32" s="30" t="s">
        <v>281</v>
      </c>
    </row>
    <row r="33" spans="1:8" ht="15.75" customHeight="1" x14ac:dyDescent="0.25">
      <c r="A33" s="31" t="s">
        <v>50</v>
      </c>
      <c r="B33" s="31">
        <v>2</v>
      </c>
      <c r="C33" s="31">
        <v>2</v>
      </c>
      <c r="D33" s="31" t="s">
        <v>282</v>
      </c>
      <c r="E33" s="31" t="s">
        <v>5</v>
      </c>
      <c r="F33" s="31" t="s">
        <v>18</v>
      </c>
      <c r="G33" s="31" t="s">
        <v>283</v>
      </c>
      <c r="H33" s="31" t="s">
        <v>284</v>
      </c>
    </row>
    <row r="34" spans="1:8" ht="15.75" customHeight="1" x14ac:dyDescent="0.25">
      <c r="A34" s="30" t="s">
        <v>216</v>
      </c>
      <c r="B34" s="30">
        <v>4094</v>
      </c>
      <c r="C34" s="30">
        <v>4094</v>
      </c>
      <c r="D34" s="30" t="s">
        <v>242</v>
      </c>
      <c r="E34" s="30" t="s">
        <v>36</v>
      </c>
      <c r="F34" s="30" t="s">
        <v>104</v>
      </c>
      <c r="G34" s="30" t="s">
        <v>262</v>
      </c>
      <c r="H34" s="30" t="s">
        <v>263</v>
      </c>
    </row>
    <row r="35" spans="1:8" ht="15.75" customHeight="1" x14ac:dyDescent="0.25">
      <c r="A35" s="31" t="s">
        <v>52</v>
      </c>
      <c r="B35" s="31">
        <v>1022</v>
      </c>
      <c r="C35" s="31">
        <v>1022</v>
      </c>
      <c r="D35" s="31" t="s">
        <v>264</v>
      </c>
      <c r="E35" s="31" t="s">
        <v>32</v>
      </c>
      <c r="F35" s="31" t="s">
        <v>102</v>
      </c>
      <c r="G35" s="31" t="s">
        <v>285</v>
      </c>
      <c r="H35" s="31" t="s">
        <v>286</v>
      </c>
    </row>
    <row r="36" spans="1:8" ht="15.75" customHeight="1" x14ac:dyDescent="0.25">
      <c r="A36" s="30" t="s">
        <v>55</v>
      </c>
      <c r="B36" s="30">
        <v>2046</v>
      </c>
      <c r="C36" s="30">
        <v>2046</v>
      </c>
      <c r="D36" s="30" t="s">
        <v>242</v>
      </c>
      <c r="E36" s="30" t="s">
        <v>33</v>
      </c>
      <c r="F36" s="30" t="s">
        <v>103</v>
      </c>
      <c r="G36" s="30" t="s">
        <v>265</v>
      </c>
      <c r="H36" s="30" t="s">
        <v>266</v>
      </c>
    </row>
    <row r="37" spans="1:8" ht="15.75" customHeight="1" x14ac:dyDescent="0.25">
      <c r="A37" s="31" t="s">
        <v>53</v>
      </c>
      <c r="B37" s="31">
        <v>2</v>
      </c>
      <c r="C37" s="31">
        <v>2</v>
      </c>
      <c r="D37" s="31" t="s">
        <v>267</v>
      </c>
      <c r="E37" s="31" t="s">
        <v>5</v>
      </c>
      <c r="F37" s="31" t="s">
        <v>18</v>
      </c>
      <c r="G37" s="31" t="s">
        <v>268</v>
      </c>
      <c r="H37" s="31" t="s">
        <v>269</v>
      </c>
    </row>
    <row r="38" spans="1:8" ht="15.75" customHeight="1" x14ac:dyDescent="0.25">
      <c r="A38" s="30" t="s">
        <v>235</v>
      </c>
      <c r="B38" s="30">
        <v>65534</v>
      </c>
      <c r="C38" s="30">
        <v>65534</v>
      </c>
      <c r="D38" s="30" t="s">
        <v>166</v>
      </c>
      <c r="E38" s="30" t="s">
        <v>88</v>
      </c>
      <c r="F38" s="30" t="s">
        <v>108</v>
      </c>
      <c r="G38" s="30" t="s">
        <v>246</v>
      </c>
      <c r="H38" s="30" t="s">
        <v>247</v>
      </c>
    </row>
    <row r="39" spans="1:8" ht="15.75" customHeight="1" x14ac:dyDescent="0.25">
      <c r="A39" s="31" t="s">
        <v>226</v>
      </c>
      <c r="B39" s="31">
        <v>32766</v>
      </c>
      <c r="C39" s="31">
        <v>32766</v>
      </c>
      <c r="D39" s="31" t="s">
        <v>248</v>
      </c>
      <c r="E39" s="31" t="s">
        <v>87</v>
      </c>
      <c r="F39" s="31" t="s">
        <v>106</v>
      </c>
      <c r="G39" s="31" t="s">
        <v>287</v>
      </c>
      <c r="H39" s="31" t="s">
        <v>288</v>
      </c>
    </row>
    <row r="40" spans="1:8" ht="15.75" customHeight="1" x14ac:dyDescent="0.25">
      <c r="A40" s="30" t="s">
        <v>224</v>
      </c>
      <c r="B40" s="30">
        <v>16382</v>
      </c>
      <c r="C40" s="30">
        <v>16382</v>
      </c>
      <c r="D40" s="30" t="s">
        <v>248</v>
      </c>
      <c r="E40" s="30" t="s">
        <v>46</v>
      </c>
      <c r="F40" s="30" t="s">
        <v>107</v>
      </c>
      <c r="G40" s="30" t="s">
        <v>289</v>
      </c>
      <c r="H40" s="30" t="s">
        <v>290</v>
      </c>
    </row>
    <row r="41" spans="1:8" ht="15.75" customHeight="1" x14ac:dyDescent="0.25">
      <c r="A41" s="31" t="s">
        <v>45</v>
      </c>
      <c r="B41" s="31">
        <v>6</v>
      </c>
      <c r="C41" s="31">
        <v>6</v>
      </c>
      <c r="D41" s="31" t="s">
        <v>291</v>
      </c>
      <c r="E41" s="31" t="s">
        <v>83</v>
      </c>
      <c r="F41" s="31" t="s">
        <v>96</v>
      </c>
      <c r="G41" s="31" t="s">
        <v>292</v>
      </c>
      <c r="H41" s="31" t="s">
        <v>293</v>
      </c>
    </row>
    <row r="42" spans="1:8" ht="15.75" customHeight="1" x14ac:dyDescent="0.25">
      <c r="A42" s="30" t="s">
        <v>220</v>
      </c>
      <c r="B42" s="30">
        <v>8190</v>
      </c>
      <c r="C42" s="30">
        <v>8190</v>
      </c>
      <c r="D42" s="30" t="s">
        <v>248</v>
      </c>
      <c r="E42" s="30" t="s">
        <v>86</v>
      </c>
      <c r="F42" s="30" t="s">
        <v>105</v>
      </c>
      <c r="G42" s="30" t="s">
        <v>294</v>
      </c>
      <c r="H42" s="30" t="s">
        <v>295</v>
      </c>
    </row>
    <row r="43" spans="1:8" ht="15.75" customHeight="1" x14ac:dyDescent="0.25">
      <c r="A43" s="31" t="s">
        <v>40</v>
      </c>
      <c r="B43" s="31">
        <v>2</v>
      </c>
      <c r="C43" s="31">
        <v>2</v>
      </c>
      <c r="D43" s="31" t="s">
        <v>296</v>
      </c>
      <c r="E43" s="31" t="s">
        <v>5</v>
      </c>
      <c r="F43" s="31" t="s">
        <v>18</v>
      </c>
      <c r="G43" s="31" t="s">
        <v>297</v>
      </c>
      <c r="H43" s="31" t="s">
        <v>298</v>
      </c>
    </row>
    <row r="44" spans="1:8" ht="15.75" customHeight="1" x14ac:dyDescent="0.25">
      <c r="A44" s="30" t="s">
        <v>35</v>
      </c>
      <c r="B44" s="30">
        <v>4094</v>
      </c>
      <c r="C44" s="30">
        <v>4094</v>
      </c>
      <c r="D44" s="30" t="s">
        <v>248</v>
      </c>
      <c r="E44" s="30" t="s">
        <v>36</v>
      </c>
      <c r="F44" s="30" t="s">
        <v>104</v>
      </c>
      <c r="G44" s="30" t="s">
        <v>299</v>
      </c>
      <c r="H44" s="30" t="s">
        <v>300</v>
      </c>
    </row>
    <row r="45" spans="1:8" ht="15.75" customHeight="1" x14ac:dyDescent="0.25">
      <c r="A45" s="31" t="s">
        <v>41</v>
      </c>
      <c r="B45" s="31">
        <v>510</v>
      </c>
      <c r="C45" s="31">
        <v>510</v>
      </c>
      <c r="D45" s="31" t="s">
        <v>301</v>
      </c>
      <c r="E45" s="31" t="s">
        <v>27</v>
      </c>
      <c r="F45" s="31" t="s">
        <v>101</v>
      </c>
      <c r="G45" s="31" t="s">
        <v>302</v>
      </c>
      <c r="H45" s="31" t="s">
        <v>303</v>
      </c>
    </row>
    <row r="46" spans="1:8" ht="15.75" customHeight="1" x14ac:dyDescent="0.25">
      <c r="A46" s="30" t="s">
        <v>24</v>
      </c>
      <c r="B46" s="30">
        <v>2046</v>
      </c>
      <c r="C46" s="30">
        <v>2046</v>
      </c>
      <c r="D46" s="30" t="s">
        <v>248</v>
      </c>
      <c r="E46" s="30" t="s">
        <v>33</v>
      </c>
      <c r="F46" s="30" t="s">
        <v>103</v>
      </c>
      <c r="G46" s="30" t="s">
        <v>304</v>
      </c>
      <c r="H46" s="30" t="s">
        <v>305</v>
      </c>
    </row>
    <row r="47" spans="1:8" ht="15.75" customHeight="1" x14ac:dyDescent="0.25">
      <c r="A47" s="31" t="s">
        <v>42</v>
      </c>
      <c r="B47" s="31">
        <v>2</v>
      </c>
      <c r="C47" s="31">
        <v>2</v>
      </c>
      <c r="D47" s="31" t="s">
        <v>306</v>
      </c>
      <c r="E47" s="31" t="s">
        <v>5</v>
      </c>
      <c r="F47" s="31" t="s">
        <v>18</v>
      </c>
      <c r="G47" s="31" t="s">
        <v>307</v>
      </c>
      <c r="H47" s="31" t="s">
        <v>308</v>
      </c>
    </row>
    <row r="48" spans="1:8" ht="15.75" customHeight="1" x14ac:dyDescent="0.25">
      <c r="A48" s="30" t="s">
        <v>44</v>
      </c>
      <c r="B48" s="30">
        <v>1022</v>
      </c>
      <c r="C48" s="30">
        <v>1022</v>
      </c>
      <c r="D48" s="30" t="s">
        <v>248</v>
      </c>
      <c r="E48" s="30" t="s">
        <v>32</v>
      </c>
      <c r="F48" s="30" t="s">
        <v>102</v>
      </c>
      <c r="G48" s="30" t="s">
        <v>309</v>
      </c>
      <c r="H48" s="30" t="s">
        <v>310</v>
      </c>
    </row>
    <row r="49" spans="1:8" ht="15.75" customHeight="1" x14ac:dyDescent="0.25">
      <c r="A49" s="31" t="s">
        <v>43</v>
      </c>
      <c r="B49" s="31">
        <v>62</v>
      </c>
      <c r="C49" s="31">
        <v>62</v>
      </c>
      <c r="D49" s="31" t="s">
        <v>311</v>
      </c>
      <c r="E49" s="31" t="s">
        <v>84</v>
      </c>
      <c r="F49" s="31" t="s">
        <v>99</v>
      </c>
      <c r="G49" s="31" t="s">
        <v>312</v>
      </c>
      <c r="H49" s="31" t="s">
        <v>313</v>
      </c>
    </row>
    <row r="50" spans="1:8" ht="15.75" customHeight="1" x14ac:dyDescent="0.25">
      <c r="A50" s="30" t="s">
        <v>233</v>
      </c>
      <c r="B50" s="30">
        <v>32766</v>
      </c>
      <c r="C50" s="30">
        <v>32766</v>
      </c>
      <c r="D50" s="30" t="s">
        <v>166</v>
      </c>
      <c r="E50" s="30" t="s">
        <v>87</v>
      </c>
      <c r="F50" s="30" t="s">
        <v>106</v>
      </c>
      <c r="G50" s="30" t="s">
        <v>249</v>
      </c>
      <c r="H50" s="30" t="s">
        <v>250</v>
      </c>
    </row>
    <row r="51" spans="1:8" ht="15.75" customHeight="1" x14ac:dyDescent="0.25">
      <c r="A51" s="31" t="s">
        <v>228</v>
      </c>
      <c r="B51" s="31">
        <v>62</v>
      </c>
      <c r="C51" s="31">
        <v>62</v>
      </c>
      <c r="D51" s="31" t="s">
        <v>251</v>
      </c>
      <c r="E51" s="31" t="s">
        <v>84</v>
      </c>
      <c r="F51" s="31" t="s">
        <v>99</v>
      </c>
      <c r="G51" s="31" t="s">
        <v>314</v>
      </c>
      <c r="H51" s="31" t="s">
        <v>315</v>
      </c>
    </row>
    <row r="52" spans="1:8" ht="15.75" customHeight="1" x14ac:dyDescent="0.25">
      <c r="A52" s="30" t="s">
        <v>57</v>
      </c>
      <c r="B52" s="30">
        <v>30</v>
      </c>
      <c r="C52" s="30">
        <v>30</v>
      </c>
      <c r="D52" s="30" t="s">
        <v>251</v>
      </c>
      <c r="E52" s="30" t="s">
        <v>7</v>
      </c>
      <c r="F52" s="30" t="s">
        <v>98</v>
      </c>
      <c r="G52" s="30" t="s">
        <v>316</v>
      </c>
      <c r="H52" s="30" t="s">
        <v>317</v>
      </c>
    </row>
    <row r="53" spans="1:8" ht="15.75" customHeight="1" x14ac:dyDescent="0.25">
      <c r="A53" s="31" t="s">
        <v>47</v>
      </c>
      <c r="B53" s="31">
        <v>2</v>
      </c>
      <c r="C53" s="31">
        <v>2</v>
      </c>
      <c r="D53" s="31" t="s">
        <v>318</v>
      </c>
      <c r="E53" s="31" t="s">
        <v>5</v>
      </c>
      <c r="F53" s="31" t="s">
        <v>18</v>
      </c>
      <c r="G53" s="31" t="s">
        <v>319</v>
      </c>
      <c r="H53" s="31" t="s">
        <v>320</v>
      </c>
    </row>
    <row r="54" spans="1:8" ht="15.75" customHeight="1" x14ac:dyDescent="0.25">
      <c r="A54" s="30" t="s">
        <v>231</v>
      </c>
      <c r="B54" s="30">
        <v>16382</v>
      </c>
      <c r="C54" s="30">
        <v>16382</v>
      </c>
      <c r="D54" s="30" t="s">
        <v>166</v>
      </c>
      <c r="E54" s="30" t="s">
        <v>46</v>
      </c>
      <c r="F54" s="30" t="s">
        <v>107</v>
      </c>
      <c r="G54" s="30" t="s">
        <v>243</v>
      </c>
      <c r="H54" s="30" t="s">
        <v>244</v>
      </c>
    </row>
    <row r="55" spans="1:8" ht="15.75" customHeight="1" x14ac:dyDescent="0.25">
      <c r="A55" s="31" t="s">
        <v>230</v>
      </c>
      <c r="B55" s="31">
        <v>510</v>
      </c>
      <c r="C55" s="31">
        <v>510</v>
      </c>
      <c r="D55" s="31" t="s">
        <v>245</v>
      </c>
      <c r="E55" s="31" t="s">
        <v>27</v>
      </c>
      <c r="F55" s="31" t="s">
        <v>101</v>
      </c>
      <c r="G55" s="31" t="s">
        <v>321</v>
      </c>
      <c r="H55" s="31" t="s">
        <v>322</v>
      </c>
    </row>
    <row r="56" spans="1:8" ht="15.75" customHeight="1" x14ac:dyDescent="0.25">
      <c r="A56" s="30" t="s">
        <v>6</v>
      </c>
      <c r="B56" s="30">
        <v>254</v>
      </c>
      <c r="C56" s="30">
        <v>254</v>
      </c>
      <c r="D56" s="30" t="s">
        <v>245</v>
      </c>
      <c r="E56" s="30" t="s">
        <v>26</v>
      </c>
      <c r="F56" s="30" t="s">
        <v>19</v>
      </c>
      <c r="G56" s="30" t="s">
        <v>323</v>
      </c>
      <c r="H56" s="30" t="s">
        <v>324</v>
      </c>
    </row>
    <row r="57" spans="1:8" ht="15.75" customHeight="1" x14ac:dyDescent="0.25">
      <c r="A57" s="31" t="s">
        <v>4</v>
      </c>
      <c r="B57" s="31">
        <v>2</v>
      </c>
      <c r="C57" s="31">
        <v>2</v>
      </c>
      <c r="D57" s="31" t="s">
        <v>325</v>
      </c>
      <c r="E57" s="31" t="s">
        <v>5</v>
      </c>
      <c r="F57" s="31" t="s">
        <v>18</v>
      </c>
      <c r="G57" s="31" t="s">
        <v>326</v>
      </c>
      <c r="H57" s="31" t="s">
        <v>327</v>
      </c>
    </row>
    <row r="58" spans="1:8" ht="15.75" customHeight="1" x14ac:dyDescent="0.25">
      <c r="A58" s="30" t="s">
        <v>227</v>
      </c>
      <c r="B58" s="30">
        <v>8190</v>
      </c>
      <c r="C58" s="30">
        <v>8190</v>
      </c>
      <c r="D58" s="30" t="s">
        <v>166</v>
      </c>
      <c r="E58" s="30" t="s">
        <v>86</v>
      </c>
      <c r="F58" s="30" t="s">
        <v>105</v>
      </c>
      <c r="G58" s="30" t="s">
        <v>328</v>
      </c>
      <c r="H58" s="30" t="s">
        <v>329</v>
      </c>
    </row>
    <row r="59" spans="1:8" ht="15.75" customHeight="1" x14ac:dyDescent="0.25">
      <c r="A59" s="31" t="s">
        <v>25</v>
      </c>
      <c r="B59" s="31">
        <v>2</v>
      </c>
      <c r="C59" s="31">
        <v>2</v>
      </c>
      <c r="D59" s="31" t="s">
        <v>330</v>
      </c>
      <c r="E59" s="31" t="s">
        <v>5</v>
      </c>
      <c r="F59" s="31" t="s">
        <v>18</v>
      </c>
      <c r="G59" s="31" t="s">
        <v>331</v>
      </c>
      <c r="H59" s="31" t="s">
        <v>332</v>
      </c>
    </row>
    <row r="60" spans="1:8" ht="15.75" customHeight="1" x14ac:dyDescent="0.25">
      <c r="A60" s="30" t="s">
        <v>219</v>
      </c>
      <c r="B60" s="30">
        <v>4094</v>
      </c>
      <c r="C60" s="30">
        <v>4094</v>
      </c>
      <c r="D60" s="30" t="s">
        <v>166</v>
      </c>
      <c r="E60" s="30" t="s">
        <v>36</v>
      </c>
      <c r="F60" s="30" t="s">
        <v>104</v>
      </c>
      <c r="G60" s="30" t="s">
        <v>333</v>
      </c>
      <c r="H60" s="30" t="s">
        <v>161</v>
      </c>
    </row>
    <row r="61" spans="1:8" ht="15.75" customHeight="1" x14ac:dyDescent="0.25">
      <c r="A61" s="31" t="s">
        <v>38</v>
      </c>
      <c r="B61" s="31">
        <v>2</v>
      </c>
      <c r="C61" s="31">
        <v>2</v>
      </c>
      <c r="D61" s="31" t="s">
        <v>169</v>
      </c>
      <c r="E61" s="31" t="s">
        <v>5</v>
      </c>
      <c r="F61" s="31" t="s">
        <v>18</v>
      </c>
      <c r="G61" s="31" t="s">
        <v>334</v>
      </c>
      <c r="H61" s="31" t="s">
        <v>335</v>
      </c>
    </row>
    <row r="62" spans="1:8" ht="15.75" customHeight="1" x14ac:dyDescent="0.25">
      <c r="A62" s="30" t="s">
        <v>217</v>
      </c>
      <c r="B62" s="30">
        <v>2046</v>
      </c>
      <c r="C62" s="30">
        <v>2046</v>
      </c>
      <c r="D62" s="30" t="s">
        <v>166</v>
      </c>
      <c r="E62" s="30" t="s">
        <v>33</v>
      </c>
      <c r="F62" s="30" t="s">
        <v>103</v>
      </c>
      <c r="G62" s="30" t="s">
        <v>187</v>
      </c>
      <c r="H62" s="30" t="s">
        <v>145</v>
      </c>
    </row>
    <row r="63" spans="1:8" ht="15.75" customHeight="1" x14ac:dyDescent="0.25">
      <c r="A63" s="31" t="s">
        <v>29</v>
      </c>
      <c r="B63" s="31">
        <v>2</v>
      </c>
      <c r="C63" s="31">
        <v>2</v>
      </c>
      <c r="D63" s="31" t="s">
        <v>167</v>
      </c>
      <c r="E63" s="31" t="s">
        <v>5</v>
      </c>
      <c r="F63" s="31" t="s">
        <v>18</v>
      </c>
      <c r="G63" s="31" t="s">
        <v>252</v>
      </c>
      <c r="H63" s="31" t="s">
        <v>253</v>
      </c>
    </row>
    <row r="64" spans="1:8" ht="15.75" customHeight="1" x14ac:dyDescent="0.25">
      <c r="A64" s="30" t="s">
        <v>31</v>
      </c>
      <c r="B64" s="30">
        <v>1022</v>
      </c>
      <c r="C64" s="30">
        <v>1022</v>
      </c>
      <c r="D64" s="30" t="s">
        <v>166</v>
      </c>
      <c r="E64" s="30" t="s">
        <v>32</v>
      </c>
      <c r="F64" s="30" t="s">
        <v>102</v>
      </c>
      <c r="G64" s="30" t="s">
        <v>336</v>
      </c>
      <c r="H64" s="30" t="s">
        <v>337</v>
      </c>
    </row>
    <row r="65" spans="1:8" ht="15.75" customHeight="1" x14ac:dyDescent="0.25">
      <c r="A65" s="31" t="s">
        <v>39</v>
      </c>
      <c r="B65" s="31">
        <v>254</v>
      </c>
      <c r="C65" s="31">
        <v>254</v>
      </c>
      <c r="D65" s="31" t="s">
        <v>338</v>
      </c>
      <c r="E65" s="31" t="s">
        <v>26</v>
      </c>
      <c r="F65" s="31" t="s">
        <v>19</v>
      </c>
      <c r="G65" s="31" t="s">
        <v>339</v>
      </c>
      <c r="H65" s="31" t="s">
        <v>340</v>
      </c>
    </row>
    <row r="67" spans="1:8" ht="15.75" customHeight="1" x14ac:dyDescent="0.25">
      <c r="A67" s="37" t="s">
        <v>15</v>
      </c>
      <c r="B67" s="37" t="s">
        <v>272</v>
      </c>
    </row>
    <row r="68" spans="1:8" ht="15.75" customHeight="1" x14ac:dyDescent="0.25">
      <c r="A68" s="8" t="s">
        <v>4</v>
      </c>
      <c r="B68" s="8" t="str">
        <f>VLOOKUP(A68,$A$25:$G$65, 7,FALSE)</f>
        <v>192.180.65.1 - 192.180.65.2</v>
      </c>
    </row>
    <row r="69" spans="1:8" ht="15.75" customHeight="1" x14ac:dyDescent="0.25">
      <c r="A69" s="38" t="s">
        <v>6</v>
      </c>
      <c r="B69" s="38" t="str">
        <f t="shared" ref="B69:B88" si="0">VLOOKUP(A69,$A$25:$G$65, 7,FALSE)</f>
        <v>192.180.64.1 - 192.180.64.254</v>
      </c>
    </row>
    <row r="70" spans="1:8" ht="15.75" customHeight="1" x14ac:dyDescent="0.25">
      <c r="A70" s="8" t="s">
        <v>25</v>
      </c>
      <c r="B70" s="8" t="str">
        <f t="shared" si="0"/>
        <v>192.180.32.1 - 192.180.32.2</v>
      </c>
    </row>
    <row r="71" spans="1:8" ht="15.75" customHeight="1" x14ac:dyDescent="0.25">
      <c r="A71" s="38" t="s">
        <v>38</v>
      </c>
      <c r="B71" s="38" t="str">
        <f t="shared" si="0"/>
        <v>192.180.16.1 - 192.180.16.2</v>
      </c>
    </row>
    <row r="72" spans="1:8" ht="15.75" customHeight="1" x14ac:dyDescent="0.25">
      <c r="A72" s="8" t="s">
        <v>29</v>
      </c>
      <c r="B72" s="8" t="str">
        <f t="shared" si="0"/>
        <v>192.180.8.1 - 192.180.8.2</v>
      </c>
    </row>
    <row r="73" spans="1:8" ht="15.75" customHeight="1" x14ac:dyDescent="0.25">
      <c r="A73" s="38" t="s">
        <v>31</v>
      </c>
      <c r="B73" s="38" t="str">
        <f t="shared" si="0"/>
        <v>192.180.0.1 - 192.180.3.254</v>
      </c>
    </row>
    <row r="74" spans="1:8" ht="15.75" customHeight="1" x14ac:dyDescent="0.25">
      <c r="A74" s="8" t="s">
        <v>39</v>
      </c>
      <c r="B74" s="8" t="str">
        <f t="shared" si="0"/>
        <v>192.180.4.1 - 192.180.4.254</v>
      </c>
    </row>
    <row r="75" spans="1:8" ht="15.75" customHeight="1" x14ac:dyDescent="0.25">
      <c r="A75" s="38" t="s">
        <v>40</v>
      </c>
      <c r="B75" s="38" t="str">
        <f t="shared" si="0"/>
        <v>192.181.32.1 - 192.181.32.2</v>
      </c>
    </row>
    <row r="76" spans="1:8" ht="15.75" customHeight="1" x14ac:dyDescent="0.25">
      <c r="A76" s="8" t="s">
        <v>41</v>
      </c>
      <c r="B76" s="8" t="str">
        <f t="shared" si="0"/>
        <v>192.181.16.1 - 192.181.17.254</v>
      </c>
    </row>
    <row r="77" spans="1:8" ht="15.75" customHeight="1" x14ac:dyDescent="0.25">
      <c r="A77" s="38" t="s">
        <v>42</v>
      </c>
      <c r="B77" s="38" t="str">
        <f t="shared" si="0"/>
        <v>192.181.8.1 - 192.181.8.2</v>
      </c>
    </row>
    <row r="78" spans="1:8" ht="15.75" customHeight="1" x14ac:dyDescent="0.25">
      <c r="A78" s="8" t="s">
        <v>43</v>
      </c>
      <c r="B78" s="8" t="str">
        <f t="shared" si="0"/>
        <v>192.181.4.1 - 192.181.4.62</v>
      </c>
    </row>
    <row r="79" spans="1:8" ht="15.75" customHeight="1" x14ac:dyDescent="0.25">
      <c r="A79" s="38" t="s">
        <v>44</v>
      </c>
      <c r="B79" s="38" t="str">
        <f t="shared" si="0"/>
        <v>192.181.0.1 - 192.181.3.254</v>
      </c>
    </row>
    <row r="80" spans="1:8" ht="15.75" customHeight="1" x14ac:dyDescent="0.25">
      <c r="A80" s="8" t="s">
        <v>45</v>
      </c>
      <c r="B80" s="8" t="str">
        <f t="shared" si="0"/>
        <v>192.181.64.1 - 192.181.64.6</v>
      </c>
    </row>
    <row r="81" spans="1:2" ht="15.75" customHeight="1" x14ac:dyDescent="0.25">
      <c r="A81" s="38" t="s">
        <v>47</v>
      </c>
      <c r="B81" s="38" t="str">
        <f t="shared" si="0"/>
        <v>192.180.128.33 - 192.180.128.34</v>
      </c>
    </row>
    <row r="82" spans="1:2" ht="15.75" customHeight="1" x14ac:dyDescent="0.25">
      <c r="A82" s="8" t="s">
        <v>49</v>
      </c>
      <c r="B82" s="8" t="str">
        <f t="shared" si="0"/>
        <v>192.182.64.1 - 192.182.64.2</v>
      </c>
    </row>
    <row r="83" spans="1:2" ht="15.75" customHeight="1" x14ac:dyDescent="0.25">
      <c r="A83" s="38" t="s">
        <v>50</v>
      </c>
      <c r="B83" s="38" t="str">
        <f t="shared" si="0"/>
        <v>192.182.32.9 - 192.182.32.10</v>
      </c>
    </row>
    <row r="84" spans="1:2" ht="15.75" customHeight="1" x14ac:dyDescent="0.25">
      <c r="A84" s="8" t="s">
        <v>51</v>
      </c>
      <c r="B84" s="8" t="str">
        <f t="shared" si="0"/>
        <v>192.182.32.1 - 192.182.32.6</v>
      </c>
    </row>
    <row r="85" spans="1:2" ht="15.75" customHeight="1" x14ac:dyDescent="0.25">
      <c r="A85" s="38" t="s">
        <v>52</v>
      </c>
      <c r="B85" s="38" t="str">
        <f t="shared" si="0"/>
        <v>192.182.16.1 - 192.182.19.254</v>
      </c>
    </row>
    <row r="86" spans="1:2" ht="15.75" customHeight="1" x14ac:dyDescent="0.25">
      <c r="A86" s="8" t="s">
        <v>53</v>
      </c>
      <c r="B86" s="8" t="str">
        <f t="shared" si="0"/>
        <v>192.182.8.1 - 192.182.8.2</v>
      </c>
    </row>
    <row r="87" spans="1:2" ht="15.75" customHeight="1" x14ac:dyDescent="0.25">
      <c r="A87" s="38" t="s">
        <v>55</v>
      </c>
      <c r="B87" s="38" t="str">
        <f t="shared" si="0"/>
        <v>192.182.0.1 - 192.182.7.254</v>
      </c>
    </row>
    <row r="88" spans="1:2" ht="15.75" customHeight="1" x14ac:dyDescent="0.25">
      <c r="A88" s="8" t="s">
        <v>57</v>
      </c>
      <c r="B88" s="8" t="str">
        <f t="shared" si="0"/>
        <v>192.180.128.1 - 192.180.128.30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Rute</vt:lpstr>
      <vt:lpstr>Pembagian IP - VLSM</vt:lpstr>
      <vt:lpstr>Penggabungan - CIDR</vt:lpstr>
      <vt:lpstr>Pembagian IP - CIDR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Rayssa Ravelia</cp:lastModifiedBy>
  <dcterms:created xsi:type="dcterms:W3CDTF">2023-11-30T15:14:16Z</dcterms:created>
  <dcterms:modified xsi:type="dcterms:W3CDTF">2023-12-05T23:11:50Z</dcterms:modified>
</cp:coreProperties>
</file>