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TradingModel\"/>
    </mc:Choice>
  </mc:AlternateContent>
  <bookViews>
    <workbookView xWindow="0" yWindow="0" windowWidth="23040" windowHeight="10572"/>
  </bookViews>
  <sheets>
    <sheet name="Sheet1" sheetId="1" r:id="rId1"/>
  </sheets>
  <definedNames>
    <definedName name="_xlnm._FilterDatabase" localSheetId="0" hidden="1">Sheet1!$A$1:$P$144</definedName>
  </definedNames>
  <calcPr calcId="162913"/>
</workbook>
</file>

<file path=xl/calcChain.xml><?xml version="1.0" encoding="utf-8"?>
<calcChain xmlns="http://schemas.openxmlformats.org/spreadsheetml/2006/main">
  <c r="B118" i="1" l="1"/>
  <c r="B63" i="1"/>
  <c r="B35" i="1"/>
  <c r="B32" i="1"/>
  <c r="B38" i="1"/>
  <c r="B105" i="1"/>
  <c r="B84" i="1"/>
  <c r="B87" i="1"/>
  <c r="B102" i="1"/>
  <c r="B89" i="1"/>
  <c r="B31" i="1"/>
  <c r="B26" i="1"/>
  <c r="B22" i="1"/>
  <c r="B95" i="1"/>
  <c r="B14" i="1"/>
  <c r="B66" i="1"/>
  <c r="B34" i="1"/>
  <c r="B73" i="1"/>
  <c r="B12" i="1"/>
  <c r="B71" i="1"/>
  <c r="B4" i="1"/>
  <c r="B94" i="1"/>
  <c r="B117" i="1"/>
  <c r="B58" i="1"/>
  <c r="B143" i="1"/>
  <c r="B74" i="1"/>
  <c r="B9" i="1"/>
  <c r="B65" i="1"/>
  <c r="B96" i="1"/>
  <c r="B36" i="1"/>
  <c r="B77" i="1"/>
  <c r="B135" i="1"/>
  <c r="B28" i="1"/>
  <c r="B70" i="1"/>
  <c r="B61" i="1"/>
  <c r="B2" i="1"/>
  <c r="B97" i="1"/>
  <c r="B47" i="1"/>
  <c r="B64" i="1"/>
  <c r="B99" i="1"/>
  <c r="B140" i="1"/>
  <c r="B10" i="1"/>
  <c r="B52" i="1"/>
  <c r="B16" i="1"/>
  <c r="B107" i="1"/>
  <c r="B37" i="1"/>
  <c r="B92" i="1"/>
  <c r="B113" i="1"/>
  <c r="B53" i="1"/>
  <c r="B11" i="1"/>
  <c r="B5" i="1"/>
  <c r="B43" i="1"/>
  <c r="B20" i="1"/>
  <c r="B82" i="1"/>
  <c r="B7" i="1"/>
  <c r="B59" i="1"/>
  <c r="B6" i="1"/>
  <c r="B15" i="1"/>
  <c r="B68" i="1"/>
  <c r="B103" i="1"/>
  <c r="B48" i="1"/>
  <c r="B104" i="1"/>
  <c r="B127" i="1"/>
  <c r="B125" i="1"/>
  <c r="B3" i="1"/>
  <c r="B42" i="1"/>
  <c r="B67" i="1"/>
  <c r="B122" i="1"/>
  <c r="B21" i="1"/>
  <c r="B19" i="1"/>
  <c r="B81" i="1"/>
  <c r="B137" i="1"/>
  <c r="B123" i="1"/>
  <c r="B131" i="1"/>
  <c r="B50" i="1"/>
  <c r="B133" i="1"/>
  <c r="B112" i="1"/>
  <c r="B139" i="1"/>
  <c r="B51" i="1"/>
  <c r="B98" i="1"/>
  <c r="B134" i="1"/>
  <c r="B142" i="1"/>
  <c r="B49" i="1"/>
  <c r="B136" i="1"/>
  <c r="B54" i="1"/>
  <c r="B39" i="1"/>
  <c r="B128" i="1"/>
  <c r="B132" i="1"/>
  <c r="B144" i="1"/>
  <c r="B30" i="1"/>
  <c r="B75" i="1"/>
  <c r="B86" i="1"/>
  <c r="B62" i="1"/>
  <c r="B40" i="1"/>
  <c r="B8" i="1"/>
  <c r="B24" i="1"/>
  <c r="B91" i="1"/>
  <c r="B29" i="1"/>
  <c r="B141" i="1"/>
  <c r="B33" i="1"/>
  <c r="B106" i="1"/>
  <c r="B79" i="1"/>
  <c r="B45" i="1"/>
  <c r="B109" i="1"/>
  <c r="B80" i="1"/>
  <c r="B25" i="1"/>
  <c r="B119" i="1"/>
  <c r="B27" i="1"/>
  <c r="B116" i="1"/>
  <c r="B46" i="1"/>
  <c r="B44" i="1"/>
  <c r="B138" i="1"/>
  <c r="B124" i="1"/>
  <c r="B114" i="1"/>
  <c r="B18" i="1"/>
  <c r="B56" i="1"/>
  <c r="B120" i="1"/>
  <c r="B130" i="1"/>
  <c r="B85" i="1"/>
  <c r="B17" i="1"/>
  <c r="B60" i="1"/>
  <c r="B90" i="1"/>
  <c r="B41" i="1"/>
  <c r="B76" i="1"/>
  <c r="B100" i="1"/>
  <c r="B129" i="1"/>
  <c r="B23" i="1"/>
  <c r="B101" i="1"/>
  <c r="B83" i="1"/>
  <c r="B72" i="1"/>
  <c r="B110" i="1"/>
  <c r="B93" i="1"/>
  <c r="B78" i="1"/>
  <c r="B115" i="1"/>
  <c r="B55" i="1"/>
  <c r="B88" i="1"/>
  <c r="B69" i="1"/>
  <c r="B108" i="1"/>
  <c r="B111" i="1"/>
  <c r="B126" i="1"/>
  <c r="B121" i="1"/>
</calcChain>
</file>

<file path=xl/sharedStrings.xml><?xml version="1.0" encoding="utf-8"?>
<sst xmlns="http://schemas.openxmlformats.org/spreadsheetml/2006/main" count="339" uniqueCount="312">
  <si>
    <t>Stock_Id</t>
  </si>
  <si>
    <t>Name</t>
  </si>
  <si>
    <t>low_month</t>
  </si>
  <si>
    <t>low_three_month</t>
  </si>
  <si>
    <t>low_six_month</t>
  </si>
  <si>
    <t>low_year</t>
  </si>
  <si>
    <t>diff_five_day</t>
  </si>
  <si>
    <t>diff_month</t>
  </si>
  <si>
    <t>diff_three_month</t>
  </si>
  <si>
    <t>diff_six_month</t>
  </si>
  <si>
    <t>diff_year</t>
  </si>
  <si>
    <t>big_buy</t>
  </si>
  <si>
    <t>big_buy_percent</t>
  </si>
  <si>
    <t>元大台灣50</t>
  </si>
  <si>
    <t>+8,482</t>
  </si>
  <si>
    <t>00642U</t>
  </si>
  <si>
    <t>期元大S&amp;P石油</t>
  </si>
  <si>
    <t>+2,980</t>
  </si>
  <si>
    <t>00715L</t>
  </si>
  <si>
    <t>期街口布蘭特正2</t>
  </si>
  <si>
    <t>-7,613</t>
  </si>
  <si>
    <t>國泰永續高股息</t>
  </si>
  <si>
    <t>-2,500</t>
  </si>
  <si>
    <t>台塑</t>
  </si>
  <si>
    <t>+3,319</t>
  </si>
  <si>
    <t>南亞</t>
  </si>
  <si>
    <t>-7,609</t>
  </si>
  <si>
    <t>台聚</t>
  </si>
  <si>
    <t>-2,715</t>
  </si>
  <si>
    <t>華夏</t>
  </si>
  <si>
    <t>-6,512</t>
  </si>
  <si>
    <t>亞聚</t>
  </si>
  <si>
    <t>+1,856</t>
  </si>
  <si>
    <t>年興</t>
  </si>
  <si>
    <t>+28</t>
  </si>
  <si>
    <t>利奇</t>
  </si>
  <si>
    <t>+797</t>
  </si>
  <si>
    <t>力肯</t>
  </si>
  <si>
    <t>+1,131</t>
  </si>
  <si>
    <t>大亞</t>
  </si>
  <si>
    <t>+1,970</t>
  </si>
  <si>
    <t>宏泰</t>
  </si>
  <si>
    <t>+1,389</t>
  </si>
  <si>
    <t>和益</t>
  </si>
  <si>
    <t>-1,215</t>
  </si>
  <si>
    <t>東聯</t>
  </si>
  <si>
    <t>-2,184</t>
  </si>
  <si>
    <t>永光</t>
  </si>
  <si>
    <t>+9,667</t>
  </si>
  <si>
    <t>中纖</t>
  </si>
  <si>
    <t>-15,692</t>
  </si>
  <si>
    <t>中華化</t>
  </si>
  <si>
    <t>+729</t>
  </si>
  <si>
    <t>富喬</t>
  </si>
  <si>
    <t>+143</t>
  </si>
  <si>
    <t>華紙</t>
  </si>
  <si>
    <t>+3,253</t>
  </si>
  <si>
    <t>永豐餘</t>
  </si>
  <si>
    <t>-2,926</t>
  </si>
  <si>
    <t>佳大</t>
  </si>
  <si>
    <t>-410</t>
  </si>
  <si>
    <t>海光</t>
  </si>
  <si>
    <t>-3,422</t>
  </si>
  <si>
    <t>台橡</t>
  </si>
  <si>
    <t>-1,233</t>
  </si>
  <si>
    <t>裕隆</t>
  </si>
  <si>
    <t>+693</t>
  </si>
  <si>
    <t>光寶科</t>
  </si>
  <si>
    <t>-4,496</t>
  </si>
  <si>
    <t>聯電</t>
  </si>
  <si>
    <t>+67,478</t>
  </si>
  <si>
    <t>台揚</t>
  </si>
  <si>
    <t>-199</t>
  </si>
  <si>
    <t>鴻海</t>
  </si>
  <si>
    <t>+226</t>
  </si>
  <si>
    <t>仁寶</t>
  </si>
  <si>
    <t>+145</t>
  </si>
  <si>
    <t>國巨</t>
  </si>
  <si>
    <t>-1,563</t>
  </si>
  <si>
    <t>廣宇</t>
  </si>
  <si>
    <t>-1,275</t>
  </si>
  <si>
    <t>華泰</t>
  </si>
  <si>
    <t>+9,982</t>
  </si>
  <si>
    <t>台積電</t>
  </si>
  <si>
    <t>+20,833</t>
  </si>
  <si>
    <t>光罩</t>
  </si>
  <si>
    <t>+708</t>
  </si>
  <si>
    <t>聯強</t>
  </si>
  <si>
    <t>+486</t>
  </si>
  <si>
    <t>順德</t>
  </si>
  <si>
    <t>+2,845</t>
  </si>
  <si>
    <t>佳世達</t>
  </si>
  <si>
    <t>+4,986</t>
  </si>
  <si>
    <t>鴻準</t>
  </si>
  <si>
    <t>+4,111</t>
  </si>
  <si>
    <t>矽統</t>
  </si>
  <si>
    <t>+4,999</t>
  </si>
  <si>
    <t>大同</t>
  </si>
  <si>
    <t>-4,545</t>
  </si>
  <si>
    <t>佳能</t>
  </si>
  <si>
    <t>-8,217</t>
  </si>
  <si>
    <t>凌陽</t>
  </si>
  <si>
    <t>-1,203</t>
  </si>
  <si>
    <t>中華電</t>
  </si>
  <si>
    <t>-4,985</t>
  </si>
  <si>
    <t>偉詮電</t>
  </si>
  <si>
    <t>-2,039</t>
  </si>
  <si>
    <t>全新</t>
  </si>
  <si>
    <t>-5,870</t>
  </si>
  <si>
    <t>飛宏</t>
  </si>
  <si>
    <t>-210</t>
  </si>
  <si>
    <t>麗臺</t>
  </si>
  <si>
    <t>+363</t>
  </si>
  <si>
    <t>鉅祥</t>
  </si>
  <si>
    <t>-5,189</t>
  </si>
  <si>
    <t>強茂</t>
  </si>
  <si>
    <t>-20,913</t>
  </si>
  <si>
    <t>希華</t>
  </si>
  <si>
    <t>+2,285</t>
  </si>
  <si>
    <t>一詮</t>
  </si>
  <si>
    <t>-633</t>
  </si>
  <si>
    <t>宏達電</t>
  </si>
  <si>
    <t>+4,041</t>
  </si>
  <si>
    <t>國產</t>
  </si>
  <si>
    <t>-3,393</t>
  </si>
  <si>
    <t>太子</t>
  </si>
  <si>
    <t>-3,117</t>
  </si>
  <si>
    <t>中工</t>
  </si>
  <si>
    <t>+11,713</t>
  </si>
  <si>
    <t>華航</t>
  </si>
  <si>
    <t>+148,957</t>
  </si>
  <si>
    <t>長榮航</t>
  </si>
  <si>
    <t>+138,757</t>
  </si>
  <si>
    <t>台中銀</t>
  </si>
  <si>
    <t>+886</t>
  </si>
  <si>
    <t>中壽</t>
  </si>
  <si>
    <t>-2,273</t>
  </si>
  <si>
    <t>臺企銀</t>
  </si>
  <si>
    <t>-24,510</t>
  </si>
  <si>
    <t>華南金</t>
  </si>
  <si>
    <t>-9,504</t>
  </si>
  <si>
    <t>國泰金</t>
  </si>
  <si>
    <t>+3,082</t>
  </si>
  <si>
    <t>開發金</t>
  </si>
  <si>
    <t>-32,785</t>
  </si>
  <si>
    <t>玉山金</t>
  </si>
  <si>
    <t>+10,382</t>
  </si>
  <si>
    <t>元大金</t>
  </si>
  <si>
    <t>-11,411</t>
  </si>
  <si>
    <t>兆豐金</t>
  </si>
  <si>
    <t>+619</t>
  </si>
  <si>
    <t>台新金</t>
  </si>
  <si>
    <t>-1,874</t>
  </si>
  <si>
    <t>新光金</t>
  </si>
  <si>
    <t>-29,443</t>
  </si>
  <si>
    <t>永豐金</t>
  </si>
  <si>
    <t>-8,220</t>
  </si>
  <si>
    <t>第一金</t>
  </si>
  <si>
    <t>-5,576</t>
  </si>
  <si>
    <t>健和興</t>
  </si>
  <si>
    <t>-2,053</t>
  </si>
  <si>
    <t>晶豪科</t>
  </si>
  <si>
    <t>+2,219</t>
  </si>
  <si>
    <t>今皓</t>
  </si>
  <si>
    <t>+101</t>
  </si>
  <si>
    <t>亞光</t>
  </si>
  <si>
    <t>+753</t>
  </si>
  <si>
    <t>佰鴻</t>
  </si>
  <si>
    <t>-2,437</t>
  </si>
  <si>
    <t>威健</t>
  </si>
  <si>
    <t>+3,126</t>
  </si>
  <si>
    <t>智原</t>
  </si>
  <si>
    <t>+15,589</t>
  </si>
  <si>
    <t>晶技</t>
  </si>
  <si>
    <t>-5,047</t>
  </si>
  <si>
    <t>和鑫</t>
  </si>
  <si>
    <t>+4,468</t>
  </si>
  <si>
    <t>鈺德</t>
  </si>
  <si>
    <t>+588</t>
  </si>
  <si>
    <t>力特</t>
  </si>
  <si>
    <t>華晶科</t>
  </si>
  <si>
    <t>+1,184</t>
  </si>
  <si>
    <t>建漢</t>
  </si>
  <si>
    <t>-1,365</t>
  </si>
  <si>
    <t>笙泉</t>
  </si>
  <si>
    <t>-222</t>
  </si>
  <si>
    <t>晶宏</t>
  </si>
  <si>
    <t>-103</t>
  </si>
  <si>
    <t>大量</t>
  </si>
  <si>
    <t>+217</t>
  </si>
  <si>
    <t>亞信</t>
  </si>
  <si>
    <t>+462</t>
  </si>
  <si>
    <t>公準</t>
  </si>
  <si>
    <t>-102</t>
  </si>
  <si>
    <t>景碩</t>
  </si>
  <si>
    <t>+6,785</t>
  </si>
  <si>
    <t>耀勝</t>
  </si>
  <si>
    <t>-739</t>
  </si>
  <si>
    <t>昇貿</t>
  </si>
  <si>
    <t>+504</t>
  </si>
  <si>
    <t>揚明光</t>
  </si>
  <si>
    <t>-709</t>
  </si>
  <si>
    <t>位速</t>
  </si>
  <si>
    <t>-254</t>
  </si>
  <si>
    <t>同致</t>
  </si>
  <si>
    <t>+106</t>
  </si>
  <si>
    <t>聯合再生</t>
  </si>
  <si>
    <t>+1,456</t>
  </si>
  <si>
    <t>通嘉</t>
  </si>
  <si>
    <t>+650</t>
  </si>
  <si>
    <t>大眾控</t>
  </si>
  <si>
    <t>+208</t>
  </si>
  <si>
    <t>漢磊</t>
  </si>
  <si>
    <t>-854</t>
  </si>
  <si>
    <t>龍燈-KY</t>
  </si>
  <si>
    <t>-893</t>
  </si>
  <si>
    <t>康普</t>
  </si>
  <si>
    <t>+97</t>
  </si>
  <si>
    <t>致伸</t>
  </si>
  <si>
    <t>-9,236</t>
  </si>
  <si>
    <t>新唐</t>
  </si>
  <si>
    <t>-777</t>
  </si>
  <si>
    <t>乙盛-KY</t>
  </si>
  <si>
    <t>-736</t>
  </si>
  <si>
    <t>界霖</t>
  </si>
  <si>
    <t>+246</t>
  </si>
  <si>
    <t>世界</t>
  </si>
  <si>
    <t>-10,120</t>
  </si>
  <si>
    <t>鈺創</t>
  </si>
  <si>
    <t>-5,605</t>
  </si>
  <si>
    <t>中光電</t>
  </si>
  <si>
    <t>-10</t>
  </si>
  <si>
    <t>中美晶</t>
  </si>
  <si>
    <t>-947</t>
  </si>
  <si>
    <t>中租-KY</t>
  </si>
  <si>
    <t>+2,558</t>
  </si>
  <si>
    <t>合庫金</t>
  </si>
  <si>
    <t>-707</t>
  </si>
  <si>
    <t>建達</t>
  </si>
  <si>
    <t>-1,294</t>
  </si>
  <si>
    <t>茂達</t>
  </si>
  <si>
    <t>+315</t>
  </si>
  <si>
    <t>振曜</t>
  </si>
  <si>
    <t>-134</t>
  </si>
  <si>
    <t>宏齊</t>
  </si>
  <si>
    <t>-5,146</t>
  </si>
  <si>
    <t>統振</t>
  </si>
  <si>
    <t>+2,248</t>
  </si>
  <si>
    <t>萬泰科</t>
  </si>
  <si>
    <t>+531</t>
  </si>
  <si>
    <t>茂迪</t>
  </si>
  <si>
    <t>+730</t>
  </si>
  <si>
    <t>同欣電</t>
  </si>
  <si>
    <t>-433</t>
  </si>
  <si>
    <t>淳安</t>
  </si>
  <si>
    <t>-862</t>
  </si>
  <si>
    <t>晶焱</t>
  </si>
  <si>
    <t>+889</t>
  </si>
  <si>
    <t>點序</t>
  </si>
  <si>
    <t>-968</t>
  </si>
  <si>
    <t>環球晶</t>
  </si>
  <si>
    <t>-2,440</t>
  </si>
  <si>
    <t>聚和</t>
  </si>
  <si>
    <t>-3,516</t>
  </si>
  <si>
    <t>捷敏-KY</t>
  </si>
  <si>
    <t>-1,569</t>
  </si>
  <si>
    <t>長科*</t>
  </si>
  <si>
    <t>-1,950</t>
  </si>
  <si>
    <t>尖點</t>
  </si>
  <si>
    <t>+1,869</t>
  </si>
  <si>
    <t>九暘</t>
  </si>
  <si>
    <t>+431</t>
  </si>
  <si>
    <t>網家</t>
  </si>
  <si>
    <t>+4,344</t>
  </si>
  <si>
    <t>南電</t>
  </si>
  <si>
    <t>+1,911</t>
  </si>
  <si>
    <t>安國</t>
  </si>
  <si>
    <t>-297</t>
  </si>
  <si>
    <t>元太</t>
  </si>
  <si>
    <t>+14,660</t>
  </si>
  <si>
    <t>長華*</t>
  </si>
  <si>
    <t>+368</t>
  </si>
  <si>
    <t>宏捷科</t>
  </si>
  <si>
    <t>-1,332</t>
  </si>
  <si>
    <t>瀚荃</t>
  </si>
  <si>
    <t>+1,559</t>
  </si>
  <si>
    <t>華東</t>
  </si>
  <si>
    <t>-661</t>
  </si>
  <si>
    <t>至上</t>
  </si>
  <si>
    <t>-3,016</t>
  </si>
  <si>
    <t>精星</t>
  </si>
  <si>
    <t>-82</t>
  </si>
  <si>
    <t>朋程</t>
  </si>
  <si>
    <t>+414</t>
  </si>
  <si>
    <t>富鼎</t>
  </si>
  <si>
    <t>-2,059</t>
  </si>
  <si>
    <t>金居</t>
  </si>
  <si>
    <t>+3</t>
  </si>
  <si>
    <t>寶成</t>
  </si>
  <si>
    <t>-3,790</t>
  </si>
  <si>
    <t>Condition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</si>
  <si>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</si>
  <si>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</si>
  <si>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</si>
  <si>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</si>
  <si>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</si>
  <si>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</si>
  <si>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</si>
  <si>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</si>
  <si>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</si>
  <si>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</si>
  <si>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Watching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</si>
</sst>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44"/>
  <sheetViews>
    <sheetView tabSelected="1" topLeftCell="A23" zoomScale="120" zoomScaleNormal="120" workbookViewId="0">
      <selection activeCell="A27" sqref="A27:E99"/>
    </sheetView>
  </sheetViews>
  <sheetFormatPr defaultRowHeight="15" x14ac:dyDescent="0.3"/>
  <cols>
    <col min="1" max="1" width="5.125" bestFit="1" customWidth="1"/>
    <col min="2" max="2" width="10.25" bestFit="1" customWidth="1"/>
    <col min="3" max="3" width="12.5" customWidth="1"/>
    <col min="4" max="4" width="3.875" customWidth="1"/>
    <col min="5" max="5" width="12.5" customWidth="1"/>
    <col min="6" max="6" width="12.5" bestFit="1" customWidth="1"/>
    <col min="7" max="7" width="19.25" bestFit="1" customWidth="1"/>
    <col min="8" max="8" width="16.875" bestFit="1" customWidth="1"/>
    <col min="9" max="9" width="10.625" bestFit="1" customWidth="1"/>
    <col min="10" max="10" width="15.375" bestFit="1" customWidth="1"/>
    <col min="11" max="11" width="12.625" bestFit="1" customWidth="1"/>
    <col min="12" max="12" width="19.375" bestFit="1" customWidth="1"/>
    <col min="13" max="13" width="17" bestFit="1" customWidth="1"/>
    <col min="14" max="14" width="10.75" bestFit="1" customWidth="1"/>
    <col min="15" max="15" width="9.25" bestFit="1" customWidth="1"/>
    <col min="16" max="16" width="18.375" bestFit="1" customWidth="1"/>
  </cols>
  <sheetData>
    <row r="1" spans="1:16" x14ac:dyDescent="0.3">
      <c r="B1" s="1" t="s">
        <v>0</v>
      </c>
      <c r="C1" s="1" t="s">
        <v>1</v>
      </c>
      <c r="D1" s="1" t="s">
        <v>300</v>
      </c>
      <c r="E1" s="1" t="s">
        <v>311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1">
        <v>107</v>
      </c>
      <c r="B2" t="str">
        <f>"5351"</f>
        <v>5351</v>
      </c>
      <c r="C2" t="s">
        <v>228</v>
      </c>
      <c r="D2" t="s">
        <v>302</v>
      </c>
      <c r="E2">
        <v>3</v>
      </c>
      <c r="F2">
        <v>39.9</v>
      </c>
      <c r="G2">
        <v>36.299999999999997</v>
      </c>
      <c r="H2">
        <v>19.899999999999999</v>
      </c>
      <c r="I2">
        <v>16.350000000000001</v>
      </c>
      <c r="J2">
        <v>26.3</v>
      </c>
      <c r="K2">
        <v>87.5</v>
      </c>
      <c r="L2">
        <v>76.5</v>
      </c>
      <c r="M2">
        <v>197</v>
      </c>
      <c r="N2">
        <v>369</v>
      </c>
      <c r="O2" t="s">
        <v>229</v>
      </c>
      <c r="P2">
        <v>-1.35</v>
      </c>
    </row>
    <row r="3" spans="1:16" x14ac:dyDescent="0.3">
      <c r="A3" s="1">
        <v>78</v>
      </c>
      <c r="B3" t="str">
        <f>"3035"</f>
        <v>3035</v>
      </c>
      <c r="C3" t="s">
        <v>171</v>
      </c>
      <c r="D3" t="s">
        <v>302</v>
      </c>
      <c r="E3">
        <v>3</v>
      </c>
      <c r="F3">
        <v>125.5</v>
      </c>
      <c r="G3">
        <v>84.8</v>
      </c>
      <c r="H3">
        <v>52.3</v>
      </c>
      <c r="I3">
        <v>42.95</v>
      </c>
      <c r="J3">
        <v>-13.8</v>
      </c>
      <c r="K3">
        <v>39.200000000000003</v>
      </c>
      <c r="L3">
        <v>83.2</v>
      </c>
      <c r="M3">
        <v>171</v>
      </c>
      <c r="N3">
        <v>326</v>
      </c>
      <c r="O3" t="s">
        <v>172</v>
      </c>
      <c r="P3">
        <v>6.17</v>
      </c>
    </row>
    <row r="4" spans="1:16" hidden="1" x14ac:dyDescent="0.3">
      <c r="A4" s="1">
        <v>122</v>
      </c>
      <c r="B4" t="str">
        <f>"6485"</f>
        <v>6485</v>
      </c>
      <c r="C4" t="s">
        <v>258</v>
      </c>
      <c r="F4">
        <v>106</v>
      </c>
      <c r="G4">
        <v>100</v>
      </c>
      <c r="H4">
        <v>81.7</v>
      </c>
      <c r="I4">
        <v>25.35</v>
      </c>
      <c r="J4">
        <v>-3.76</v>
      </c>
      <c r="K4">
        <v>13.3</v>
      </c>
      <c r="L4">
        <v>-23.8</v>
      </c>
      <c r="M4">
        <v>7.11</v>
      </c>
      <c r="N4">
        <v>407</v>
      </c>
      <c r="O4" t="s">
        <v>259</v>
      </c>
      <c r="P4">
        <v>-4.18</v>
      </c>
    </row>
    <row r="5" spans="1:16" x14ac:dyDescent="0.3">
      <c r="A5" s="1">
        <v>92</v>
      </c>
      <c r="B5" t="str">
        <f>"3305"</f>
        <v>3305</v>
      </c>
      <c r="C5" t="s">
        <v>198</v>
      </c>
      <c r="D5" t="s">
        <v>302</v>
      </c>
      <c r="E5">
        <v>3</v>
      </c>
      <c r="F5">
        <v>52.6</v>
      </c>
      <c r="G5">
        <v>43.1</v>
      </c>
      <c r="H5">
        <v>34.1</v>
      </c>
      <c r="I5">
        <v>23.95</v>
      </c>
      <c r="J5">
        <v>1.33</v>
      </c>
      <c r="K5">
        <v>36.9</v>
      </c>
      <c r="L5">
        <v>45</v>
      </c>
      <c r="M5">
        <v>62.6</v>
      </c>
      <c r="N5">
        <v>218</v>
      </c>
      <c r="O5" t="s">
        <v>199</v>
      </c>
      <c r="P5">
        <v>0.42</v>
      </c>
    </row>
    <row r="6" spans="1:16" x14ac:dyDescent="0.3">
      <c r="A6" s="1">
        <v>86</v>
      </c>
      <c r="B6" t="str">
        <f>"3141"</f>
        <v>3141</v>
      </c>
      <c r="C6" t="s">
        <v>186</v>
      </c>
      <c r="D6" t="s">
        <v>302</v>
      </c>
      <c r="E6">
        <v>3</v>
      </c>
      <c r="F6">
        <v>143.5</v>
      </c>
      <c r="G6">
        <v>118</v>
      </c>
      <c r="H6">
        <v>48.4</v>
      </c>
      <c r="I6">
        <v>30.2</v>
      </c>
      <c r="J6">
        <v>-10.1</v>
      </c>
      <c r="K6">
        <v>27.5</v>
      </c>
      <c r="L6">
        <v>40.9</v>
      </c>
      <c r="M6">
        <v>255</v>
      </c>
      <c r="N6">
        <v>609</v>
      </c>
      <c r="O6" t="s">
        <v>187</v>
      </c>
      <c r="P6">
        <v>-0.13</v>
      </c>
    </row>
    <row r="7" spans="1:16" hidden="1" x14ac:dyDescent="0.3">
      <c r="A7" s="1">
        <v>88</v>
      </c>
      <c r="B7" t="str">
        <f>"3169"</f>
        <v>3169</v>
      </c>
      <c r="C7" t="s">
        <v>190</v>
      </c>
      <c r="F7">
        <v>124</v>
      </c>
      <c r="G7">
        <v>112</v>
      </c>
      <c r="H7">
        <v>96.6</v>
      </c>
      <c r="I7">
        <v>38</v>
      </c>
      <c r="J7">
        <v>-3.65</v>
      </c>
      <c r="K7">
        <v>29.4</v>
      </c>
      <c r="L7">
        <v>7.19</v>
      </c>
      <c r="M7">
        <v>39.4</v>
      </c>
      <c r="N7">
        <v>353</v>
      </c>
      <c r="O7" t="s">
        <v>191</v>
      </c>
      <c r="P7">
        <v>1.1000000000000001</v>
      </c>
    </row>
    <row r="8" spans="1:16" hidden="1" x14ac:dyDescent="0.3">
      <c r="A8" s="1">
        <v>48</v>
      </c>
      <c r="B8" t="str">
        <f>"2465"</f>
        <v>2465</v>
      </c>
      <c r="C8" t="s">
        <v>111</v>
      </c>
      <c r="F8">
        <v>57.8</v>
      </c>
      <c r="G8">
        <v>52</v>
      </c>
      <c r="H8">
        <v>37.5</v>
      </c>
      <c r="I8">
        <v>16.05</v>
      </c>
      <c r="J8">
        <v>14</v>
      </c>
      <c r="K8">
        <v>25.2</v>
      </c>
      <c r="L8">
        <v>2.4300000000000002</v>
      </c>
      <c r="M8">
        <v>52.7</v>
      </c>
      <c r="N8">
        <v>349</v>
      </c>
      <c r="O8" t="s">
        <v>112</v>
      </c>
      <c r="P8">
        <v>1.03</v>
      </c>
    </row>
    <row r="9" spans="1:16" x14ac:dyDescent="0.3">
      <c r="A9" s="1">
        <v>116</v>
      </c>
      <c r="B9" t="str">
        <f>"6170"</f>
        <v>6170</v>
      </c>
      <c r="C9" t="s">
        <v>246</v>
      </c>
      <c r="D9" t="s">
        <v>302</v>
      </c>
      <c r="E9">
        <v>3</v>
      </c>
      <c r="F9">
        <v>37.700000000000003</v>
      </c>
      <c r="G9">
        <v>32.049999999999997</v>
      </c>
      <c r="H9">
        <v>20.8</v>
      </c>
      <c r="I9">
        <v>16.600000000000001</v>
      </c>
      <c r="J9">
        <v>-12.2</v>
      </c>
      <c r="K9">
        <v>25.4</v>
      </c>
      <c r="L9">
        <v>23.7</v>
      </c>
      <c r="M9">
        <v>82.1</v>
      </c>
      <c r="N9">
        <v>155</v>
      </c>
      <c r="O9" t="s">
        <v>247</v>
      </c>
      <c r="P9">
        <v>7.32</v>
      </c>
    </row>
    <row r="10" spans="1:16" x14ac:dyDescent="0.3">
      <c r="A10" s="1">
        <v>101</v>
      </c>
      <c r="B10" t="str">
        <f>"4739"</f>
        <v>4739</v>
      </c>
      <c r="C10" t="s">
        <v>216</v>
      </c>
      <c r="D10" t="s">
        <v>303</v>
      </c>
      <c r="E10">
        <v>3</v>
      </c>
      <c r="F10">
        <v>114.5</v>
      </c>
      <c r="G10">
        <v>97.5</v>
      </c>
      <c r="H10">
        <v>57.7</v>
      </c>
      <c r="I10">
        <v>53.7</v>
      </c>
      <c r="J10">
        <v>-12.6</v>
      </c>
      <c r="K10">
        <v>24.6</v>
      </c>
      <c r="L10">
        <v>27.2</v>
      </c>
      <c r="M10">
        <v>94.7</v>
      </c>
      <c r="N10">
        <v>179</v>
      </c>
      <c r="O10" t="s">
        <v>217</v>
      </c>
      <c r="P10">
        <v>0.08</v>
      </c>
    </row>
    <row r="11" spans="1:16" x14ac:dyDescent="0.3">
      <c r="A11" s="1">
        <v>93</v>
      </c>
      <c r="B11" t="str">
        <f>"3504"</f>
        <v>3504</v>
      </c>
      <c r="C11" t="s">
        <v>200</v>
      </c>
      <c r="D11" t="s">
        <v>302</v>
      </c>
      <c r="E11">
        <v>3</v>
      </c>
      <c r="F11">
        <v>106.5</v>
      </c>
      <c r="G11">
        <v>84.2</v>
      </c>
      <c r="H11">
        <v>61.6</v>
      </c>
      <c r="I11">
        <v>53</v>
      </c>
      <c r="J11">
        <v>-7.64</v>
      </c>
      <c r="K11">
        <v>22</v>
      </c>
      <c r="L11">
        <v>42.6</v>
      </c>
      <c r="M11">
        <v>69.400000000000006</v>
      </c>
      <c r="N11">
        <v>150</v>
      </c>
      <c r="O11" t="s">
        <v>201</v>
      </c>
      <c r="P11">
        <v>-0.94</v>
      </c>
    </row>
    <row r="12" spans="1:16" x14ac:dyDescent="0.3">
      <c r="A12" s="1">
        <v>124</v>
      </c>
      <c r="B12" t="str">
        <f>"6509"</f>
        <v>6509</v>
      </c>
      <c r="C12" t="s">
        <v>262</v>
      </c>
      <c r="D12" t="s">
        <v>302</v>
      </c>
      <c r="E12">
        <v>3</v>
      </c>
      <c r="F12">
        <v>54.1</v>
      </c>
      <c r="G12">
        <v>49.1</v>
      </c>
      <c r="H12">
        <v>26.2</v>
      </c>
      <c r="I12">
        <v>23.45</v>
      </c>
      <c r="J12">
        <v>-16.2</v>
      </c>
      <c r="K12">
        <v>21.6</v>
      </c>
      <c r="L12">
        <v>10.7</v>
      </c>
      <c r="M12">
        <v>136</v>
      </c>
      <c r="N12">
        <v>164</v>
      </c>
      <c r="O12" t="s">
        <v>263</v>
      </c>
      <c r="P12">
        <v>-1.5</v>
      </c>
    </row>
    <row r="13" spans="1:16" hidden="1" x14ac:dyDescent="0.3">
      <c r="A13" s="1">
        <v>2</v>
      </c>
      <c r="B13" t="s">
        <v>18</v>
      </c>
      <c r="C13" t="s">
        <v>19</v>
      </c>
      <c r="F13">
        <v>10.99</v>
      </c>
      <c r="G13">
        <v>7.04</v>
      </c>
      <c r="H13">
        <v>6.75</v>
      </c>
      <c r="I13">
        <v>2.9</v>
      </c>
      <c r="J13">
        <v>-0.17</v>
      </c>
      <c r="K13">
        <v>2.0099999999999998</v>
      </c>
      <c r="L13">
        <v>48</v>
      </c>
      <c r="M13">
        <v>55.5</v>
      </c>
      <c r="N13">
        <v>306</v>
      </c>
      <c r="O13" t="s">
        <v>20</v>
      </c>
      <c r="P13">
        <v>-4.7</v>
      </c>
    </row>
    <row r="14" spans="1:16" hidden="1" x14ac:dyDescent="0.3">
      <c r="A14" s="1">
        <v>128</v>
      </c>
      <c r="B14" t="str">
        <f>"8040"</f>
        <v>8040</v>
      </c>
      <c r="C14" t="s">
        <v>270</v>
      </c>
      <c r="F14">
        <v>50.6</v>
      </c>
      <c r="G14">
        <v>49.05</v>
      </c>
      <c r="H14">
        <v>33.75</v>
      </c>
      <c r="I14">
        <v>15.45</v>
      </c>
      <c r="J14">
        <v>-6.09</v>
      </c>
      <c r="K14">
        <v>15.3</v>
      </c>
      <c r="L14">
        <v>0.62</v>
      </c>
      <c r="M14">
        <v>46.9</v>
      </c>
      <c r="N14">
        <v>298</v>
      </c>
      <c r="O14" t="s">
        <v>271</v>
      </c>
      <c r="P14">
        <v>1.74</v>
      </c>
    </row>
    <row r="15" spans="1:16" hidden="1" x14ac:dyDescent="0.3">
      <c r="A15" s="1">
        <v>85</v>
      </c>
      <c r="B15" t="str">
        <f>"3122"</f>
        <v>3122</v>
      </c>
      <c r="C15" t="s">
        <v>184</v>
      </c>
      <c r="F15">
        <v>38.299999999999997</v>
      </c>
      <c r="G15">
        <v>37.25</v>
      </c>
      <c r="H15">
        <v>28</v>
      </c>
      <c r="I15">
        <v>12.55</v>
      </c>
      <c r="J15">
        <v>0.32</v>
      </c>
      <c r="K15">
        <v>14.9</v>
      </c>
      <c r="L15">
        <v>-9.52</v>
      </c>
      <c r="M15">
        <v>23.8</v>
      </c>
      <c r="N15">
        <v>279</v>
      </c>
      <c r="O15" t="s">
        <v>185</v>
      </c>
      <c r="P15">
        <v>-1.19</v>
      </c>
    </row>
    <row r="16" spans="1:16" x14ac:dyDescent="0.3">
      <c r="A16" s="1">
        <v>99</v>
      </c>
      <c r="B16" t="str">
        <f>"3707"</f>
        <v>3707</v>
      </c>
      <c r="C16" t="s">
        <v>212</v>
      </c>
      <c r="D16" t="s">
        <v>301</v>
      </c>
      <c r="E16">
        <v>3</v>
      </c>
      <c r="F16">
        <v>113</v>
      </c>
      <c r="G16">
        <v>81.3</v>
      </c>
      <c r="H16">
        <v>46.75</v>
      </c>
      <c r="I16">
        <v>27.4</v>
      </c>
      <c r="J16">
        <v>-11.5</v>
      </c>
      <c r="K16">
        <v>18.100000000000001</v>
      </c>
      <c r="L16">
        <v>53.6</v>
      </c>
      <c r="M16">
        <v>149</v>
      </c>
      <c r="N16">
        <v>435</v>
      </c>
      <c r="O16" t="s">
        <v>213</v>
      </c>
      <c r="P16">
        <v>-0.26</v>
      </c>
    </row>
    <row r="17" spans="1:16" hidden="1" x14ac:dyDescent="0.3">
      <c r="A17" s="1">
        <v>23</v>
      </c>
      <c r="B17" t="str">
        <f>"2038"</f>
        <v>2038</v>
      </c>
      <c r="C17" t="s">
        <v>61</v>
      </c>
      <c r="F17">
        <v>31.75</v>
      </c>
      <c r="G17">
        <v>30.15</v>
      </c>
      <c r="H17">
        <v>23.7</v>
      </c>
      <c r="I17">
        <v>9.6199999999999992</v>
      </c>
      <c r="J17">
        <v>3.63</v>
      </c>
      <c r="K17">
        <v>1.78</v>
      </c>
      <c r="L17">
        <v>-20.9</v>
      </c>
      <c r="M17">
        <v>-11.5</v>
      </c>
      <c r="N17">
        <v>248</v>
      </c>
      <c r="O17" t="s">
        <v>62</v>
      </c>
      <c r="P17">
        <v>-11.9</v>
      </c>
    </row>
    <row r="18" spans="1:16" x14ac:dyDescent="0.3">
      <c r="A18" s="1">
        <v>28</v>
      </c>
      <c r="B18" t="str">
        <f>"2314"</f>
        <v>2314</v>
      </c>
      <c r="C18" t="s">
        <v>71</v>
      </c>
      <c r="D18" t="s">
        <v>303</v>
      </c>
      <c r="E18">
        <v>3</v>
      </c>
      <c r="F18">
        <v>65.099999999999994</v>
      </c>
      <c r="G18">
        <v>44.8</v>
      </c>
      <c r="H18">
        <v>27</v>
      </c>
      <c r="I18">
        <v>21.9</v>
      </c>
      <c r="J18">
        <v>1.79</v>
      </c>
      <c r="K18">
        <v>10.1</v>
      </c>
      <c r="L18">
        <v>52.3</v>
      </c>
      <c r="M18">
        <v>108</v>
      </c>
      <c r="N18">
        <v>261</v>
      </c>
      <c r="O18" t="s">
        <v>72</v>
      </c>
      <c r="P18">
        <v>-0.37</v>
      </c>
    </row>
    <row r="19" spans="1:16" hidden="1" x14ac:dyDescent="0.3">
      <c r="A19" s="1">
        <v>73</v>
      </c>
      <c r="B19" t="str">
        <f>"3006"</f>
        <v>3006</v>
      </c>
      <c r="C19" t="s">
        <v>161</v>
      </c>
      <c r="F19">
        <v>111.5</v>
      </c>
      <c r="G19">
        <v>110</v>
      </c>
      <c r="H19">
        <v>97.7</v>
      </c>
      <c r="I19">
        <v>40.5</v>
      </c>
      <c r="J19">
        <v>-5.76</v>
      </c>
      <c r="K19">
        <v>16.3</v>
      </c>
      <c r="L19">
        <v>-18.2</v>
      </c>
      <c r="M19">
        <v>1.0900000000000001</v>
      </c>
      <c r="N19">
        <v>233</v>
      </c>
      <c r="O19" t="s">
        <v>162</v>
      </c>
      <c r="P19">
        <v>2.2799999999999998</v>
      </c>
    </row>
    <row r="20" spans="1:16" x14ac:dyDescent="0.3">
      <c r="A20" s="1">
        <v>90</v>
      </c>
      <c r="B20" t="str">
        <f>"3189"</f>
        <v>3189</v>
      </c>
      <c r="C20" t="s">
        <v>194</v>
      </c>
      <c r="D20" t="s">
        <v>302</v>
      </c>
      <c r="E20">
        <v>3</v>
      </c>
      <c r="F20">
        <v>197.5</v>
      </c>
      <c r="G20">
        <v>159</v>
      </c>
      <c r="H20">
        <v>80.099999999999994</v>
      </c>
      <c r="I20">
        <v>73.099999999999994</v>
      </c>
      <c r="J20">
        <v>1.25</v>
      </c>
      <c r="K20">
        <v>9.73</v>
      </c>
      <c r="L20">
        <v>37.799999999999997</v>
      </c>
      <c r="M20">
        <v>152</v>
      </c>
      <c r="N20">
        <v>214</v>
      </c>
      <c r="O20" t="s">
        <v>195</v>
      </c>
      <c r="P20">
        <v>5.53</v>
      </c>
    </row>
    <row r="21" spans="1:16" hidden="1" x14ac:dyDescent="0.3">
      <c r="A21" s="1">
        <v>74</v>
      </c>
      <c r="B21" t="str">
        <f>"3011"</f>
        <v>3011</v>
      </c>
      <c r="C21" t="s">
        <v>163</v>
      </c>
      <c r="D21" t="s">
        <v>302</v>
      </c>
      <c r="F21">
        <v>9.75</v>
      </c>
      <c r="G21">
        <v>8.1999999999999993</v>
      </c>
      <c r="H21">
        <v>6.53</v>
      </c>
      <c r="I21">
        <v>6.1</v>
      </c>
      <c r="J21">
        <v>-4.38</v>
      </c>
      <c r="K21">
        <v>21.1</v>
      </c>
      <c r="L21">
        <v>33.299999999999997</v>
      </c>
      <c r="M21">
        <v>38.9</v>
      </c>
      <c r="N21">
        <v>95.1</v>
      </c>
      <c r="O21" t="s">
        <v>164</v>
      </c>
      <c r="P21">
        <v>0.56999999999999995</v>
      </c>
    </row>
    <row r="22" spans="1:16" hidden="1" x14ac:dyDescent="0.3">
      <c r="A22" s="1">
        <v>130</v>
      </c>
      <c r="B22" t="str">
        <f>"8046"</f>
        <v>8046</v>
      </c>
      <c r="C22" t="s">
        <v>274</v>
      </c>
      <c r="D22" t="s">
        <v>302</v>
      </c>
      <c r="F22">
        <v>388.5</v>
      </c>
      <c r="G22">
        <v>343</v>
      </c>
      <c r="H22">
        <v>252</v>
      </c>
      <c r="I22">
        <v>125.5</v>
      </c>
      <c r="J22">
        <v>4.28</v>
      </c>
      <c r="K22">
        <v>24.7</v>
      </c>
      <c r="L22">
        <v>33.200000000000003</v>
      </c>
      <c r="M22">
        <v>74.599999999999994</v>
      </c>
      <c r="N22">
        <v>324</v>
      </c>
      <c r="O22" t="s">
        <v>275</v>
      </c>
      <c r="P22">
        <v>3.56</v>
      </c>
    </row>
    <row r="23" spans="1:16" x14ac:dyDescent="0.3">
      <c r="A23" s="1">
        <v>16</v>
      </c>
      <c r="B23" t="str">
        <f>"1711"</f>
        <v>1711</v>
      </c>
      <c r="C23" t="s">
        <v>47</v>
      </c>
      <c r="D23" t="s">
        <v>301</v>
      </c>
      <c r="E23">
        <v>3</v>
      </c>
      <c r="F23">
        <v>24.7</v>
      </c>
      <c r="G23">
        <v>17.5</v>
      </c>
      <c r="H23">
        <v>15.9</v>
      </c>
      <c r="I23">
        <v>15.1</v>
      </c>
      <c r="J23">
        <v>6.18</v>
      </c>
      <c r="K23">
        <v>8.6999999999999993</v>
      </c>
      <c r="L23">
        <v>45.9</v>
      </c>
      <c r="M23">
        <v>45.5</v>
      </c>
      <c r="N23">
        <v>65.7</v>
      </c>
      <c r="O23" t="s">
        <v>48</v>
      </c>
      <c r="P23">
        <v>3.23</v>
      </c>
    </row>
    <row r="24" spans="1:16" hidden="1" x14ac:dyDescent="0.3">
      <c r="A24" s="1">
        <v>47</v>
      </c>
      <c r="B24" t="str">
        <f>"2457"</f>
        <v>2457</v>
      </c>
      <c r="C24" t="s">
        <v>109</v>
      </c>
      <c r="F24">
        <v>29.7</v>
      </c>
      <c r="G24">
        <v>27.95</v>
      </c>
      <c r="H24">
        <v>25.6</v>
      </c>
      <c r="I24">
        <v>11.1</v>
      </c>
      <c r="J24">
        <v>-3.53</v>
      </c>
      <c r="K24">
        <v>13.4</v>
      </c>
      <c r="L24">
        <v>-4.18</v>
      </c>
      <c r="M24">
        <v>0.56999999999999995</v>
      </c>
      <c r="N24">
        <v>192</v>
      </c>
      <c r="O24" t="s">
        <v>110</v>
      </c>
      <c r="P24">
        <v>-0.31</v>
      </c>
    </row>
    <row r="25" spans="1:16" x14ac:dyDescent="0.3">
      <c r="A25" s="1">
        <v>37</v>
      </c>
      <c r="B25" t="str">
        <f>"2351"</f>
        <v>2351</v>
      </c>
      <c r="C25" t="s">
        <v>89</v>
      </c>
      <c r="D25" t="s">
        <v>305</v>
      </c>
      <c r="E25">
        <v>3</v>
      </c>
      <c r="F25">
        <v>138</v>
      </c>
      <c r="G25">
        <v>116.5</v>
      </c>
      <c r="H25">
        <v>72.2</v>
      </c>
      <c r="I25">
        <v>61.2</v>
      </c>
      <c r="J25">
        <v>-13.4</v>
      </c>
      <c r="K25">
        <v>7.48</v>
      </c>
      <c r="L25">
        <v>10.1</v>
      </c>
      <c r="M25">
        <v>80.8</v>
      </c>
      <c r="N25">
        <v>161</v>
      </c>
      <c r="O25" t="s">
        <v>90</v>
      </c>
      <c r="P25">
        <v>4.91</v>
      </c>
    </row>
    <row r="26" spans="1:16" hidden="1" x14ac:dyDescent="0.3">
      <c r="A26" s="1">
        <v>131</v>
      </c>
      <c r="B26" t="str">
        <f>"8054"</f>
        <v>8054</v>
      </c>
      <c r="C26" t="s">
        <v>276</v>
      </c>
      <c r="F26">
        <v>41.2</v>
      </c>
      <c r="G26">
        <v>38.6</v>
      </c>
      <c r="H26">
        <v>33.4</v>
      </c>
      <c r="I26">
        <v>17.350000000000001</v>
      </c>
      <c r="J26">
        <v>-7.03</v>
      </c>
      <c r="K26">
        <v>14.5</v>
      </c>
      <c r="L26">
        <v>-5.32</v>
      </c>
      <c r="M26">
        <v>15.6</v>
      </c>
      <c r="N26">
        <v>189</v>
      </c>
      <c r="O26" t="s">
        <v>277</v>
      </c>
      <c r="P26">
        <v>-1.03</v>
      </c>
    </row>
    <row r="27" spans="1:16" x14ac:dyDescent="0.3">
      <c r="A27" s="1">
        <v>35</v>
      </c>
      <c r="B27" t="str">
        <f>"2338"</f>
        <v>2338</v>
      </c>
      <c r="C27" t="s">
        <v>85</v>
      </c>
      <c r="D27" t="s">
        <v>308</v>
      </c>
      <c r="E27">
        <v>2</v>
      </c>
      <c r="F27">
        <v>73.099999999999994</v>
      </c>
      <c r="G27">
        <v>69.3</v>
      </c>
      <c r="H27">
        <v>60.7</v>
      </c>
      <c r="I27">
        <v>29.2</v>
      </c>
      <c r="J27">
        <v>12.9</v>
      </c>
      <c r="K27">
        <v>21.8</v>
      </c>
      <c r="L27">
        <v>8.9499999999999993</v>
      </c>
      <c r="M27">
        <v>23.1</v>
      </c>
      <c r="N27">
        <v>228</v>
      </c>
      <c r="O27" t="s">
        <v>86</v>
      </c>
      <c r="P27">
        <v>0.54</v>
      </c>
    </row>
    <row r="28" spans="1:16" hidden="1" x14ac:dyDescent="0.3">
      <c r="A28" s="1">
        <v>110</v>
      </c>
      <c r="B28" t="str">
        <f>"5871"</f>
        <v>5871</v>
      </c>
      <c r="C28" t="s">
        <v>234</v>
      </c>
      <c r="D28" t="s">
        <v>306</v>
      </c>
      <c r="F28">
        <v>226</v>
      </c>
      <c r="G28">
        <v>222</v>
      </c>
      <c r="H28">
        <v>180</v>
      </c>
      <c r="I28">
        <v>150.5</v>
      </c>
      <c r="J28">
        <v>-4.91</v>
      </c>
      <c r="K28">
        <v>10.8</v>
      </c>
      <c r="L28">
        <v>18.3</v>
      </c>
      <c r="M28">
        <v>28.5</v>
      </c>
      <c r="N28">
        <v>74.3</v>
      </c>
      <c r="O28" t="s">
        <v>235</v>
      </c>
      <c r="P28">
        <v>16.8</v>
      </c>
    </row>
    <row r="29" spans="1:16" hidden="1" x14ac:dyDescent="0.3">
      <c r="A29" s="1">
        <v>45</v>
      </c>
      <c r="B29" t="str">
        <f>"2436"</f>
        <v>2436</v>
      </c>
      <c r="C29" t="s">
        <v>105</v>
      </c>
      <c r="F29">
        <v>70.400000000000006</v>
      </c>
      <c r="G29">
        <v>65</v>
      </c>
      <c r="H29">
        <v>50.6</v>
      </c>
      <c r="I29">
        <v>30.3</v>
      </c>
      <c r="J29">
        <v>-7.3</v>
      </c>
      <c r="K29">
        <v>2.74</v>
      </c>
      <c r="L29">
        <v>7</v>
      </c>
      <c r="M29">
        <v>24.8</v>
      </c>
      <c r="N29">
        <v>171</v>
      </c>
      <c r="O29" t="s">
        <v>106</v>
      </c>
      <c r="P29">
        <v>-2.17</v>
      </c>
    </row>
    <row r="30" spans="1:16" hidden="1" x14ac:dyDescent="0.3">
      <c r="A30" s="1">
        <v>53</v>
      </c>
      <c r="B30" t="str">
        <f>"2498"</f>
        <v>2498</v>
      </c>
      <c r="C30" t="s">
        <v>121</v>
      </c>
      <c r="F30">
        <v>33.799999999999997</v>
      </c>
      <c r="G30">
        <v>33.700000000000003</v>
      </c>
      <c r="H30">
        <v>31.55</v>
      </c>
      <c r="I30">
        <v>27.7</v>
      </c>
      <c r="J30">
        <v>6.8</v>
      </c>
      <c r="K30">
        <v>121</v>
      </c>
      <c r="L30">
        <v>99.5</v>
      </c>
      <c r="M30">
        <v>89.9</v>
      </c>
      <c r="N30">
        <v>167</v>
      </c>
      <c r="O30" t="s">
        <v>122</v>
      </c>
      <c r="P30">
        <v>3.5</v>
      </c>
    </row>
    <row r="31" spans="1:16" x14ac:dyDescent="0.3">
      <c r="A31" s="1">
        <v>132</v>
      </c>
      <c r="B31" t="str">
        <f>"8069"</f>
        <v>8069</v>
      </c>
      <c r="C31" t="s">
        <v>278</v>
      </c>
      <c r="D31" t="s">
        <v>304</v>
      </c>
      <c r="E31">
        <v>2</v>
      </c>
      <c r="F31">
        <v>73.900000000000006</v>
      </c>
      <c r="G31">
        <v>64.2</v>
      </c>
      <c r="H31">
        <v>51</v>
      </c>
      <c r="I31">
        <v>38.9</v>
      </c>
      <c r="J31">
        <v>-7.64</v>
      </c>
      <c r="K31">
        <v>19.3</v>
      </c>
      <c r="L31">
        <v>9.15</v>
      </c>
      <c r="M31">
        <v>47.4</v>
      </c>
      <c r="N31">
        <v>125</v>
      </c>
      <c r="O31" t="s">
        <v>279</v>
      </c>
      <c r="P31">
        <v>12.2</v>
      </c>
    </row>
    <row r="32" spans="1:16" x14ac:dyDescent="0.3">
      <c r="A32" s="1">
        <v>139</v>
      </c>
      <c r="B32" t="str">
        <f>"8255"</f>
        <v>8255</v>
      </c>
      <c r="C32" t="s">
        <v>292</v>
      </c>
      <c r="D32" t="s">
        <v>302</v>
      </c>
      <c r="E32">
        <v>2</v>
      </c>
      <c r="F32">
        <v>199</v>
      </c>
      <c r="G32">
        <v>182</v>
      </c>
      <c r="H32">
        <v>96.5</v>
      </c>
      <c r="I32">
        <v>91</v>
      </c>
      <c r="J32">
        <v>-11.4</v>
      </c>
      <c r="K32">
        <v>19.100000000000001</v>
      </c>
      <c r="L32">
        <v>12.2</v>
      </c>
      <c r="M32">
        <v>112</v>
      </c>
      <c r="N32">
        <v>177</v>
      </c>
      <c r="O32" t="s">
        <v>293</v>
      </c>
      <c r="P32">
        <v>0.74</v>
      </c>
    </row>
    <row r="33" spans="1:16" x14ac:dyDescent="0.3">
      <c r="A33" s="1">
        <v>43</v>
      </c>
      <c r="B33" t="str">
        <f>"2401"</f>
        <v>2401</v>
      </c>
      <c r="C33" t="s">
        <v>101</v>
      </c>
      <c r="D33" t="s">
        <v>307</v>
      </c>
      <c r="E33">
        <v>2</v>
      </c>
      <c r="F33">
        <v>31.8</v>
      </c>
      <c r="G33">
        <v>30.6</v>
      </c>
      <c r="H33">
        <v>23.4</v>
      </c>
      <c r="I33">
        <v>14.05</v>
      </c>
      <c r="J33">
        <v>-3.26</v>
      </c>
      <c r="K33">
        <v>11.6</v>
      </c>
      <c r="L33">
        <v>-4.34</v>
      </c>
      <c r="M33">
        <v>26.4</v>
      </c>
      <c r="N33">
        <v>165</v>
      </c>
      <c r="O33" t="s">
        <v>102</v>
      </c>
      <c r="P33">
        <v>-0.51</v>
      </c>
    </row>
    <row r="34" spans="1:16" x14ac:dyDescent="0.3">
      <c r="A34" s="1">
        <v>126</v>
      </c>
      <c r="B34" t="str">
        <f>"6548"</f>
        <v>6548</v>
      </c>
      <c r="C34" t="s">
        <v>266</v>
      </c>
      <c r="D34" t="s">
        <v>302</v>
      </c>
      <c r="E34">
        <v>2</v>
      </c>
      <c r="F34">
        <v>91.2</v>
      </c>
      <c r="G34">
        <v>87</v>
      </c>
      <c r="H34">
        <v>52.3</v>
      </c>
      <c r="I34">
        <v>45.35</v>
      </c>
      <c r="J34">
        <v>-6.54</v>
      </c>
      <c r="K34">
        <v>8.93</v>
      </c>
      <c r="L34">
        <v>-0.99</v>
      </c>
      <c r="M34">
        <v>61.3</v>
      </c>
      <c r="N34">
        <v>121</v>
      </c>
      <c r="O34" t="s">
        <v>267</v>
      </c>
      <c r="P34">
        <v>-8.66</v>
      </c>
    </row>
    <row r="35" spans="1:16" hidden="1" x14ac:dyDescent="0.3">
      <c r="A35" s="1">
        <v>140</v>
      </c>
      <c r="B35" t="str">
        <f>"8261"</f>
        <v>8261</v>
      </c>
      <c r="C35" t="s">
        <v>294</v>
      </c>
      <c r="F35">
        <v>80.099999999999994</v>
      </c>
      <c r="G35">
        <v>75.2</v>
      </c>
      <c r="H35">
        <v>52.1</v>
      </c>
      <c r="I35">
        <v>40.5</v>
      </c>
      <c r="J35">
        <v>-3.23</v>
      </c>
      <c r="K35">
        <v>23.7</v>
      </c>
      <c r="L35">
        <v>-2.78</v>
      </c>
      <c r="M35">
        <v>48.9</v>
      </c>
      <c r="N35">
        <v>157</v>
      </c>
      <c r="O35" t="s">
        <v>295</v>
      </c>
      <c r="P35">
        <v>-2.42</v>
      </c>
    </row>
    <row r="36" spans="1:16" x14ac:dyDescent="0.3">
      <c r="A36" s="1">
        <v>113</v>
      </c>
      <c r="B36" t="str">
        <f>"6138"</f>
        <v>6138</v>
      </c>
      <c r="C36" t="s">
        <v>240</v>
      </c>
      <c r="D36" t="s">
        <v>302</v>
      </c>
      <c r="E36">
        <v>2</v>
      </c>
      <c r="F36">
        <v>150</v>
      </c>
      <c r="G36">
        <v>140.5</v>
      </c>
      <c r="H36">
        <v>110.5</v>
      </c>
      <c r="I36">
        <v>78.2</v>
      </c>
      <c r="J36">
        <v>-5.44</v>
      </c>
      <c r="K36">
        <v>8.31</v>
      </c>
      <c r="L36">
        <v>8.6300000000000008</v>
      </c>
      <c r="M36">
        <v>35.700000000000003</v>
      </c>
      <c r="N36">
        <v>123</v>
      </c>
      <c r="O36" t="s">
        <v>241</v>
      </c>
      <c r="P36">
        <v>1.65</v>
      </c>
    </row>
    <row r="37" spans="1:16" x14ac:dyDescent="0.3">
      <c r="A37" s="1">
        <v>97</v>
      </c>
      <c r="B37" t="str">
        <f>"3588"</f>
        <v>3588</v>
      </c>
      <c r="C37" t="s">
        <v>208</v>
      </c>
      <c r="D37" t="s">
        <v>302</v>
      </c>
      <c r="E37">
        <v>2</v>
      </c>
      <c r="F37">
        <v>110</v>
      </c>
      <c r="G37">
        <v>106</v>
      </c>
      <c r="H37">
        <v>55</v>
      </c>
      <c r="I37">
        <v>38.6</v>
      </c>
      <c r="J37">
        <v>-8.1</v>
      </c>
      <c r="K37">
        <v>8.3000000000000007</v>
      </c>
      <c r="L37">
        <v>16</v>
      </c>
      <c r="M37">
        <v>81</v>
      </c>
      <c r="N37">
        <v>241</v>
      </c>
      <c r="O37" t="s">
        <v>209</v>
      </c>
      <c r="P37">
        <v>1.82</v>
      </c>
    </row>
    <row r="38" spans="1:16" hidden="1" x14ac:dyDescent="0.3">
      <c r="A38" s="1">
        <v>138</v>
      </c>
      <c r="B38" t="str">
        <f>"8183"</f>
        <v>8183</v>
      </c>
      <c r="C38" t="s">
        <v>290</v>
      </c>
      <c r="F38">
        <v>37.1</v>
      </c>
      <c r="G38">
        <v>34.15</v>
      </c>
      <c r="H38">
        <v>33.6</v>
      </c>
      <c r="I38">
        <v>18</v>
      </c>
      <c r="J38">
        <v>-10.5</v>
      </c>
      <c r="K38">
        <v>17.899999999999999</v>
      </c>
      <c r="L38">
        <v>-9.25</v>
      </c>
      <c r="M38">
        <v>4.6500000000000004</v>
      </c>
      <c r="N38">
        <v>153</v>
      </c>
      <c r="O38" t="s">
        <v>291</v>
      </c>
      <c r="P38">
        <v>-0.37</v>
      </c>
    </row>
    <row r="39" spans="1:16" hidden="1" x14ac:dyDescent="0.3">
      <c r="A39" s="1">
        <v>57</v>
      </c>
      <c r="B39" t="str">
        <f>"2610"</f>
        <v>2610</v>
      </c>
      <c r="C39" t="s">
        <v>129</v>
      </c>
      <c r="F39">
        <v>16.05</v>
      </c>
      <c r="G39">
        <v>15.4</v>
      </c>
      <c r="H39">
        <v>13.55</v>
      </c>
      <c r="I39">
        <v>8.2899999999999991</v>
      </c>
      <c r="J39">
        <v>16</v>
      </c>
      <c r="K39">
        <v>25.7</v>
      </c>
      <c r="L39">
        <v>11.7</v>
      </c>
      <c r="M39">
        <v>18</v>
      </c>
      <c r="N39">
        <v>152</v>
      </c>
      <c r="O39" t="s">
        <v>130</v>
      </c>
      <c r="P39">
        <v>13.9</v>
      </c>
    </row>
    <row r="40" spans="1:16" x14ac:dyDescent="0.3">
      <c r="A40" s="1">
        <v>49</v>
      </c>
      <c r="B40" t="str">
        <f>"2476"</f>
        <v>2476</v>
      </c>
      <c r="C40" t="s">
        <v>113</v>
      </c>
      <c r="D40" t="s">
        <v>301</v>
      </c>
      <c r="E40">
        <v>2</v>
      </c>
      <c r="F40">
        <v>52.4</v>
      </c>
      <c r="G40">
        <v>46.8</v>
      </c>
      <c r="H40">
        <v>28.3</v>
      </c>
      <c r="I40">
        <v>18.649999999999999</v>
      </c>
      <c r="J40">
        <v>-11.3</v>
      </c>
      <c r="K40">
        <v>8.0399999999999991</v>
      </c>
      <c r="L40">
        <v>3.42</v>
      </c>
      <c r="M40">
        <v>64</v>
      </c>
      <c r="N40">
        <v>224</v>
      </c>
      <c r="O40" t="s">
        <v>114</v>
      </c>
      <c r="P40">
        <v>-6.99</v>
      </c>
    </row>
    <row r="41" spans="1:16" hidden="1" x14ac:dyDescent="0.3">
      <c r="A41" s="1">
        <v>20</v>
      </c>
      <c r="B41" t="str">
        <f>"1905"</f>
        <v>1905</v>
      </c>
      <c r="C41" t="s">
        <v>55</v>
      </c>
      <c r="F41">
        <v>21.5</v>
      </c>
      <c r="G41">
        <v>21</v>
      </c>
      <c r="H41">
        <v>18.149999999999999</v>
      </c>
      <c r="I41">
        <v>9.48</v>
      </c>
      <c r="J41">
        <v>4.67</v>
      </c>
      <c r="K41">
        <v>5.37</v>
      </c>
      <c r="L41">
        <v>-7.83</v>
      </c>
      <c r="M41">
        <v>-7.47</v>
      </c>
      <c r="N41">
        <v>148</v>
      </c>
      <c r="O41" t="s">
        <v>56</v>
      </c>
      <c r="P41">
        <v>9.0500000000000007</v>
      </c>
    </row>
    <row r="42" spans="1:16" x14ac:dyDescent="0.3">
      <c r="A42" s="1">
        <v>77</v>
      </c>
      <c r="B42" t="str">
        <f>"3033"</f>
        <v>3033</v>
      </c>
      <c r="C42" t="s">
        <v>169</v>
      </c>
      <c r="D42" t="s">
        <v>302</v>
      </c>
      <c r="E42">
        <v>2</v>
      </c>
      <c r="F42">
        <v>25.5</v>
      </c>
      <c r="G42">
        <v>22.6</v>
      </c>
      <c r="H42">
        <v>19.850000000000001</v>
      </c>
      <c r="I42">
        <v>18</v>
      </c>
      <c r="J42">
        <v>1.97</v>
      </c>
      <c r="K42">
        <v>6.77</v>
      </c>
      <c r="L42">
        <v>15.9</v>
      </c>
      <c r="M42">
        <v>19.100000000000001</v>
      </c>
      <c r="N42">
        <v>54.3</v>
      </c>
      <c r="O42" t="s">
        <v>170</v>
      </c>
      <c r="P42">
        <v>8.16</v>
      </c>
    </row>
    <row r="43" spans="1:16" hidden="1" x14ac:dyDescent="0.3">
      <c r="A43" s="1">
        <v>91</v>
      </c>
      <c r="B43" t="str">
        <f>"3207"</f>
        <v>3207</v>
      </c>
      <c r="C43" t="s">
        <v>196</v>
      </c>
      <c r="F43">
        <v>15.05</v>
      </c>
      <c r="G43">
        <v>11.25</v>
      </c>
      <c r="H43">
        <v>9.5399999999999991</v>
      </c>
      <c r="I43">
        <v>9</v>
      </c>
      <c r="J43">
        <v>5.36</v>
      </c>
      <c r="K43">
        <v>60.5</v>
      </c>
      <c r="L43">
        <v>122</v>
      </c>
      <c r="M43">
        <v>104</v>
      </c>
      <c r="N43">
        <v>141</v>
      </c>
      <c r="O43" t="s">
        <v>197</v>
      </c>
      <c r="P43">
        <v>-2.58</v>
      </c>
    </row>
    <row r="44" spans="1:16" hidden="1" x14ac:dyDescent="0.3">
      <c r="A44" s="1">
        <v>32</v>
      </c>
      <c r="B44" t="str">
        <f>"2328"</f>
        <v>2328</v>
      </c>
      <c r="C44" t="s">
        <v>79</v>
      </c>
      <c r="F44">
        <v>39.549999999999997</v>
      </c>
      <c r="G44">
        <v>35.9</v>
      </c>
      <c r="H44">
        <v>32.9</v>
      </c>
      <c r="I44">
        <v>17.5</v>
      </c>
      <c r="J44">
        <v>-4.43</v>
      </c>
      <c r="K44">
        <v>-3.85</v>
      </c>
      <c r="L44">
        <v>-2.56</v>
      </c>
      <c r="M44">
        <v>1.91</v>
      </c>
      <c r="N44">
        <v>130</v>
      </c>
      <c r="O44" t="s">
        <v>80</v>
      </c>
      <c r="P44">
        <v>-1.69</v>
      </c>
    </row>
    <row r="45" spans="1:16" hidden="1" x14ac:dyDescent="0.3">
      <c r="A45" s="1">
        <v>40</v>
      </c>
      <c r="B45" t="str">
        <f>"2363"</f>
        <v>2363</v>
      </c>
      <c r="C45" t="s">
        <v>95</v>
      </c>
      <c r="F45">
        <v>22.7</v>
      </c>
      <c r="G45">
        <v>22.2</v>
      </c>
      <c r="H45">
        <v>16.850000000000001</v>
      </c>
      <c r="I45">
        <v>11</v>
      </c>
      <c r="J45">
        <v>3.89</v>
      </c>
      <c r="K45">
        <v>4.74</v>
      </c>
      <c r="L45">
        <v>-13.5</v>
      </c>
      <c r="M45">
        <v>14.2</v>
      </c>
      <c r="N45">
        <v>129</v>
      </c>
      <c r="O45" t="s">
        <v>96</v>
      </c>
      <c r="P45">
        <v>6.53</v>
      </c>
    </row>
    <row r="46" spans="1:16" hidden="1" x14ac:dyDescent="0.3">
      <c r="A46" s="1">
        <v>33</v>
      </c>
      <c r="B46" t="str">
        <f>"2329"</f>
        <v>2329</v>
      </c>
      <c r="C46" t="s">
        <v>81</v>
      </c>
      <c r="F46">
        <v>22.6</v>
      </c>
      <c r="G46">
        <v>22.25</v>
      </c>
      <c r="H46">
        <v>13.5</v>
      </c>
      <c r="I46">
        <v>11.1</v>
      </c>
      <c r="J46">
        <v>0.4</v>
      </c>
      <c r="K46">
        <v>4.12</v>
      </c>
      <c r="L46">
        <v>-17</v>
      </c>
      <c r="M46">
        <v>38.6</v>
      </c>
      <c r="N46">
        <v>127</v>
      </c>
      <c r="O46" t="s">
        <v>82</v>
      </c>
      <c r="P46">
        <v>27.7</v>
      </c>
    </row>
    <row r="47" spans="1:16" hidden="1" x14ac:dyDescent="0.3">
      <c r="A47" s="1">
        <v>105</v>
      </c>
      <c r="B47" t="str">
        <f>"5285"</f>
        <v>5285</v>
      </c>
      <c r="C47" t="s">
        <v>224</v>
      </c>
      <c r="F47">
        <v>104</v>
      </c>
      <c r="G47">
        <v>83.2</v>
      </c>
      <c r="H47">
        <v>56.3</v>
      </c>
      <c r="I47">
        <v>46.95</v>
      </c>
      <c r="J47">
        <v>-20.100000000000001</v>
      </c>
      <c r="K47">
        <v>-1.38</v>
      </c>
      <c r="L47">
        <v>-6.55</v>
      </c>
      <c r="M47">
        <v>46.2</v>
      </c>
      <c r="N47">
        <v>126</v>
      </c>
      <c r="O47" t="s">
        <v>225</v>
      </c>
      <c r="P47">
        <v>0.35</v>
      </c>
    </row>
    <row r="48" spans="1:16" hidden="1" x14ac:dyDescent="0.3">
      <c r="A48" s="1">
        <v>82</v>
      </c>
      <c r="B48" t="str">
        <f>"3051"</f>
        <v>3051</v>
      </c>
      <c r="C48" t="s">
        <v>179</v>
      </c>
      <c r="F48">
        <v>8.5</v>
      </c>
      <c r="G48">
        <v>8.2799999999999994</v>
      </c>
      <c r="H48">
        <v>6.72</v>
      </c>
      <c r="I48">
        <v>4.41</v>
      </c>
      <c r="J48">
        <v>1</v>
      </c>
      <c r="K48">
        <v>14</v>
      </c>
      <c r="L48">
        <v>-18.100000000000001</v>
      </c>
      <c r="M48">
        <v>21.6</v>
      </c>
      <c r="N48">
        <v>126</v>
      </c>
      <c r="O48" t="s">
        <v>110</v>
      </c>
      <c r="P48">
        <v>-0.99</v>
      </c>
    </row>
    <row r="49" spans="1:16" hidden="1" x14ac:dyDescent="0.3">
      <c r="A49" s="1">
        <v>60</v>
      </c>
      <c r="B49" t="str">
        <f>"2823"</f>
        <v>2823</v>
      </c>
      <c r="C49" t="s">
        <v>135</v>
      </c>
      <c r="D49" t="s">
        <v>302</v>
      </c>
      <c r="F49">
        <v>28.75</v>
      </c>
      <c r="G49">
        <v>26.6</v>
      </c>
      <c r="H49">
        <v>22.25</v>
      </c>
      <c r="I49">
        <v>19.399999999999999</v>
      </c>
      <c r="J49">
        <v>0.52</v>
      </c>
      <c r="K49">
        <v>-1.03</v>
      </c>
      <c r="L49">
        <v>8.43</v>
      </c>
      <c r="M49">
        <v>8.83</v>
      </c>
      <c r="N49">
        <v>48.8</v>
      </c>
      <c r="O49" t="s">
        <v>136</v>
      </c>
      <c r="P49">
        <v>-5.99</v>
      </c>
    </row>
    <row r="50" spans="1:16" hidden="1" x14ac:dyDescent="0.3">
      <c r="A50" s="1">
        <v>68</v>
      </c>
      <c r="B50" t="str">
        <f>"2887"</f>
        <v>2887</v>
      </c>
      <c r="C50" t="s">
        <v>151</v>
      </c>
      <c r="D50" t="s">
        <v>309</v>
      </c>
      <c r="F50">
        <v>17.649999999999999</v>
      </c>
      <c r="G50">
        <v>16.7</v>
      </c>
      <c r="H50">
        <v>13.65</v>
      </c>
      <c r="I50">
        <v>12.5</v>
      </c>
      <c r="J50">
        <v>-0.27</v>
      </c>
      <c r="K50">
        <v>1.39</v>
      </c>
      <c r="L50">
        <v>6.74</v>
      </c>
      <c r="M50">
        <v>19.7</v>
      </c>
      <c r="N50">
        <v>40</v>
      </c>
      <c r="O50" t="s">
        <v>152</v>
      </c>
      <c r="P50">
        <v>-2.9</v>
      </c>
    </row>
    <row r="51" spans="1:16" hidden="1" x14ac:dyDescent="0.3">
      <c r="A51" s="1">
        <v>64</v>
      </c>
      <c r="B51" t="str">
        <f>"2883"</f>
        <v>2883</v>
      </c>
      <c r="C51" t="s">
        <v>143</v>
      </c>
      <c r="D51" t="s">
        <v>310</v>
      </c>
      <c r="F51">
        <v>13.95</v>
      </c>
      <c r="G51">
        <v>12.9</v>
      </c>
      <c r="H51">
        <v>11</v>
      </c>
      <c r="I51">
        <v>8.57</v>
      </c>
      <c r="J51">
        <v>1.42</v>
      </c>
      <c r="K51">
        <v>1.06</v>
      </c>
      <c r="L51">
        <v>5.15</v>
      </c>
      <c r="M51">
        <v>7.12</v>
      </c>
      <c r="N51">
        <v>66.7</v>
      </c>
      <c r="O51" t="s">
        <v>144</v>
      </c>
      <c r="P51">
        <v>-21.2</v>
      </c>
    </row>
    <row r="52" spans="1:16" hidden="1" x14ac:dyDescent="0.3">
      <c r="A52" s="1">
        <v>100</v>
      </c>
      <c r="B52" t="str">
        <f>"4141"</f>
        <v>4141</v>
      </c>
      <c r="C52" t="s">
        <v>214</v>
      </c>
      <c r="F52">
        <v>20.6</v>
      </c>
      <c r="G52">
        <v>11.7</v>
      </c>
      <c r="H52">
        <v>11.15</v>
      </c>
      <c r="I52">
        <v>11</v>
      </c>
      <c r="J52">
        <v>6.55</v>
      </c>
      <c r="K52">
        <v>-12.2</v>
      </c>
      <c r="L52">
        <v>89.9</v>
      </c>
      <c r="M52">
        <v>67.7</v>
      </c>
      <c r="N52">
        <v>117</v>
      </c>
      <c r="O52" t="s">
        <v>215</v>
      </c>
      <c r="P52">
        <v>-2.9</v>
      </c>
    </row>
    <row r="53" spans="1:16" hidden="1" x14ac:dyDescent="0.3">
      <c r="A53" s="1">
        <v>94</v>
      </c>
      <c r="B53" t="str">
        <f>"3508"</f>
        <v>3508</v>
      </c>
      <c r="C53" t="s">
        <v>202</v>
      </c>
      <c r="F53">
        <v>19.5</v>
      </c>
      <c r="G53">
        <v>18.5</v>
      </c>
      <c r="H53">
        <v>18</v>
      </c>
      <c r="I53">
        <v>16.899999999999999</v>
      </c>
      <c r="J53">
        <v>7.75</v>
      </c>
      <c r="K53">
        <v>85.6</v>
      </c>
      <c r="L53">
        <v>74.599999999999994</v>
      </c>
      <c r="M53">
        <v>44.2</v>
      </c>
      <c r="N53">
        <v>114</v>
      </c>
      <c r="O53" t="s">
        <v>203</v>
      </c>
      <c r="P53">
        <v>-0.16</v>
      </c>
    </row>
    <row r="54" spans="1:16" hidden="1" x14ac:dyDescent="0.3">
      <c r="A54" s="1">
        <v>58</v>
      </c>
      <c r="B54" t="str">
        <f>"2618"</f>
        <v>2618</v>
      </c>
      <c r="C54" t="s">
        <v>131</v>
      </c>
      <c r="F54">
        <v>18.100000000000001</v>
      </c>
      <c r="G54">
        <v>17.05</v>
      </c>
      <c r="H54">
        <v>13.15</v>
      </c>
      <c r="I54">
        <v>11</v>
      </c>
      <c r="J54">
        <v>19.600000000000001</v>
      </c>
      <c r="K54">
        <v>28.1</v>
      </c>
      <c r="L54">
        <v>17.5</v>
      </c>
      <c r="M54">
        <v>34.299999999999997</v>
      </c>
      <c r="N54">
        <v>114</v>
      </c>
      <c r="O54" t="s">
        <v>132</v>
      </c>
      <c r="P54">
        <v>18.3</v>
      </c>
    </row>
    <row r="55" spans="1:16" hidden="1" x14ac:dyDescent="0.3">
      <c r="A55" s="1">
        <v>8</v>
      </c>
      <c r="B55" t="str">
        <f>"1308"</f>
        <v>1308</v>
      </c>
      <c r="C55" t="s">
        <v>31</v>
      </c>
      <c r="F55">
        <v>38.299999999999997</v>
      </c>
      <c r="G55">
        <v>33.049999999999997</v>
      </c>
      <c r="H55">
        <v>23.6</v>
      </c>
      <c r="I55">
        <v>18.5</v>
      </c>
      <c r="J55">
        <v>0.25</v>
      </c>
      <c r="K55">
        <v>-19.100000000000001</v>
      </c>
      <c r="L55">
        <v>7.04</v>
      </c>
      <c r="M55">
        <v>25.6</v>
      </c>
      <c r="N55">
        <v>110</v>
      </c>
      <c r="O55" t="s">
        <v>32</v>
      </c>
      <c r="P55">
        <v>2.77</v>
      </c>
    </row>
    <row r="56" spans="1:16" hidden="1" x14ac:dyDescent="0.3">
      <c r="A56" s="1">
        <v>27</v>
      </c>
      <c r="B56" t="str">
        <f>"2303"</f>
        <v>2303</v>
      </c>
      <c r="C56" t="s">
        <v>69</v>
      </c>
      <c r="F56">
        <v>56.4</v>
      </c>
      <c r="G56">
        <v>54.4</v>
      </c>
      <c r="H56">
        <v>43.05</v>
      </c>
      <c r="I56">
        <v>30.75</v>
      </c>
      <c r="J56">
        <v>8.51</v>
      </c>
      <c r="K56">
        <v>2.29</v>
      </c>
      <c r="L56">
        <v>0.97</v>
      </c>
      <c r="M56">
        <v>19</v>
      </c>
      <c r="N56">
        <v>105</v>
      </c>
      <c r="O56" t="s">
        <v>70</v>
      </c>
      <c r="P56">
        <v>9.81</v>
      </c>
    </row>
    <row r="57" spans="1:16" hidden="1" x14ac:dyDescent="0.3">
      <c r="A57" s="1">
        <v>1</v>
      </c>
      <c r="B57" t="s">
        <v>15</v>
      </c>
      <c r="C57" t="s">
        <v>16</v>
      </c>
      <c r="F57">
        <v>13.81</v>
      </c>
      <c r="G57">
        <v>10.86</v>
      </c>
      <c r="H57">
        <v>10.54</v>
      </c>
      <c r="I57">
        <v>7.17</v>
      </c>
      <c r="J57">
        <v>-1.04</v>
      </c>
      <c r="K57">
        <v>4.07</v>
      </c>
      <c r="L57">
        <v>23.6</v>
      </c>
      <c r="M57">
        <v>29</v>
      </c>
      <c r="N57">
        <v>101</v>
      </c>
      <c r="O57" t="s">
        <v>17</v>
      </c>
      <c r="P57">
        <v>10.199999999999999</v>
      </c>
    </row>
    <row r="58" spans="1:16" hidden="1" x14ac:dyDescent="0.3">
      <c r="A58" s="1">
        <v>119</v>
      </c>
      <c r="B58" t="str">
        <f>"6271"</f>
        <v>6271</v>
      </c>
      <c r="C58" t="s">
        <v>252</v>
      </c>
      <c r="F58">
        <v>214.5</v>
      </c>
      <c r="G58">
        <v>208</v>
      </c>
      <c r="H58">
        <v>145</v>
      </c>
      <c r="I58">
        <v>133</v>
      </c>
      <c r="J58">
        <v>-3.62</v>
      </c>
      <c r="K58">
        <v>12.7</v>
      </c>
      <c r="L58">
        <v>14.7</v>
      </c>
      <c r="M58">
        <v>50.3</v>
      </c>
      <c r="N58">
        <v>100</v>
      </c>
      <c r="O58" t="s">
        <v>253</v>
      </c>
      <c r="P58">
        <v>-0.92</v>
      </c>
    </row>
    <row r="59" spans="1:16" hidden="1" x14ac:dyDescent="0.3">
      <c r="A59" s="1">
        <v>87</v>
      </c>
      <c r="B59" t="str">
        <f>"3167"</f>
        <v>3167</v>
      </c>
      <c r="C59" t="s">
        <v>188</v>
      </c>
      <c r="F59">
        <v>68.2</v>
      </c>
      <c r="G59">
        <v>64</v>
      </c>
      <c r="H59">
        <v>55.2</v>
      </c>
      <c r="I59">
        <v>42.35</v>
      </c>
      <c r="J59">
        <v>5.34</v>
      </c>
      <c r="K59">
        <v>19.3</v>
      </c>
      <c r="L59">
        <v>11.9</v>
      </c>
      <c r="M59">
        <v>24.7</v>
      </c>
      <c r="N59">
        <v>98.8</v>
      </c>
      <c r="O59" t="s">
        <v>189</v>
      </c>
      <c r="P59">
        <v>1.1599999999999999</v>
      </c>
    </row>
    <row r="60" spans="1:16" hidden="1" x14ac:dyDescent="0.3">
      <c r="A60" s="1">
        <v>22</v>
      </c>
      <c r="B60" t="str">
        <f>"2033"</f>
        <v>2033</v>
      </c>
      <c r="C60" t="s">
        <v>59</v>
      </c>
      <c r="F60">
        <v>15.8</v>
      </c>
      <c r="G60">
        <v>15.65</v>
      </c>
      <c r="H60">
        <v>13.5</v>
      </c>
      <c r="I60">
        <v>9.35</v>
      </c>
      <c r="J60">
        <v>14.7</v>
      </c>
      <c r="K60">
        <v>11.6</v>
      </c>
      <c r="L60">
        <v>-21.4</v>
      </c>
      <c r="M60">
        <v>-11.1</v>
      </c>
      <c r="N60">
        <v>96.3</v>
      </c>
      <c r="O60" t="s">
        <v>60</v>
      </c>
      <c r="P60">
        <v>-1.54</v>
      </c>
    </row>
    <row r="61" spans="1:16" hidden="1" x14ac:dyDescent="0.3">
      <c r="A61" s="1">
        <v>108</v>
      </c>
      <c r="B61" t="str">
        <f>"5371"</f>
        <v>5371</v>
      </c>
      <c r="C61" t="s">
        <v>230</v>
      </c>
      <c r="F61">
        <v>53.1</v>
      </c>
      <c r="G61">
        <v>52.1</v>
      </c>
      <c r="H61">
        <v>51</v>
      </c>
      <c r="I61">
        <v>34.299999999999997</v>
      </c>
      <c r="J61">
        <v>7.77</v>
      </c>
      <c r="K61">
        <v>25.5</v>
      </c>
      <c r="L61">
        <v>25.5</v>
      </c>
      <c r="M61">
        <v>13.5</v>
      </c>
      <c r="N61">
        <v>95.4</v>
      </c>
      <c r="O61" t="s">
        <v>231</v>
      </c>
      <c r="P61">
        <v>-0.01</v>
      </c>
    </row>
    <row r="62" spans="1:16" x14ac:dyDescent="0.3">
      <c r="A62" s="1">
        <v>50</v>
      </c>
      <c r="B62" t="str">
        <f>"2481"</f>
        <v>2481</v>
      </c>
      <c r="C62" t="s">
        <v>115</v>
      </c>
      <c r="D62" t="s">
        <v>304</v>
      </c>
      <c r="E62">
        <v>2</v>
      </c>
      <c r="F62">
        <v>86.7</v>
      </c>
      <c r="G62">
        <v>78</v>
      </c>
      <c r="H62">
        <v>39.6</v>
      </c>
      <c r="I62">
        <v>37.5</v>
      </c>
      <c r="J62">
        <v>-19.7</v>
      </c>
      <c r="K62">
        <v>5.53</v>
      </c>
      <c r="L62">
        <v>-1.29</v>
      </c>
      <c r="M62">
        <v>94.1</v>
      </c>
      <c r="N62">
        <v>163</v>
      </c>
      <c r="O62" t="s">
        <v>116</v>
      </c>
      <c r="P62">
        <v>-6.98</v>
      </c>
    </row>
    <row r="63" spans="1:16" hidden="1" x14ac:dyDescent="0.3">
      <c r="A63" s="1">
        <v>141</v>
      </c>
      <c r="B63" t="str">
        <f>"8358"</f>
        <v>8358</v>
      </c>
      <c r="C63" t="s">
        <v>296</v>
      </c>
      <c r="F63">
        <v>65.5</v>
      </c>
      <c r="G63">
        <v>62.4</v>
      </c>
      <c r="H63">
        <v>60.7</v>
      </c>
      <c r="I63">
        <v>38.299999999999997</v>
      </c>
      <c r="J63">
        <v>-3.77</v>
      </c>
      <c r="K63">
        <v>4.2300000000000004</v>
      </c>
      <c r="L63">
        <v>-12</v>
      </c>
      <c r="M63">
        <v>3.64</v>
      </c>
      <c r="N63">
        <v>92.2</v>
      </c>
      <c r="O63" t="s">
        <v>297</v>
      </c>
      <c r="P63">
        <v>0.01</v>
      </c>
    </row>
    <row r="64" spans="1:16" hidden="1" x14ac:dyDescent="0.3">
      <c r="A64" s="1">
        <v>104</v>
      </c>
      <c r="B64" t="str">
        <f>"5243"</f>
        <v>5243</v>
      </c>
      <c r="C64" t="s">
        <v>222</v>
      </c>
      <c r="F64">
        <v>63.3</v>
      </c>
      <c r="G64">
        <v>54.5</v>
      </c>
      <c r="H64">
        <v>49.6</v>
      </c>
      <c r="I64">
        <v>33.75</v>
      </c>
      <c r="J64">
        <v>-8.5</v>
      </c>
      <c r="K64">
        <v>-4.4400000000000004</v>
      </c>
      <c r="L64">
        <v>-4.01</v>
      </c>
      <c r="M64">
        <v>3.19</v>
      </c>
      <c r="N64">
        <v>92</v>
      </c>
      <c r="O64" t="s">
        <v>223</v>
      </c>
      <c r="P64">
        <v>-2.35</v>
      </c>
    </row>
    <row r="65" spans="1:16" hidden="1" x14ac:dyDescent="0.3">
      <c r="A65" s="1">
        <v>115</v>
      </c>
      <c r="B65" t="str">
        <f>"6168"</f>
        <v>6168</v>
      </c>
      <c r="C65" t="s">
        <v>244</v>
      </c>
      <c r="F65">
        <v>22.1</v>
      </c>
      <c r="G65">
        <v>21.6</v>
      </c>
      <c r="H65">
        <v>16</v>
      </c>
      <c r="I65">
        <v>13.75</v>
      </c>
      <c r="J65">
        <v>-4.91</v>
      </c>
      <c r="K65">
        <v>10.8</v>
      </c>
      <c r="L65">
        <v>-9.67</v>
      </c>
      <c r="M65">
        <v>28.5</v>
      </c>
      <c r="N65">
        <v>90.9</v>
      </c>
      <c r="O65" t="s">
        <v>245</v>
      </c>
      <c r="P65">
        <v>-7.89</v>
      </c>
    </row>
    <row r="66" spans="1:16" hidden="1" x14ac:dyDescent="0.3">
      <c r="A66" s="1">
        <v>127</v>
      </c>
      <c r="B66" t="str">
        <f>"8021"</f>
        <v>8021</v>
      </c>
      <c r="C66" t="s">
        <v>268</v>
      </c>
      <c r="F66">
        <v>36.299999999999997</v>
      </c>
      <c r="G66">
        <v>35.049999999999997</v>
      </c>
      <c r="H66">
        <v>31.3</v>
      </c>
      <c r="I66">
        <v>21.5</v>
      </c>
      <c r="J66">
        <v>-5.33</v>
      </c>
      <c r="K66">
        <v>7.5</v>
      </c>
      <c r="L66">
        <v>-5.98</v>
      </c>
      <c r="M66">
        <v>5.28</v>
      </c>
      <c r="N66">
        <v>90.4</v>
      </c>
      <c r="O66" t="s">
        <v>269</v>
      </c>
      <c r="P66">
        <v>4.29</v>
      </c>
    </row>
    <row r="67" spans="1:16" hidden="1" x14ac:dyDescent="0.3">
      <c r="A67" s="1">
        <v>76</v>
      </c>
      <c r="B67" t="str">
        <f>"3031"</f>
        <v>3031</v>
      </c>
      <c r="C67" t="s">
        <v>167</v>
      </c>
      <c r="F67">
        <v>20.2</v>
      </c>
      <c r="G67">
        <v>20.05</v>
      </c>
      <c r="H67">
        <v>14.85</v>
      </c>
      <c r="I67">
        <v>13.25</v>
      </c>
      <c r="J67">
        <v>1.24</v>
      </c>
      <c r="K67">
        <v>11.4</v>
      </c>
      <c r="L67">
        <v>-9.09</v>
      </c>
      <c r="M67">
        <v>28.6</v>
      </c>
      <c r="N67">
        <v>83.5</v>
      </c>
      <c r="O67" t="s">
        <v>168</v>
      </c>
      <c r="P67">
        <v>-6.84</v>
      </c>
    </row>
    <row r="68" spans="1:16" hidden="1" x14ac:dyDescent="0.3">
      <c r="A68" s="1">
        <v>84</v>
      </c>
      <c r="B68" t="str">
        <f>"3062"</f>
        <v>3062</v>
      </c>
      <c r="C68" t="s">
        <v>182</v>
      </c>
      <c r="F68">
        <v>17.5</v>
      </c>
      <c r="G68">
        <v>16.600000000000001</v>
      </c>
      <c r="H68">
        <v>14.55</v>
      </c>
      <c r="I68">
        <v>14.15</v>
      </c>
      <c r="J68">
        <v>-1.92</v>
      </c>
      <c r="K68">
        <v>34.700000000000003</v>
      </c>
      <c r="L68">
        <v>33.299999999999997</v>
      </c>
      <c r="M68">
        <v>36.200000000000003</v>
      </c>
      <c r="N68">
        <v>81.599999999999994</v>
      </c>
      <c r="O68" t="s">
        <v>183</v>
      </c>
      <c r="P68">
        <v>-0.49</v>
      </c>
    </row>
    <row r="69" spans="1:16" hidden="1" x14ac:dyDescent="0.3">
      <c r="A69" s="1">
        <v>6</v>
      </c>
      <c r="B69" t="str">
        <f>"1304"</f>
        <v>1304</v>
      </c>
      <c r="C69" t="s">
        <v>27</v>
      </c>
      <c r="F69">
        <v>33.6</v>
      </c>
      <c r="G69">
        <v>29.6</v>
      </c>
      <c r="H69">
        <v>27.45</v>
      </c>
      <c r="I69">
        <v>18.399999999999999</v>
      </c>
      <c r="J69">
        <v>-0.28999999999999998</v>
      </c>
      <c r="K69">
        <v>-11.2</v>
      </c>
      <c r="L69">
        <v>1.93</v>
      </c>
      <c r="M69">
        <v>-5.24</v>
      </c>
      <c r="N69">
        <v>80.8</v>
      </c>
      <c r="O69" t="s">
        <v>28</v>
      </c>
      <c r="P69">
        <v>-8.64</v>
      </c>
    </row>
    <row r="70" spans="1:16" hidden="1" x14ac:dyDescent="0.3">
      <c r="A70" s="1">
        <v>109</v>
      </c>
      <c r="B70" t="str">
        <f>"5483"</f>
        <v>5483</v>
      </c>
      <c r="C70" t="s">
        <v>232</v>
      </c>
      <c r="F70">
        <v>174</v>
      </c>
      <c r="G70">
        <v>160</v>
      </c>
      <c r="H70">
        <v>140</v>
      </c>
      <c r="I70">
        <v>106.5</v>
      </c>
      <c r="J70">
        <v>-2.79</v>
      </c>
      <c r="K70">
        <v>5.8</v>
      </c>
      <c r="L70">
        <v>2.41</v>
      </c>
      <c r="M70">
        <v>11.3</v>
      </c>
      <c r="N70">
        <v>80.7</v>
      </c>
      <c r="O70" t="s">
        <v>233</v>
      </c>
      <c r="P70">
        <v>-2.09</v>
      </c>
    </row>
    <row r="71" spans="1:16" hidden="1" x14ac:dyDescent="0.3">
      <c r="A71" s="1">
        <v>123</v>
      </c>
      <c r="B71" t="str">
        <f>"6488"</f>
        <v>6488</v>
      </c>
      <c r="C71" t="s">
        <v>260</v>
      </c>
      <c r="F71">
        <v>732</v>
      </c>
      <c r="G71">
        <v>708</v>
      </c>
      <c r="H71">
        <v>621</v>
      </c>
      <c r="I71">
        <v>416</v>
      </c>
      <c r="J71">
        <v>-2.82</v>
      </c>
      <c r="K71">
        <v>-3.07</v>
      </c>
      <c r="L71">
        <v>-10.5</v>
      </c>
      <c r="M71">
        <v>6.61</v>
      </c>
      <c r="N71">
        <v>79.599999999999994</v>
      </c>
      <c r="O71" t="s">
        <v>261</v>
      </c>
      <c r="P71">
        <v>-14.8</v>
      </c>
    </row>
    <row r="72" spans="1:16" hidden="1" x14ac:dyDescent="0.3">
      <c r="A72" s="1">
        <v>13</v>
      </c>
      <c r="B72" t="str">
        <f>"1612"</f>
        <v>1612</v>
      </c>
      <c r="C72" t="s">
        <v>41</v>
      </c>
      <c r="F72">
        <v>22.65</v>
      </c>
      <c r="G72">
        <v>21.05</v>
      </c>
      <c r="H72">
        <v>20.399999999999999</v>
      </c>
      <c r="I72">
        <v>14.65</v>
      </c>
      <c r="J72">
        <v>0.96</v>
      </c>
      <c r="K72">
        <v>16.600000000000001</v>
      </c>
      <c r="L72">
        <v>8.8699999999999992</v>
      </c>
      <c r="M72">
        <v>-8.81</v>
      </c>
      <c r="N72">
        <v>79.599999999999994</v>
      </c>
      <c r="O72" t="s">
        <v>42</v>
      </c>
      <c r="P72">
        <v>6.04</v>
      </c>
    </row>
    <row r="73" spans="1:16" hidden="1" x14ac:dyDescent="0.3">
      <c r="A73" s="1">
        <v>125</v>
      </c>
      <c r="B73" t="str">
        <f>"6525"</f>
        <v>6525</v>
      </c>
      <c r="C73" t="s">
        <v>264</v>
      </c>
      <c r="F73">
        <v>90.4</v>
      </c>
      <c r="G73">
        <v>85.2</v>
      </c>
      <c r="H73">
        <v>67.599999999999994</v>
      </c>
      <c r="I73">
        <v>56.6</v>
      </c>
      <c r="J73">
        <v>-8.2200000000000006</v>
      </c>
      <c r="K73">
        <v>5.13</v>
      </c>
      <c r="L73">
        <v>-9.4600000000000009</v>
      </c>
      <c r="M73">
        <v>32.4</v>
      </c>
      <c r="N73">
        <v>78.2</v>
      </c>
      <c r="O73" t="s">
        <v>265</v>
      </c>
      <c r="P73">
        <v>-8.6999999999999993</v>
      </c>
    </row>
    <row r="74" spans="1:16" hidden="1" x14ac:dyDescent="0.3">
      <c r="A74" s="1">
        <v>117</v>
      </c>
      <c r="B74" t="str">
        <f>"6190"</f>
        <v>6190</v>
      </c>
      <c r="C74" t="s">
        <v>248</v>
      </c>
      <c r="F74">
        <v>22.25</v>
      </c>
      <c r="G74">
        <v>21.85</v>
      </c>
      <c r="H74">
        <v>18.05</v>
      </c>
      <c r="I74">
        <v>15.7</v>
      </c>
      <c r="J74">
        <v>19.100000000000001</v>
      </c>
      <c r="K74">
        <v>13.7</v>
      </c>
      <c r="L74">
        <v>7.45</v>
      </c>
      <c r="M74">
        <v>2.62</v>
      </c>
      <c r="N74">
        <v>75.099999999999994</v>
      </c>
      <c r="O74" t="s">
        <v>249</v>
      </c>
      <c r="P74">
        <v>1.57</v>
      </c>
    </row>
    <row r="75" spans="1:16" x14ac:dyDescent="0.3">
      <c r="A75" s="1">
        <v>52</v>
      </c>
      <c r="B75" t="str">
        <f>"2486"</f>
        <v>2486</v>
      </c>
      <c r="C75" t="s">
        <v>119</v>
      </c>
      <c r="D75" t="s">
        <v>302</v>
      </c>
      <c r="E75">
        <v>2</v>
      </c>
      <c r="F75">
        <v>49</v>
      </c>
      <c r="G75">
        <v>42.8</v>
      </c>
      <c r="H75">
        <v>23.05</v>
      </c>
      <c r="I75">
        <v>13</v>
      </c>
      <c r="J75">
        <v>-9.2799999999999994</v>
      </c>
      <c r="K75">
        <v>5.49</v>
      </c>
      <c r="L75">
        <v>-6.23</v>
      </c>
      <c r="M75">
        <v>82.3</v>
      </c>
      <c r="N75">
        <v>324</v>
      </c>
      <c r="O75" t="s">
        <v>120</v>
      </c>
      <c r="P75">
        <v>-0.24</v>
      </c>
    </row>
    <row r="76" spans="1:16" hidden="1" x14ac:dyDescent="0.3">
      <c r="A76" s="1">
        <v>19</v>
      </c>
      <c r="B76" t="str">
        <f>"1815"</f>
        <v>1815</v>
      </c>
      <c r="C76" t="s">
        <v>53</v>
      </c>
      <c r="F76">
        <v>15.6</v>
      </c>
      <c r="G76">
        <v>15.1</v>
      </c>
      <c r="H76">
        <v>12.5</v>
      </c>
      <c r="I76">
        <v>10.050000000000001</v>
      </c>
      <c r="J76">
        <v>-0.85</v>
      </c>
      <c r="K76">
        <v>6.67</v>
      </c>
      <c r="L76">
        <v>-8.09</v>
      </c>
      <c r="M76">
        <v>-1.4</v>
      </c>
      <c r="N76">
        <v>74.3</v>
      </c>
      <c r="O76" t="s">
        <v>54</v>
      </c>
      <c r="P76">
        <v>0.52</v>
      </c>
    </row>
    <row r="77" spans="1:16" hidden="1" x14ac:dyDescent="0.3">
      <c r="A77" s="1">
        <v>112</v>
      </c>
      <c r="B77" t="str">
        <f>"6118"</f>
        <v>6118</v>
      </c>
      <c r="C77" t="s">
        <v>238</v>
      </c>
      <c r="F77">
        <v>13.2</v>
      </c>
      <c r="G77">
        <v>12.4</v>
      </c>
      <c r="H77">
        <v>10.9</v>
      </c>
      <c r="I77">
        <v>10.1</v>
      </c>
      <c r="J77">
        <v>-0.84</v>
      </c>
      <c r="K77">
        <v>29.1</v>
      </c>
      <c r="L77">
        <v>28.6</v>
      </c>
      <c r="M77">
        <v>23.7</v>
      </c>
      <c r="N77">
        <v>74</v>
      </c>
      <c r="O77" t="s">
        <v>239</v>
      </c>
      <c r="P77">
        <v>-3.43</v>
      </c>
    </row>
    <row r="78" spans="1:16" hidden="1" x14ac:dyDescent="0.3">
      <c r="A78" s="1">
        <v>10</v>
      </c>
      <c r="B78" t="str">
        <f>"1517"</f>
        <v>1517</v>
      </c>
      <c r="C78" t="s">
        <v>35</v>
      </c>
      <c r="F78">
        <v>23.4</v>
      </c>
      <c r="G78">
        <v>23.35</v>
      </c>
      <c r="H78">
        <v>20.8</v>
      </c>
      <c r="I78">
        <v>12.3</v>
      </c>
      <c r="J78">
        <v>5.53</v>
      </c>
      <c r="K78">
        <v>6.37</v>
      </c>
      <c r="L78">
        <v>-7.29</v>
      </c>
      <c r="M78">
        <v>-4.3</v>
      </c>
      <c r="N78">
        <v>70.099999999999994</v>
      </c>
      <c r="O78" t="s">
        <v>36</v>
      </c>
      <c r="P78">
        <v>5.09</v>
      </c>
    </row>
    <row r="79" spans="1:16" hidden="1" x14ac:dyDescent="0.3">
      <c r="A79" s="1">
        <v>41</v>
      </c>
      <c r="B79" t="str">
        <f>"2371"</f>
        <v>2371</v>
      </c>
      <c r="C79" t="s">
        <v>97</v>
      </c>
      <c r="F79">
        <v>33.4</v>
      </c>
      <c r="G79">
        <v>24.8</v>
      </c>
      <c r="H79">
        <v>20.25</v>
      </c>
      <c r="I79">
        <v>18.7</v>
      </c>
      <c r="J79">
        <v>2.67</v>
      </c>
      <c r="K79">
        <v>2.52</v>
      </c>
      <c r="L79">
        <v>32.1</v>
      </c>
      <c r="M79">
        <v>34.6</v>
      </c>
      <c r="N79">
        <v>69.599999999999994</v>
      </c>
      <c r="O79" t="s">
        <v>98</v>
      </c>
      <c r="P79">
        <v>-2.89</v>
      </c>
    </row>
    <row r="80" spans="1:16" hidden="1" x14ac:dyDescent="0.3">
      <c r="A80" s="1">
        <v>38</v>
      </c>
      <c r="B80" t="str">
        <f>"2352"</f>
        <v>2352</v>
      </c>
      <c r="C80" t="s">
        <v>91</v>
      </c>
      <c r="F80">
        <v>29.7</v>
      </c>
      <c r="G80">
        <v>27.4</v>
      </c>
      <c r="H80">
        <v>26.2</v>
      </c>
      <c r="I80">
        <v>19.149999999999999</v>
      </c>
      <c r="J80">
        <v>2.06</v>
      </c>
      <c r="K80">
        <v>8.77</v>
      </c>
      <c r="L80">
        <v>7.68</v>
      </c>
      <c r="M80">
        <v>-5.84</v>
      </c>
      <c r="N80">
        <v>69.3</v>
      </c>
      <c r="O80" t="s">
        <v>92</v>
      </c>
      <c r="P80">
        <v>13.2</v>
      </c>
    </row>
    <row r="81" spans="1:16" x14ac:dyDescent="0.3">
      <c r="A81" s="1">
        <v>72</v>
      </c>
      <c r="B81" t="str">
        <f>"3003"</f>
        <v>3003</v>
      </c>
      <c r="C81" t="s">
        <v>159</v>
      </c>
      <c r="D81" t="s">
        <v>302</v>
      </c>
      <c r="E81">
        <v>2</v>
      </c>
      <c r="F81">
        <v>83.3</v>
      </c>
      <c r="G81">
        <v>79.599999999999994</v>
      </c>
      <c r="H81">
        <v>56.3</v>
      </c>
      <c r="I81">
        <v>38.85</v>
      </c>
      <c r="J81">
        <v>-7.29</v>
      </c>
      <c r="K81">
        <v>4.91</v>
      </c>
      <c r="L81">
        <v>1.84</v>
      </c>
      <c r="M81">
        <v>30.7</v>
      </c>
      <c r="N81">
        <v>143</v>
      </c>
      <c r="O81" t="s">
        <v>160</v>
      </c>
      <c r="P81">
        <v>-4.7</v>
      </c>
    </row>
    <row r="82" spans="1:16" hidden="1" x14ac:dyDescent="0.3">
      <c r="A82" s="1">
        <v>89</v>
      </c>
      <c r="B82" t="str">
        <f>"3178"</f>
        <v>3178</v>
      </c>
      <c r="C82" t="s">
        <v>192</v>
      </c>
      <c r="F82">
        <v>62.8</v>
      </c>
      <c r="G82">
        <v>60.1</v>
      </c>
      <c r="H82">
        <v>58</v>
      </c>
      <c r="I82">
        <v>45</v>
      </c>
      <c r="J82">
        <v>2.66</v>
      </c>
      <c r="K82">
        <v>15.6</v>
      </c>
      <c r="L82">
        <v>5.18</v>
      </c>
      <c r="M82">
        <v>8.1300000000000008</v>
      </c>
      <c r="N82">
        <v>66.3</v>
      </c>
      <c r="O82" t="s">
        <v>193</v>
      </c>
      <c r="P82">
        <v>-0.62</v>
      </c>
    </row>
    <row r="83" spans="1:16" x14ac:dyDescent="0.3">
      <c r="A83" s="1">
        <v>14</v>
      </c>
      <c r="B83" t="str">
        <f>"1709"</f>
        <v>1709</v>
      </c>
      <c r="C83" t="s">
        <v>43</v>
      </c>
      <c r="D83" t="s">
        <v>302</v>
      </c>
      <c r="E83">
        <v>2</v>
      </c>
      <c r="F83">
        <v>20</v>
      </c>
      <c r="G83">
        <v>18.649999999999999</v>
      </c>
      <c r="H83">
        <v>16.05</v>
      </c>
      <c r="I83">
        <v>13.85</v>
      </c>
      <c r="J83">
        <v>0.24</v>
      </c>
      <c r="K83">
        <v>3.48</v>
      </c>
      <c r="L83">
        <v>-0.95</v>
      </c>
      <c r="M83">
        <v>10.6</v>
      </c>
      <c r="N83">
        <v>47</v>
      </c>
      <c r="O83" t="s">
        <v>44</v>
      </c>
      <c r="P83">
        <v>-5.23</v>
      </c>
    </row>
    <row r="84" spans="1:16" hidden="1" x14ac:dyDescent="0.3">
      <c r="A84" s="1">
        <v>136</v>
      </c>
      <c r="B84" t="str">
        <f>"8110"</f>
        <v>8110</v>
      </c>
      <c r="C84" t="s">
        <v>286</v>
      </c>
      <c r="F84">
        <v>15.7</v>
      </c>
      <c r="G84">
        <v>15.35</v>
      </c>
      <c r="H84">
        <v>12.25</v>
      </c>
      <c r="I84">
        <v>10.65</v>
      </c>
      <c r="J84">
        <v>-0.56999999999999995</v>
      </c>
      <c r="K84">
        <v>5.44</v>
      </c>
      <c r="L84">
        <v>-24.1</v>
      </c>
      <c r="M84">
        <v>7.38</v>
      </c>
      <c r="N84">
        <v>65.400000000000006</v>
      </c>
      <c r="O84" t="s">
        <v>287</v>
      </c>
      <c r="P84">
        <v>-2.65</v>
      </c>
    </row>
    <row r="85" spans="1:16" hidden="1" x14ac:dyDescent="0.3">
      <c r="A85" s="1">
        <v>24</v>
      </c>
      <c r="B85" t="str">
        <f>"2103"</f>
        <v>2103</v>
      </c>
      <c r="C85" t="s">
        <v>63</v>
      </c>
      <c r="F85">
        <v>29.25</v>
      </c>
      <c r="G85">
        <v>29</v>
      </c>
      <c r="H85">
        <v>26.4</v>
      </c>
      <c r="I85">
        <v>19.5</v>
      </c>
      <c r="J85">
        <v>2.7</v>
      </c>
      <c r="K85">
        <v>6.59</v>
      </c>
      <c r="L85">
        <v>1.0900000000000001</v>
      </c>
      <c r="M85">
        <v>-13.8</v>
      </c>
      <c r="N85">
        <v>64.2</v>
      </c>
      <c r="O85" t="s">
        <v>64</v>
      </c>
      <c r="P85">
        <v>-6.3</v>
      </c>
    </row>
    <row r="86" spans="1:16" hidden="1" x14ac:dyDescent="0.3">
      <c r="A86" s="1">
        <v>51</v>
      </c>
      <c r="B86" t="str">
        <f>"2484"</f>
        <v>2484</v>
      </c>
      <c r="C86" t="s">
        <v>117</v>
      </c>
      <c r="F86">
        <v>29.25</v>
      </c>
      <c r="G86">
        <v>28.45</v>
      </c>
      <c r="H86">
        <v>22.8</v>
      </c>
      <c r="I86">
        <v>20.5</v>
      </c>
      <c r="J86">
        <v>-3.12</v>
      </c>
      <c r="K86">
        <v>7.91</v>
      </c>
      <c r="L86">
        <v>-5.15</v>
      </c>
      <c r="M86">
        <v>17.399999999999999</v>
      </c>
      <c r="N86">
        <v>63.9</v>
      </c>
      <c r="O86" t="s">
        <v>118</v>
      </c>
      <c r="P86">
        <v>11.1</v>
      </c>
    </row>
    <row r="87" spans="1:16" hidden="1" x14ac:dyDescent="0.3">
      <c r="A87" s="1">
        <v>135</v>
      </c>
      <c r="B87" t="str">
        <f>"8103"</f>
        <v>8103</v>
      </c>
      <c r="C87" t="s">
        <v>284</v>
      </c>
      <c r="F87">
        <v>38.299999999999997</v>
      </c>
      <c r="G87">
        <v>37.75</v>
      </c>
      <c r="H87">
        <v>33.200000000000003</v>
      </c>
      <c r="I87">
        <v>29.8</v>
      </c>
      <c r="J87">
        <v>2.52</v>
      </c>
      <c r="K87">
        <v>20.3</v>
      </c>
      <c r="L87">
        <v>-1.41</v>
      </c>
      <c r="M87">
        <v>19.600000000000001</v>
      </c>
      <c r="N87">
        <v>63.5</v>
      </c>
      <c r="O87" t="s">
        <v>285</v>
      </c>
      <c r="P87">
        <v>4.58</v>
      </c>
    </row>
    <row r="88" spans="1:16" hidden="1" x14ac:dyDescent="0.3">
      <c r="A88" s="1">
        <v>7</v>
      </c>
      <c r="B88" t="str">
        <f>"1305"</f>
        <v>1305</v>
      </c>
      <c r="C88" t="s">
        <v>29</v>
      </c>
      <c r="F88">
        <v>36</v>
      </c>
      <c r="G88">
        <v>34.200000000000003</v>
      </c>
      <c r="H88">
        <v>28.65</v>
      </c>
      <c r="I88">
        <v>22.15</v>
      </c>
      <c r="J88">
        <v>-2.5499999999999998</v>
      </c>
      <c r="K88">
        <v>-16</v>
      </c>
      <c r="L88">
        <v>-4.72</v>
      </c>
      <c r="M88">
        <v>-1.63</v>
      </c>
      <c r="N88">
        <v>63.1</v>
      </c>
      <c r="O88" t="s">
        <v>30</v>
      </c>
      <c r="P88">
        <v>-13.9</v>
      </c>
    </row>
    <row r="89" spans="1:16" hidden="1" x14ac:dyDescent="0.3">
      <c r="A89" s="1">
        <v>133</v>
      </c>
      <c r="B89" t="str">
        <f>"8070"</f>
        <v>8070</v>
      </c>
      <c r="C89" t="s">
        <v>280</v>
      </c>
      <c r="F89">
        <v>30</v>
      </c>
      <c r="G89">
        <v>29.25</v>
      </c>
      <c r="H89">
        <v>28.4</v>
      </c>
      <c r="I89">
        <v>21.7</v>
      </c>
      <c r="J89">
        <v>2.94</v>
      </c>
      <c r="K89">
        <v>12.4</v>
      </c>
      <c r="L89">
        <v>-0.14000000000000001</v>
      </c>
      <c r="M89">
        <v>-2.91</v>
      </c>
      <c r="N89">
        <v>61.7</v>
      </c>
      <c r="O89" t="s">
        <v>281</v>
      </c>
      <c r="P89">
        <v>1.75</v>
      </c>
    </row>
    <row r="90" spans="1:16" hidden="1" x14ac:dyDescent="0.3">
      <c r="A90" s="1">
        <v>21</v>
      </c>
      <c r="B90" t="str">
        <f>"1907"</f>
        <v>1907</v>
      </c>
      <c r="C90" t="s">
        <v>57</v>
      </c>
      <c r="F90">
        <v>30.5</v>
      </c>
      <c r="G90">
        <v>30.25</v>
      </c>
      <c r="H90">
        <v>28.8</v>
      </c>
      <c r="I90">
        <v>20.149999999999999</v>
      </c>
      <c r="J90">
        <v>2.78</v>
      </c>
      <c r="K90">
        <v>7.43</v>
      </c>
      <c r="L90">
        <v>-15.2</v>
      </c>
      <c r="M90">
        <v>-10.9</v>
      </c>
      <c r="N90">
        <v>61.4</v>
      </c>
      <c r="O90" t="s">
        <v>58</v>
      </c>
      <c r="P90">
        <v>-14.1</v>
      </c>
    </row>
    <row r="91" spans="1:16" hidden="1" x14ac:dyDescent="0.3">
      <c r="A91" s="1">
        <v>46</v>
      </c>
      <c r="B91" t="str">
        <f>"2455"</f>
        <v>2455</v>
      </c>
      <c r="C91" t="s">
        <v>107</v>
      </c>
      <c r="F91">
        <v>116</v>
      </c>
      <c r="G91">
        <v>109.5</v>
      </c>
      <c r="H91">
        <v>89.6</v>
      </c>
      <c r="I91">
        <v>84.3</v>
      </c>
      <c r="J91">
        <v>-7.96</v>
      </c>
      <c r="K91">
        <v>4.3099999999999996</v>
      </c>
      <c r="L91">
        <v>2.7</v>
      </c>
      <c r="M91">
        <v>20.399999999999999</v>
      </c>
      <c r="N91">
        <v>55.6</v>
      </c>
      <c r="O91" t="s">
        <v>108</v>
      </c>
      <c r="P91">
        <v>-17</v>
      </c>
    </row>
    <row r="92" spans="1:16" hidden="1" x14ac:dyDescent="0.3">
      <c r="A92" s="1">
        <v>96</v>
      </c>
      <c r="B92" t="str">
        <f>"3576"</f>
        <v>3576</v>
      </c>
      <c r="C92" t="s">
        <v>206</v>
      </c>
      <c r="F92">
        <v>20.95</v>
      </c>
      <c r="G92">
        <v>18.600000000000001</v>
      </c>
      <c r="H92">
        <v>11.5</v>
      </c>
      <c r="I92">
        <v>11.2</v>
      </c>
      <c r="J92">
        <v>-9.9</v>
      </c>
      <c r="K92">
        <v>14.5</v>
      </c>
      <c r="L92">
        <v>14.5</v>
      </c>
      <c r="M92">
        <v>64.2</v>
      </c>
      <c r="N92">
        <v>54.6</v>
      </c>
      <c r="O92" t="s">
        <v>207</v>
      </c>
      <c r="P92">
        <v>0.71</v>
      </c>
    </row>
    <row r="93" spans="1:16" hidden="1" x14ac:dyDescent="0.3">
      <c r="A93" s="1">
        <v>11</v>
      </c>
      <c r="B93" t="str">
        <f>"1570"</f>
        <v>1570</v>
      </c>
      <c r="C93" t="s">
        <v>37</v>
      </c>
      <c r="F93">
        <v>18.100000000000001</v>
      </c>
      <c r="G93">
        <v>15.9</v>
      </c>
      <c r="H93">
        <v>13.3</v>
      </c>
      <c r="I93">
        <v>12.75</v>
      </c>
      <c r="J93">
        <v>-0.99</v>
      </c>
      <c r="K93">
        <v>4.6900000000000004</v>
      </c>
      <c r="L93">
        <v>11.7</v>
      </c>
      <c r="M93">
        <v>17.2</v>
      </c>
      <c r="N93">
        <v>54.6</v>
      </c>
      <c r="O93" t="s">
        <v>38</v>
      </c>
      <c r="P93">
        <v>6.61</v>
      </c>
    </row>
    <row r="94" spans="1:16" x14ac:dyDescent="0.3">
      <c r="A94" s="1">
        <v>121</v>
      </c>
      <c r="B94" t="str">
        <f>"6411"</f>
        <v>6411</v>
      </c>
      <c r="C94" t="s">
        <v>256</v>
      </c>
      <c r="D94" t="s">
        <v>302</v>
      </c>
      <c r="E94">
        <v>2</v>
      </c>
      <c r="F94">
        <v>182.5</v>
      </c>
      <c r="G94">
        <v>127</v>
      </c>
      <c r="H94">
        <v>103</v>
      </c>
      <c r="I94">
        <v>84.5</v>
      </c>
      <c r="J94">
        <v>0.94</v>
      </c>
      <c r="K94">
        <v>1.9</v>
      </c>
      <c r="L94">
        <v>31.9</v>
      </c>
      <c r="M94">
        <v>60.4</v>
      </c>
      <c r="N94">
        <v>156</v>
      </c>
      <c r="O94" t="s">
        <v>257</v>
      </c>
      <c r="P94">
        <v>0.82</v>
      </c>
    </row>
    <row r="95" spans="1:16" hidden="1" x14ac:dyDescent="0.3">
      <c r="A95" s="1">
        <v>129</v>
      </c>
      <c r="B95" t="str">
        <f>"8044"</f>
        <v>8044</v>
      </c>
      <c r="C95" t="s">
        <v>272</v>
      </c>
      <c r="F95">
        <v>108.5</v>
      </c>
      <c r="G95">
        <v>101.5</v>
      </c>
      <c r="H95">
        <v>85.6</v>
      </c>
      <c r="I95">
        <v>77.3</v>
      </c>
      <c r="J95">
        <v>-1.02</v>
      </c>
      <c r="K95">
        <v>27.8</v>
      </c>
      <c r="L95">
        <v>22.4</v>
      </c>
      <c r="M95">
        <v>65.099999999999994</v>
      </c>
      <c r="N95">
        <v>53</v>
      </c>
      <c r="O95" t="s">
        <v>273</v>
      </c>
      <c r="P95">
        <v>10</v>
      </c>
    </row>
    <row r="96" spans="1:16" hidden="1" x14ac:dyDescent="0.3">
      <c r="A96" s="1">
        <v>114</v>
      </c>
      <c r="B96" t="str">
        <f>"6143"</f>
        <v>6143</v>
      </c>
      <c r="C96" t="s">
        <v>242</v>
      </c>
      <c r="F96">
        <v>49.25</v>
      </c>
      <c r="G96">
        <v>40.6</v>
      </c>
      <c r="H96">
        <v>37.700000000000003</v>
      </c>
      <c r="I96">
        <v>34.549999999999997</v>
      </c>
      <c r="J96">
        <v>-9.57</v>
      </c>
      <c r="K96">
        <v>-0.94</v>
      </c>
      <c r="L96">
        <v>-3.47</v>
      </c>
      <c r="M96">
        <v>9.41</v>
      </c>
      <c r="N96">
        <v>52.4</v>
      </c>
      <c r="O96" t="s">
        <v>243</v>
      </c>
      <c r="P96">
        <v>-0.87</v>
      </c>
    </row>
    <row r="97" spans="1:16" hidden="1" x14ac:dyDescent="0.3">
      <c r="A97" s="1">
        <v>106</v>
      </c>
      <c r="B97" t="str">
        <f>"5347"</f>
        <v>5347</v>
      </c>
      <c r="C97" t="s">
        <v>226</v>
      </c>
      <c r="F97">
        <v>136</v>
      </c>
      <c r="G97">
        <v>129</v>
      </c>
      <c r="H97">
        <v>98.6</v>
      </c>
      <c r="I97">
        <v>95.6</v>
      </c>
      <c r="J97">
        <v>1.35</v>
      </c>
      <c r="K97">
        <v>2.38</v>
      </c>
      <c r="L97">
        <v>5.24</v>
      </c>
      <c r="M97">
        <v>31.4</v>
      </c>
      <c r="N97">
        <v>49.8</v>
      </c>
      <c r="O97" t="s">
        <v>227</v>
      </c>
      <c r="P97">
        <v>-7.97</v>
      </c>
    </row>
    <row r="98" spans="1:16" hidden="1" x14ac:dyDescent="0.3">
      <c r="A98" s="1">
        <v>63</v>
      </c>
      <c r="B98" t="str">
        <f>"2882"</f>
        <v>2882</v>
      </c>
      <c r="C98" t="s">
        <v>141</v>
      </c>
      <c r="F98">
        <v>55.7</v>
      </c>
      <c r="G98">
        <v>53.2</v>
      </c>
      <c r="H98">
        <v>48.15</v>
      </c>
      <c r="I98">
        <v>39.35</v>
      </c>
      <c r="J98">
        <v>1.91</v>
      </c>
      <c r="K98">
        <v>2.8</v>
      </c>
      <c r="L98">
        <v>6.34</v>
      </c>
      <c r="M98">
        <v>0.86</v>
      </c>
      <c r="N98">
        <v>49.4</v>
      </c>
      <c r="O98" t="s">
        <v>142</v>
      </c>
      <c r="P98">
        <v>4.67</v>
      </c>
    </row>
    <row r="99" spans="1:16" x14ac:dyDescent="0.3">
      <c r="A99" s="1">
        <v>103</v>
      </c>
      <c r="B99" t="str">
        <f>"4919"</f>
        <v>4919</v>
      </c>
      <c r="C99" t="s">
        <v>220</v>
      </c>
      <c r="D99" t="s">
        <v>304</v>
      </c>
      <c r="E99">
        <v>2</v>
      </c>
      <c r="F99">
        <v>116</v>
      </c>
      <c r="G99">
        <v>115</v>
      </c>
      <c r="H99">
        <v>57.2</v>
      </c>
      <c r="I99">
        <v>41.25</v>
      </c>
      <c r="J99">
        <v>-6.87</v>
      </c>
      <c r="K99">
        <v>-6.87</v>
      </c>
      <c r="L99">
        <v>-11.9</v>
      </c>
      <c r="M99">
        <v>64.900000000000006</v>
      </c>
      <c r="N99">
        <v>191</v>
      </c>
      <c r="O99" t="s">
        <v>221</v>
      </c>
      <c r="P99">
        <v>-1.3</v>
      </c>
    </row>
    <row r="100" spans="1:16" x14ac:dyDescent="0.3">
      <c r="A100" s="1">
        <v>18</v>
      </c>
      <c r="B100" t="str">
        <f>"1727"</f>
        <v>1727</v>
      </c>
      <c r="C100" t="s">
        <v>51</v>
      </c>
      <c r="D100" t="s">
        <v>301</v>
      </c>
      <c r="E100">
        <v>1</v>
      </c>
      <c r="F100">
        <v>32.6</v>
      </c>
      <c r="G100">
        <v>13.85</v>
      </c>
      <c r="H100">
        <v>11.5</v>
      </c>
      <c r="I100">
        <v>10.35</v>
      </c>
      <c r="J100">
        <v>6.2</v>
      </c>
      <c r="K100">
        <v>48</v>
      </c>
      <c r="L100">
        <v>242</v>
      </c>
      <c r="M100">
        <v>291</v>
      </c>
      <c r="N100">
        <v>354</v>
      </c>
      <c r="O100" t="s">
        <v>52</v>
      </c>
      <c r="P100">
        <v>0.7</v>
      </c>
    </row>
    <row r="101" spans="1:16" hidden="1" x14ac:dyDescent="0.3">
      <c r="A101" s="1">
        <v>15</v>
      </c>
      <c r="B101" t="str">
        <f>"1710"</f>
        <v>1710</v>
      </c>
      <c r="C101" t="s">
        <v>45</v>
      </c>
      <c r="F101">
        <v>21.65</v>
      </c>
      <c r="G101">
        <v>19.899999999999999</v>
      </c>
      <c r="H101">
        <v>18.5</v>
      </c>
      <c r="I101">
        <v>16.600000000000001</v>
      </c>
      <c r="J101">
        <v>1.04</v>
      </c>
      <c r="K101">
        <v>-2.02</v>
      </c>
      <c r="L101">
        <v>8.2799999999999994</v>
      </c>
      <c r="M101">
        <v>-3.39</v>
      </c>
      <c r="N101">
        <v>45.8</v>
      </c>
      <c r="O101" t="s">
        <v>46</v>
      </c>
      <c r="P101">
        <v>-2.93</v>
      </c>
    </row>
    <row r="102" spans="1:16" hidden="1" x14ac:dyDescent="0.3">
      <c r="A102" s="1">
        <v>134</v>
      </c>
      <c r="B102" t="str">
        <f>"8086"</f>
        <v>8086</v>
      </c>
      <c r="C102" t="s">
        <v>282</v>
      </c>
      <c r="F102">
        <v>132</v>
      </c>
      <c r="G102">
        <v>129</v>
      </c>
      <c r="H102">
        <v>107</v>
      </c>
      <c r="I102">
        <v>100.5</v>
      </c>
      <c r="J102">
        <v>-7.45</v>
      </c>
      <c r="K102">
        <v>4.93</v>
      </c>
      <c r="L102">
        <v>-5.99</v>
      </c>
      <c r="M102">
        <v>15.1</v>
      </c>
      <c r="N102">
        <v>44.7</v>
      </c>
      <c r="O102" t="s">
        <v>283</v>
      </c>
      <c r="P102">
        <v>-5.24</v>
      </c>
    </row>
    <row r="103" spans="1:16" hidden="1" x14ac:dyDescent="0.3">
      <c r="A103" s="1">
        <v>83</v>
      </c>
      <c r="B103" t="str">
        <f>"3059"</f>
        <v>3059</v>
      </c>
      <c r="C103" t="s">
        <v>180</v>
      </c>
      <c r="F103">
        <v>31</v>
      </c>
      <c r="G103">
        <v>30.4</v>
      </c>
      <c r="H103">
        <v>27.4</v>
      </c>
      <c r="I103">
        <v>25.65</v>
      </c>
      <c r="J103">
        <v>-3.11</v>
      </c>
      <c r="K103">
        <v>14.2</v>
      </c>
      <c r="L103">
        <v>0.81</v>
      </c>
      <c r="M103">
        <v>0.67</v>
      </c>
      <c r="N103">
        <v>44.5</v>
      </c>
      <c r="O103" t="s">
        <v>181</v>
      </c>
      <c r="P103">
        <v>2.27</v>
      </c>
    </row>
    <row r="104" spans="1:16" hidden="1" x14ac:dyDescent="0.3">
      <c r="A104" s="1">
        <v>81</v>
      </c>
      <c r="B104" t="str">
        <f>"3050"</f>
        <v>3050</v>
      </c>
      <c r="C104" t="s">
        <v>177</v>
      </c>
      <c r="F104">
        <v>14.95</v>
      </c>
      <c r="G104">
        <v>13.55</v>
      </c>
      <c r="H104">
        <v>12.5</v>
      </c>
      <c r="I104">
        <v>11.8</v>
      </c>
      <c r="J104">
        <v>1.45</v>
      </c>
      <c r="K104">
        <v>14.8</v>
      </c>
      <c r="L104">
        <v>17.100000000000001</v>
      </c>
      <c r="M104">
        <v>7.38</v>
      </c>
      <c r="N104">
        <v>43</v>
      </c>
      <c r="O104" t="s">
        <v>178</v>
      </c>
      <c r="P104">
        <v>3.31</v>
      </c>
    </row>
    <row r="105" spans="1:16" hidden="1" x14ac:dyDescent="0.3">
      <c r="A105" s="1">
        <v>137</v>
      </c>
      <c r="B105" t="str">
        <f>"8112"</f>
        <v>8112</v>
      </c>
      <c r="C105" t="s">
        <v>288</v>
      </c>
      <c r="F105">
        <v>41.35</v>
      </c>
      <c r="G105">
        <v>41.3</v>
      </c>
      <c r="H105">
        <v>35.4</v>
      </c>
      <c r="I105">
        <v>30.1</v>
      </c>
      <c r="J105">
        <v>-2.91</v>
      </c>
      <c r="K105">
        <v>0.35</v>
      </c>
      <c r="L105">
        <v>-0.46</v>
      </c>
      <c r="M105">
        <v>1.17</v>
      </c>
      <c r="N105">
        <v>42.9</v>
      </c>
      <c r="O105" t="s">
        <v>289</v>
      </c>
      <c r="P105">
        <v>-11.4</v>
      </c>
    </row>
    <row r="106" spans="1:16" hidden="1" x14ac:dyDescent="0.3">
      <c r="A106" s="1">
        <v>42</v>
      </c>
      <c r="B106" t="str">
        <f>"2374"</f>
        <v>2374</v>
      </c>
      <c r="C106" t="s">
        <v>99</v>
      </c>
      <c r="F106">
        <v>15.65</v>
      </c>
      <c r="G106">
        <v>14.45</v>
      </c>
      <c r="H106">
        <v>13.55</v>
      </c>
      <c r="I106">
        <v>13.05</v>
      </c>
      <c r="J106">
        <v>-10.5</v>
      </c>
      <c r="K106">
        <v>17.600000000000001</v>
      </c>
      <c r="L106">
        <v>19.5</v>
      </c>
      <c r="M106">
        <v>11.6</v>
      </c>
      <c r="N106">
        <v>42.7</v>
      </c>
      <c r="O106" t="s">
        <v>100</v>
      </c>
      <c r="P106">
        <v>-11.4</v>
      </c>
    </row>
    <row r="107" spans="1:16" x14ac:dyDescent="0.3">
      <c r="A107" s="1">
        <v>98</v>
      </c>
      <c r="B107" t="str">
        <f>"3701"</f>
        <v>3701</v>
      </c>
      <c r="C107" t="s">
        <v>210</v>
      </c>
      <c r="D107" t="s">
        <v>302</v>
      </c>
      <c r="E107">
        <v>1</v>
      </c>
      <c r="F107">
        <v>37.700000000000003</v>
      </c>
      <c r="G107">
        <v>16.350000000000001</v>
      </c>
      <c r="H107">
        <v>13.2</v>
      </c>
      <c r="I107">
        <v>12.75</v>
      </c>
      <c r="J107">
        <v>12.7</v>
      </c>
      <c r="K107">
        <v>46.1</v>
      </c>
      <c r="L107">
        <v>160</v>
      </c>
      <c r="M107">
        <v>286</v>
      </c>
      <c r="N107">
        <v>341</v>
      </c>
      <c r="O107" t="s">
        <v>211</v>
      </c>
      <c r="P107">
        <v>0.28000000000000003</v>
      </c>
    </row>
    <row r="108" spans="1:16" hidden="1" x14ac:dyDescent="0.3">
      <c r="A108" s="1">
        <v>5</v>
      </c>
      <c r="B108" t="str">
        <f>"1303"</f>
        <v>1303</v>
      </c>
      <c r="C108" t="s">
        <v>25</v>
      </c>
      <c r="F108">
        <v>83.9</v>
      </c>
      <c r="G108">
        <v>81.599999999999994</v>
      </c>
      <c r="H108">
        <v>76</v>
      </c>
      <c r="I108">
        <v>61.6</v>
      </c>
      <c r="J108">
        <v>0.94</v>
      </c>
      <c r="K108">
        <v>-6.13</v>
      </c>
      <c r="L108">
        <v>-2.94</v>
      </c>
      <c r="M108">
        <v>-3.71</v>
      </c>
      <c r="N108">
        <v>38.9</v>
      </c>
      <c r="O108" t="s">
        <v>26</v>
      </c>
      <c r="P108">
        <v>-21.5</v>
      </c>
    </row>
    <row r="109" spans="1:16" hidden="1" x14ac:dyDescent="0.3">
      <c r="A109" s="1">
        <v>39</v>
      </c>
      <c r="B109" t="str">
        <f>"2354"</f>
        <v>2354</v>
      </c>
      <c r="C109" t="s">
        <v>93</v>
      </c>
      <c r="F109">
        <v>66.5</v>
      </c>
      <c r="G109">
        <v>62</v>
      </c>
      <c r="H109">
        <v>55.8</v>
      </c>
      <c r="I109">
        <v>51</v>
      </c>
      <c r="J109">
        <v>1.46</v>
      </c>
      <c r="K109">
        <v>-0.71</v>
      </c>
      <c r="L109">
        <v>10.8</v>
      </c>
      <c r="M109">
        <v>6.42</v>
      </c>
      <c r="N109">
        <v>35.700000000000003</v>
      </c>
      <c r="O109" t="s">
        <v>94</v>
      </c>
      <c r="P109">
        <v>10</v>
      </c>
    </row>
    <row r="110" spans="1:16" hidden="1" x14ac:dyDescent="0.3">
      <c r="A110" s="1">
        <v>12</v>
      </c>
      <c r="B110" t="str">
        <f>"1609"</f>
        <v>1609</v>
      </c>
      <c r="C110" t="s">
        <v>39</v>
      </c>
      <c r="F110">
        <v>24.2</v>
      </c>
      <c r="G110">
        <v>23.3</v>
      </c>
      <c r="H110">
        <v>22.1</v>
      </c>
      <c r="I110">
        <v>17.2</v>
      </c>
      <c r="J110">
        <v>0.18</v>
      </c>
      <c r="K110">
        <v>5.42</v>
      </c>
      <c r="L110">
        <v>-3.37</v>
      </c>
      <c r="M110">
        <v>-21.5</v>
      </c>
      <c r="N110">
        <v>35.200000000000003</v>
      </c>
      <c r="O110" t="s">
        <v>40</v>
      </c>
      <c r="P110">
        <v>1.63</v>
      </c>
    </row>
    <row r="111" spans="1:16" hidden="1" x14ac:dyDescent="0.3">
      <c r="A111" s="1">
        <v>4</v>
      </c>
      <c r="B111" t="str">
        <f>"1301"</f>
        <v>1301</v>
      </c>
      <c r="C111" t="s">
        <v>23</v>
      </c>
      <c r="F111">
        <v>105</v>
      </c>
      <c r="G111">
        <v>95.6</v>
      </c>
      <c r="H111">
        <v>91.2</v>
      </c>
      <c r="I111">
        <v>81.3</v>
      </c>
      <c r="J111">
        <v>2.8</v>
      </c>
      <c r="K111">
        <v>-6.78</v>
      </c>
      <c r="L111">
        <v>8.3699999999999992</v>
      </c>
      <c r="M111">
        <v>3.77</v>
      </c>
      <c r="N111">
        <v>35</v>
      </c>
      <c r="O111" t="s">
        <v>24</v>
      </c>
      <c r="P111">
        <v>6.79</v>
      </c>
    </row>
    <row r="112" spans="1:16" hidden="1" x14ac:dyDescent="0.3">
      <c r="A112" s="1">
        <v>66</v>
      </c>
      <c r="B112" t="str">
        <f>"2885"</f>
        <v>2885</v>
      </c>
      <c r="C112" t="s">
        <v>147</v>
      </c>
      <c r="F112">
        <v>24.15</v>
      </c>
      <c r="G112">
        <v>23.15</v>
      </c>
      <c r="H112">
        <v>22.95</v>
      </c>
      <c r="I112">
        <v>18.25</v>
      </c>
      <c r="J112">
        <v>0.61</v>
      </c>
      <c r="K112">
        <v>1.02</v>
      </c>
      <c r="L112">
        <v>-4.26</v>
      </c>
      <c r="M112">
        <v>-7.49</v>
      </c>
      <c r="N112">
        <v>35</v>
      </c>
      <c r="O112" t="s">
        <v>148</v>
      </c>
      <c r="P112">
        <v>-28.3</v>
      </c>
    </row>
    <row r="113" spans="1:16" hidden="1" x14ac:dyDescent="0.3">
      <c r="A113" s="1">
        <v>95</v>
      </c>
      <c r="B113" t="str">
        <f>"3552"</f>
        <v>3552</v>
      </c>
      <c r="C113" t="s">
        <v>204</v>
      </c>
      <c r="F113">
        <v>158</v>
      </c>
      <c r="G113">
        <v>151.5</v>
      </c>
      <c r="H113">
        <v>150.5</v>
      </c>
      <c r="I113">
        <v>136</v>
      </c>
      <c r="J113">
        <v>-4.33</v>
      </c>
      <c r="K113">
        <v>19.2</v>
      </c>
      <c r="L113">
        <v>-4.78</v>
      </c>
      <c r="M113">
        <v>7.57</v>
      </c>
      <c r="N113">
        <v>34.9</v>
      </c>
      <c r="O113" t="s">
        <v>205</v>
      </c>
      <c r="P113">
        <v>0.64</v>
      </c>
    </row>
    <row r="114" spans="1:16" hidden="1" x14ac:dyDescent="0.3">
      <c r="A114" s="1">
        <v>29</v>
      </c>
      <c r="B114" t="str">
        <f>"2317"</f>
        <v>2317</v>
      </c>
      <c r="C114" t="s">
        <v>73</v>
      </c>
      <c r="F114">
        <v>104.5</v>
      </c>
      <c r="G114">
        <v>101</v>
      </c>
      <c r="H114">
        <v>96.5</v>
      </c>
      <c r="I114">
        <v>80.3</v>
      </c>
      <c r="J114">
        <v>0.94</v>
      </c>
      <c r="K114">
        <v>-0.46</v>
      </c>
      <c r="L114">
        <v>-4.0199999999999996</v>
      </c>
      <c r="M114">
        <v>-4.87</v>
      </c>
      <c r="N114">
        <v>34.9</v>
      </c>
      <c r="O114" t="s">
        <v>74</v>
      </c>
      <c r="P114">
        <v>0.28000000000000003</v>
      </c>
    </row>
    <row r="115" spans="1:16" hidden="1" x14ac:dyDescent="0.3">
      <c r="A115" s="1">
        <v>9</v>
      </c>
      <c r="B115" t="str">
        <f>"1451"</f>
        <v>1451</v>
      </c>
      <c r="C115" t="s">
        <v>33</v>
      </c>
      <c r="F115">
        <v>20.350000000000001</v>
      </c>
      <c r="G115">
        <v>19.05</v>
      </c>
      <c r="H115">
        <v>17.25</v>
      </c>
      <c r="I115">
        <v>15.5</v>
      </c>
      <c r="J115">
        <v>2.87</v>
      </c>
      <c r="K115">
        <v>5.65</v>
      </c>
      <c r="L115">
        <v>-4.0199999999999996</v>
      </c>
      <c r="M115">
        <v>-3.8</v>
      </c>
      <c r="N115">
        <v>33.1</v>
      </c>
      <c r="O115" t="s">
        <v>34</v>
      </c>
      <c r="P115">
        <v>0.11</v>
      </c>
    </row>
    <row r="116" spans="1:16" hidden="1" x14ac:dyDescent="0.3">
      <c r="A116" s="1">
        <v>34</v>
      </c>
      <c r="B116" t="str">
        <f>"2330"</f>
        <v>2330</v>
      </c>
      <c r="C116" t="s">
        <v>83</v>
      </c>
      <c r="F116">
        <v>564</v>
      </c>
      <c r="G116">
        <v>551</v>
      </c>
      <c r="H116">
        <v>518</v>
      </c>
      <c r="I116">
        <v>448.5</v>
      </c>
      <c r="J116">
        <v>2.0299999999999998</v>
      </c>
      <c r="K116">
        <v>4.7</v>
      </c>
      <c r="L116">
        <v>1.18</v>
      </c>
      <c r="M116">
        <v>2.21</v>
      </c>
      <c r="N116">
        <v>33</v>
      </c>
      <c r="O116" t="s">
        <v>84</v>
      </c>
      <c r="P116">
        <v>21</v>
      </c>
    </row>
    <row r="117" spans="1:16" hidden="1" x14ac:dyDescent="0.3">
      <c r="A117" s="1">
        <v>120</v>
      </c>
      <c r="B117" t="str">
        <f>"6283"</f>
        <v>6283</v>
      </c>
      <c r="C117" t="s">
        <v>254</v>
      </c>
      <c r="F117">
        <v>40.5</v>
      </c>
      <c r="G117">
        <v>38</v>
      </c>
      <c r="H117">
        <v>37.799999999999997</v>
      </c>
      <c r="I117">
        <v>33.700000000000003</v>
      </c>
      <c r="J117">
        <v>-9.5399999999999991</v>
      </c>
      <c r="K117">
        <v>10.3</v>
      </c>
      <c r="L117">
        <v>-5.88</v>
      </c>
      <c r="M117">
        <v>-4.59</v>
      </c>
      <c r="N117">
        <v>32.4</v>
      </c>
      <c r="O117" t="s">
        <v>255</v>
      </c>
      <c r="P117">
        <v>-4.1900000000000004</v>
      </c>
    </row>
    <row r="118" spans="1:16" hidden="1" x14ac:dyDescent="0.3">
      <c r="A118" s="1">
        <v>142</v>
      </c>
      <c r="B118" t="str">
        <f>"9904"</f>
        <v>9904</v>
      </c>
      <c r="C118" t="s">
        <v>298</v>
      </c>
      <c r="F118">
        <v>31.8</v>
      </c>
      <c r="G118">
        <v>31.55</v>
      </c>
      <c r="H118">
        <v>29.5</v>
      </c>
      <c r="I118">
        <v>25.9</v>
      </c>
      <c r="J118">
        <v>-0.57999999999999996</v>
      </c>
      <c r="K118">
        <v>3.95</v>
      </c>
      <c r="L118">
        <v>-2.7</v>
      </c>
      <c r="M118">
        <v>-2.29</v>
      </c>
      <c r="N118">
        <v>32.299999999999997</v>
      </c>
      <c r="O118" t="s">
        <v>299</v>
      </c>
      <c r="P118">
        <v>-15.2</v>
      </c>
    </row>
    <row r="119" spans="1:16" hidden="1" x14ac:dyDescent="0.3">
      <c r="A119" s="1">
        <v>36</v>
      </c>
      <c r="B119" t="str">
        <f>"2347"</f>
        <v>2347</v>
      </c>
      <c r="C119" t="s">
        <v>87</v>
      </c>
      <c r="F119">
        <v>50.8</v>
      </c>
      <c r="G119">
        <v>50.5</v>
      </c>
      <c r="H119">
        <v>49.8</v>
      </c>
      <c r="I119">
        <v>42.2</v>
      </c>
      <c r="J119">
        <v>4.6100000000000003</v>
      </c>
      <c r="K119">
        <v>8.6199999999999992</v>
      </c>
      <c r="L119">
        <v>5.78</v>
      </c>
      <c r="M119">
        <v>-0.53</v>
      </c>
      <c r="N119">
        <v>31.7</v>
      </c>
      <c r="O119" t="s">
        <v>88</v>
      </c>
      <c r="P119">
        <v>2.29</v>
      </c>
    </row>
    <row r="120" spans="1:16" hidden="1" x14ac:dyDescent="0.3">
      <c r="A120" s="1">
        <v>26</v>
      </c>
      <c r="B120" t="str">
        <f>"2301"</f>
        <v>2301</v>
      </c>
      <c r="C120" t="s">
        <v>67</v>
      </c>
      <c r="F120">
        <v>60.2</v>
      </c>
      <c r="G120">
        <v>56.6</v>
      </c>
      <c r="H120">
        <v>56.1</v>
      </c>
      <c r="I120">
        <v>47</v>
      </c>
      <c r="J120">
        <v>0.33</v>
      </c>
      <c r="K120">
        <v>-3.59</v>
      </c>
      <c r="L120">
        <v>-1.44</v>
      </c>
      <c r="M120">
        <v>-6.52</v>
      </c>
      <c r="N120">
        <v>30.6</v>
      </c>
      <c r="O120" t="s">
        <v>68</v>
      </c>
      <c r="P120">
        <v>-22.8</v>
      </c>
    </row>
    <row r="121" spans="1:16" hidden="1" x14ac:dyDescent="0.3">
      <c r="A121" s="1">
        <v>0</v>
      </c>
      <c r="B121" t="str">
        <f>"0050"</f>
        <v>0050</v>
      </c>
      <c r="C121" t="s">
        <v>13</v>
      </c>
      <c r="F121">
        <v>131.6</v>
      </c>
      <c r="G121">
        <v>130.19999999999999</v>
      </c>
      <c r="H121">
        <v>121.2</v>
      </c>
      <c r="I121">
        <v>106.8</v>
      </c>
      <c r="J121">
        <v>1.98</v>
      </c>
      <c r="K121">
        <v>3.73</v>
      </c>
      <c r="L121">
        <v>0.57999999999999996</v>
      </c>
      <c r="M121">
        <v>0.54</v>
      </c>
      <c r="N121">
        <v>30.5</v>
      </c>
      <c r="O121" t="s">
        <v>14</v>
      </c>
      <c r="P121">
        <v>35.299999999999997</v>
      </c>
    </row>
    <row r="122" spans="1:16" hidden="1" x14ac:dyDescent="0.3">
      <c r="A122" s="1">
        <v>75</v>
      </c>
      <c r="B122" t="str">
        <f>"3019"</f>
        <v>3019</v>
      </c>
      <c r="C122" t="s">
        <v>165</v>
      </c>
      <c r="F122">
        <v>72.8</v>
      </c>
      <c r="G122">
        <v>70</v>
      </c>
      <c r="H122">
        <v>66.5</v>
      </c>
      <c r="I122">
        <v>64.7</v>
      </c>
      <c r="J122">
        <v>-4.0999999999999996</v>
      </c>
      <c r="K122">
        <v>11.4</v>
      </c>
      <c r="L122">
        <v>-2.21</v>
      </c>
      <c r="M122">
        <v>1.94</v>
      </c>
      <c r="N122">
        <v>30</v>
      </c>
      <c r="O122" t="s">
        <v>166</v>
      </c>
      <c r="P122">
        <v>2.89</v>
      </c>
    </row>
    <row r="123" spans="1:16" hidden="1" x14ac:dyDescent="0.3">
      <c r="A123" s="1">
        <v>70</v>
      </c>
      <c r="B123" t="str">
        <f>"2890"</f>
        <v>2890</v>
      </c>
      <c r="C123" t="s">
        <v>155</v>
      </c>
      <c r="F123">
        <v>13.65</v>
      </c>
      <c r="G123">
        <v>13.2</v>
      </c>
      <c r="H123">
        <v>12.5</v>
      </c>
      <c r="I123">
        <v>10.95</v>
      </c>
      <c r="J123">
        <v>0.35</v>
      </c>
      <c r="K123">
        <v>2.9</v>
      </c>
      <c r="L123">
        <v>0</v>
      </c>
      <c r="M123">
        <v>1.43</v>
      </c>
      <c r="N123">
        <v>29.7</v>
      </c>
      <c r="O123" t="s">
        <v>156</v>
      </c>
      <c r="P123">
        <v>-12.6</v>
      </c>
    </row>
    <row r="124" spans="1:16" hidden="1" x14ac:dyDescent="0.3">
      <c r="A124" s="1">
        <v>30</v>
      </c>
      <c r="B124" t="str">
        <f>"2324"</f>
        <v>2324</v>
      </c>
      <c r="C124" t="s">
        <v>75</v>
      </c>
      <c r="F124">
        <v>23.85</v>
      </c>
      <c r="G124">
        <v>21.45</v>
      </c>
      <c r="H124">
        <v>21.25</v>
      </c>
      <c r="I124">
        <v>18.7</v>
      </c>
      <c r="J124">
        <v>0.83</v>
      </c>
      <c r="K124">
        <v>1.04</v>
      </c>
      <c r="L124">
        <v>14</v>
      </c>
      <c r="M124">
        <v>0.41</v>
      </c>
      <c r="N124">
        <v>29.1</v>
      </c>
      <c r="O124" t="s">
        <v>76</v>
      </c>
      <c r="P124">
        <v>0.3</v>
      </c>
    </row>
    <row r="125" spans="1:16" hidden="1" x14ac:dyDescent="0.3">
      <c r="A125" s="1">
        <v>79</v>
      </c>
      <c r="B125" t="str">
        <f>"3042"</f>
        <v>3042</v>
      </c>
      <c r="C125" t="s">
        <v>173</v>
      </c>
      <c r="F125">
        <v>95.1</v>
      </c>
      <c r="G125">
        <v>94.4</v>
      </c>
      <c r="H125">
        <v>85.1</v>
      </c>
      <c r="I125">
        <v>71.5</v>
      </c>
      <c r="J125">
        <v>-8.5</v>
      </c>
      <c r="K125">
        <v>-2.1</v>
      </c>
      <c r="L125">
        <v>-19.8</v>
      </c>
      <c r="M125">
        <v>-4.95</v>
      </c>
      <c r="N125">
        <v>28.1</v>
      </c>
      <c r="O125" t="s">
        <v>174</v>
      </c>
      <c r="P125">
        <v>-11.6</v>
      </c>
    </row>
    <row r="126" spans="1:16" hidden="1" x14ac:dyDescent="0.3">
      <c r="A126" s="1">
        <v>3</v>
      </c>
      <c r="B126" t="str">
        <f>"00878"</f>
        <v>00878</v>
      </c>
      <c r="C126" t="s">
        <v>21</v>
      </c>
      <c r="F126">
        <v>17.93</v>
      </c>
      <c r="G126">
        <v>17.350000000000001</v>
      </c>
      <c r="H126">
        <v>17.25</v>
      </c>
      <c r="I126">
        <v>14.72</v>
      </c>
      <c r="J126">
        <v>1.26</v>
      </c>
      <c r="K126">
        <v>2.04</v>
      </c>
      <c r="L126">
        <v>0.22</v>
      </c>
      <c r="M126">
        <v>-3.69</v>
      </c>
      <c r="N126">
        <v>26.6</v>
      </c>
      <c r="O126" t="s">
        <v>22</v>
      </c>
      <c r="P126">
        <v>-3.64</v>
      </c>
    </row>
    <row r="127" spans="1:16" hidden="1" x14ac:dyDescent="0.3">
      <c r="A127" s="1">
        <v>80</v>
      </c>
      <c r="B127" t="str">
        <f>"3049"</f>
        <v>3049</v>
      </c>
      <c r="C127" t="s">
        <v>175</v>
      </c>
      <c r="F127">
        <v>11.1</v>
      </c>
      <c r="G127">
        <v>10.6</v>
      </c>
      <c r="H127">
        <v>10.3</v>
      </c>
      <c r="I127">
        <v>9.35</v>
      </c>
      <c r="J127">
        <v>4.17</v>
      </c>
      <c r="K127">
        <v>5.93</v>
      </c>
      <c r="L127">
        <v>-3.47</v>
      </c>
      <c r="M127">
        <v>-5.3</v>
      </c>
      <c r="N127">
        <v>25</v>
      </c>
      <c r="O127" t="s">
        <v>176</v>
      </c>
      <c r="P127">
        <v>20.399999999999999</v>
      </c>
    </row>
    <row r="128" spans="1:16" hidden="1" x14ac:dyDescent="0.3">
      <c r="A128" s="1">
        <v>56</v>
      </c>
      <c r="B128" t="str">
        <f>"2515"</f>
        <v>2515</v>
      </c>
      <c r="C128" t="s">
        <v>127</v>
      </c>
      <c r="F128">
        <v>8.51</v>
      </c>
      <c r="G128">
        <v>8.2200000000000006</v>
      </c>
      <c r="H128">
        <v>8.0299999999999994</v>
      </c>
      <c r="I128">
        <v>7.47</v>
      </c>
      <c r="J128">
        <v>3.04</v>
      </c>
      <c r="K128">
        <v>7.9</v>
      </c>
      <c r="L128">
        <v>2.69</v>
      </c>
      <c r="M128">
        <v>-12.4</v>
      </c>
      <c r="N128">
        <v>23</v>
      </c>
      <c r="O128" t="s">
        <v>128</v>
      </c>
      <c r="P128">
        <v>16.3</v>
      </c>
    </row>
    <row r="129" spans="1:16" hidden="1" x14ac:dyDescent="0.3">
      <c r="A129" s="1">
        <v>17</v>
      </c>
      <c r="B129" t="str">
        <f>"1718"</f>
        <v>1718</v>
      </c>
      <c r="C129" t="s">
        <v>49</v>
      </c>
      <c r="F129">
        <v>10</v>
      </c>
      <c r="G129">
        <v>9.51</v>
      </c>
      <c r="H129">
        <v>8.6</v>
      </c>
      <c r="I129">
        <v>8.2100000000000009</v>
      </c>
      <c r="J129">
        <v>2.46</v>
      </c>
      <c r="K129">
        <v>-3.26</v>
      </c>
      <c r="L129">
        <v>-2.8</v>
      </c>
      <c r="M129">
        <v>-12.6</v>
      </c>
      <c r="N129">
        <v>22.2</v>
      </c>
      <c r="O129" t="s">
        <v>50</v>
      </c>
      <c r="P129">
        <v>-24</v>
      </c>
    </row>
    <row r="130" spans="1:16" hidden="1" x14ac:dyDescent="0.3">
      <c r="A130" s="1">
        <v>25</v>
      </c>
      <c r="B130" t="str">
        <f>"2201"</f>
        <v>2201</v>
      </c>
      <c r="C130" t="s">
        <v>65</v>
      </c>
      <c r="F130">
        <v>40.799999999999997</v>
      </c>
      <c r="G130">
        <v>36.049999999999997</v>
      </c>
      <c r="H130">
        <v>35.700000000000003</v>
      </c>
      <c r="I130">
        <v>34.1</v>
      </c>
      <c r="J130">
        <v>0.36</v>
      </c>
      <c r="K130">
        <v>-6.11</v>
      </c>
      <c r="L130">
        <v>2.85</v>
      </c>
      <c r="M130">
        <v>-3.94</v>
      </c>
      <c r="N130">
        <v>22.1</v>
      </c>
      <c r="O130" t="s">
        <v>66</v>
      </c>
      <c r="P130">
        <v>2.95</v>
      </c>
    </row>
    <row r="131" spans="1:16" hidden="1" x14ac:dyDescent="0.3">
      <c r="A131" s="1">
        <v>69</v>
      </c>
      <c r="B131" t="str">
        <f>"2888"</f>
        <v>2888</v>
      </c>
      <c r="C131" t="s">
        <v>153</v>
      </c>
      <c r="F131">
        <v>9.23</v>
      </c>
      <c r="G131">
        <v>8.93</v>
      </c>
      <c r="H131">
        <v>8.76</v>
      </c>
      <c r="I131">
        <v>8.0299999999999994</v>
      </c>
      <c r="J131">
        <v>0.61</v>
      </c>
      <c r="K131">
        <v>5.13</v>
      </c>
      <c r="L131">
        <v>7.9</v>
      </c>
      <c r="M131">
        <v>-4.5599999999999996</v>
      </c>
      <c r="N131">
        <v>21.1</v>
      </c>
      <c r="O131" t="s">
        <v>154</v>
      </c>
      <c r="P131">
        <v>-19.3</v>
      </c>
    </row>
    <row r="132" spans="1:16" hidden="1" x14ac:dyDescent="0.3">
      <c r="A132" s="1">
        <v>55</v>
      </c>
      <c r="B132" t="str">
        <f>"2511"</f>
        <v>2511</v>
      </c>
      <c r="C132" t="s">
        <v>125</v>
      </c>
      <c r="F132">
        <v>12.5</v>
      </c>
      <c r="G132">
        <v>12.4</v>
      </c>
      <c r="H132">
        <v>10.8</v>
      </c>
      <c r="I132">
        <v>10.65</v>
      </c>
      <c r="J132">
        <v>-1.9</v>
      </c>
      <c r="K132">
        <v>-0.39</v>
      </c>
      <c r="L132">
        <v>-0.77</v>
      </c>
      <c r="M132">
        <v>-1.9</v>
      </c>
      <c r="N132">
        <v>20.6</v>
      </c>
      <c r="O132" t="s">
        <v>126</v>
      </c>
      <c r="P132">
        <v>-20.5</v>
      </c>
    </row>
    <row r="133" spans="1:16" hidden="1" x14ac:dyDescent="0.3">
      <c r="A133" s="1">
        <v>67</v>
      </c>
      <c r="B133" t="str">
        <f>"2886"</f>
        <v>2886</v>
      </c>
      <c r="C133" t="s">
        <v>149</v>
      </c>
      <c r="F133">
        <v>31.9</v>
      </c>
      <c r="G133">
        <v>30.6</v>
      </c>
      <c r="H133">
        <v>30.05</v>
      </c>
      <c r="I133">
        <v>28.15</v>
      </c>
      <c r="J133">
        <v>0.9</v>
      </c>
      <c r="K133">
        <v>4.1900000000000004</v>
      </c>
      <c r="L133">
        <v>1.2</v>
      </c>
      <c r="M133">
        <v>1.82</v>
      </c>
      <c r="N133">
        <v>17.899999999999999</v>
      </c>
      <c r="O133" t="s">
        <v>150</v>
      </c>
      <c r="P133">
        <v>1.1299999999999999</v>
      </c>
    </row>
    <row r="134" spans="1:16" hidden="1" x14ac:dyDescent="0.3">
      <c r="A134" s="1">
        <v>62</v>
      </c>
      <c r="B134" t="str">
        <f>"2880"</f>
        <v>2880</v>
      </c>
      <c r="C134" t="s">
        <v>139</v>
      </c>
      <c r="F134">
        <v>19.95</v>
      </c>
      <c r="G134">
        <v>19.399999999999999</v>
      </c>
      <c r="H134">
        <v>17.399999999999999</v>
      </c>
      <c r="I134">
        <v>17.149999999999999</v>
      </c>
      <c r="J134">
        <v>0.25</v>
      </c>
      <c r="K134">
        <v>1.24</v>
      </c>
      <c r="L134">
        <v>3.29</v>
      </c>
      <c r="M134">
        <v>6.81</v>
      </c>
      <c r="N134">
        <v>15.3</v>
      </c>
      <c r="O134" t="s">
        <v>140</v>
      </c>
      <c r="P134">
        <v>-24.9</v>
      </c>
    </row>
    <row r="135" spans="1:16" hidden="1" x14ac:dyDescent="0.3">
      <c r="A135" s="1">
        <v>111</v>
      </c>
      <c r="B135" t="str">
        <f>"5880"</f>
        <v>5880</v>
      </c>
      <c r="C135" t="s">
        <v>236</v>
      </c>
      <c r="F135">
        <v>21.75</v>
      </c>
      <c r="G135">
        <v>20.9</v>
      </c>
      <c r="H135">
        <v>19.899999999999999</v>
      </c>
      <c r="I135">
        <v>19.149999999999999</v>
      </c>
      <c r="J135">
        <v>0.66</v>
      </c>
      <c r="K135">
        <v>3.64</v>
      </c>
      <c r="L135">
        <v>2.7</v>
      </c>
      <c r="M135">
        <v>4.83</v>
      </c>
      <c r="N135">
        <v>14.6</v>
      </c>
      <c r="O135" t="s">
        <v>237</v>
      </c>
      <c r="P135">
        <v>-2.29</v>
      </c>
    </row>
    <row r="136" spans="1:16" hidden="1" x14ac:dyDescent="0.3">
      <c r="A136" s="1">
        <v>59</v>
      </c>
      <c r="B136" t="str">
        <f>"2812"</f>
        <v>2812</v>
      </c>
      <c r="C136" t="s">
        <v>133</v>
      </c>
      <c r="F136">
        <v>11.55</v>
      </c>
      <c r="G136">
        <v>11.35</v>
      </c>
      <c r="H136">
        <v>11</v>
      </c>
      <c r="I136">
        <v>10.65</v>
      </c>
      <c r="J136">
        <v>0</v>
      </c>
      <c r="K136">
        <v>3.46</v>
      </c>
      <c r="L136">
        <v>0</v>
      </c>
      <c r="M136">
        <v>-0.83</v>
      </c>
      <c r="N136">
        <v>10.1</v>
      </c>
      <c r="O136" t="s">
        <v>134</v>
      </c>
      <c r="P136">
        <v>4.4800000000000004</v>
      </c>
    </row>
    <row r="137" spans="1:16" hidden="1" x14ac:dyDescent="0.3">
      <c r="A137" s="1">
        <v>71</v>
      </c>
      <c r="B137" t="str">
        <f>"2892"</f>
        <v>2892</v>
      </c>
      <c r="C137" t="s">
        <v>157</v>
      </c>
      <c r="F137">
        <v>22.1</v>
      </c>
      <c r="G137">
        <v>21.95</v>
      </c>
      <c r="H137">
        <v>20.6</v>
      </c>
      <c r="I137">
        <v>20.2</v>
      </c>
      <c r="J137">
        <v>0.66</v>
      </c>
      <c r="K137">
        <v>2.68</v>
      </c>
      <c r="L137">
        <v>-0.22</v>
      </c>
      <c r="M137">
        <v>0.88</v>
      </c>
      <c r="N137">
        <v>10</v>
      </c>
      <c r="O137" t="s">
        <v>158</v>
      </c>
      <c r="P137">
        <v>-11.6</v>
      </c>
    </row>
    <row r="138" spans="1:16" hidden="1" x14ac:dyDescent="0.3">
      <c r="A138" s="1">
        <v>31</v>
      </c>
      <c r="B138" t="str">
        <f>"2327"</f>
        <v>2327</v>
      </c>
      <c r="C138" t="s">
        <v>77</v>
      </c>
      <c r="F138">
        <v>400.5</v>
      </c>
      <c r="G138">
        <v>397.5</v>
      </c>
      <c r="H138">
        <v>393.5</v>
      </c>
      <c r="I138">
        <v>383.5</v>
      </c>
      <c r="J138">
        <v>-1.87</v>
      </c>
      <c r="K138">
        <v>2.2000000000000002</v>
      </c>
      <c r="L138">
        <v>-23.1</v>
      </c>
      <c r="M138">
        <v>-18</v>
      </c>
      <c r="N138">
        <v>9.83</v>
      </c>
      <c r="O138" t="s">
        <v>78</v>
      </c>
      <c r="P138">
        <v>-6.86</v>
      </c>
    </row>
    <row r="139" spans="1:16" hidden="1" x14ac:dyDescent="0.3">
      <c r="A139" s="1">
        <v>65</v>
      </c>
      <c r="B139" t="str">
        <f>"2884"</f>
        <v>2884</v>
      </c>
      <c r="C139" t="s">
        <v>145</v>
      </c>
      <c r="F139">
        <v>25.85</v>
      </c>
      <c r="G139">
        <v>25.8</v>
      </c>
      <c r="H139">
        <v>24.4</v>
      </c>
      <c r="I139">
        <v>23.6</v>
      </c>
      <c r="J139">
        <v>0.94</v>
      </c>
      <c r="K139">
        <v>3.46</v>
      </c>
      <c r="L139">
        <v>0</v>
      </c>
      <c r="M139">
        <v>0.37</v>
      </c>
      <c r="N139">
        <v>6.32</v>
      </c>
      <c r="O139" t="s">
        <v>146</v>
      </c>
      <c r="P139">
        <v>18.899999999999999</v>
      </c>
    </row>
    <row r="140" spans="1:16" hidden="1" x14ac:dyDescent="0.3">
      <c r="A140" s="1">
        <v>102</v>
      </c>
      <c r="B140" t="str">
        <f>"4915"</f>
        <v>4915</v>
      </c>
      <c r="C140" t="s">
        <v>218</v>
      </c>
      <c r="F140">
        <v>49.8</v>
      </c>
      <c r="G140">
        <v>47.8</v>
      </c>
      <c r="H140">
        <v>47.4</v>
      </c>
      <c r="I140">
        <v>46</v>
      </c>
      <c r="J140">
        <v>-3.66</v>
      </c>
      <c r="K140">
        <v>-1.57</v>
      </c>
      <c r="L140">
        <v>-6.37</v>
      </c>
      <c r="M140">
        <v>-11.2</v>
      </c>
      <c r="N140">
        <v>6.04</v>
      </c>
      <c r="O140" t="s">
        <v>219</v>
      </c>
      <c r="P140">
        <v>-50.7</v>
      </c>
    </row>
    <row r="141" spans="1:16" hidden="1" x14ac:dyDescent="0.3">
      <c r="A141" s="1">
        <v>44</v>
      </c>
      <c r="B141" t="str">
        <f>"2412"</f>
        <v>2412</v>
      </c>
      <c r="C141" t="s">
        <v>103</v>
      </c>
      <c r="F141">
        <v>110</v>
      </c>
      <c r="G141">
        <v>109</v>
      </c>
      <c r="H141">
        <v>108.5</v>
      </c>
      <c r="I141">
        <v>108</v>
      </c>
      <c r="J141">
        <v>0.45</v>
      </c>
      <c r="K141">
        <v>0</v>
      </c>
      <c r="L141">
        <v>-5.1100000000000003</v>
      </c>
      <c r="M141">
        <v>-2.19</v>
      </c>
      <c r="N141">
        <v>1.83</v>
      </c>
      <c r="O141" t="s">
        <v>104</v>
      </c>
      <c r="P141">
        <v>-14.2</v>
      </c>
    </row>
    <row r="142" spans="1:16" hidden="1" x14ac:dyDescent="0.3">
      <c r="A142" s="1">
        <v>61</v>
      </c>
      <c r="B142" t="str">
        <f>"2834"</f>
        <v>2834</v>
      </c>
      <c r="C142" t="s">
        <v>137</v>
      </c>
      <c r="F142">
        <v>9.41</v>
      </c>
      <c r="G142">
        <v>9.39</v>
      </c>
      <c r="H142">
        <v>9.3000000000000007</v>
      </c>
      <c r="I142">
        <v>9.1</v>
      </c>
      <c r="J142">
        <v>0.11</v>
      </c>
      <c r="K142">
        <v>-0.21</v>
      </c>
      <c r="L142">
        <v>-0.94</v>
      </c>
      <c r="M142">
        <v>-6.6</v>
      </c>
      <c r="N142">
        <v>-1.86</v>
      </c>
      <c r="O142" t="s">
        <v>138</v>
      </c>
      <c r="P142">
        <v>-39.4</v>
      </c>
    </row>
    <row r="143" spans="1:16" hidden="1" x14ac:dyDescent="0.3">
      <c r="A143" s="1">
        <v>118</v>
      </c>
      <c r="B143" t="str">
        <f>"6244"</f>
        <v>6244</v>
      </c>
      <c r="C143" t="s">
        <v>250</v>
      </c>
      <c r="F143">
        <v>29</v>
      </c>
      <c r="G143">
        <v>27.25</v>
      </c>
      <c r="H143">
        <v>26</v>
      </c>
      <c r="I143">
        <v>25.95</v>
      </c>
      <c r="J143">
        <v>2.89</v>
      </c>
      <c r="K143">
        <v>18</v>
      </c>
      <c r="L143">
        <v>4.97</v>
      </c>
      <c r="M143">
        <v>-4.25</v>
      </c>
      <c r="N143">
        <v>-4.5199999999999996</v>
      </c>
      <c r="O143" t="s">
        <v>251</v>
      </c>
      <c r="P143">
        <v>0.95</v>
      </c>
    </row>
    <row r="144" spans="1:16" hidden="1" x14ac:dyDescent="0.3">
      <c r="A144" s="1">
        <v>54</v>
      </c>
      <c r="B144" t="str">
        <f>"2504"</f>
        <v>2504</v>
      </c>
      <c r="C144" t="s">
        <v>123</v>
      </c>
      <c r="F144">
        <v>23.95</v>
      </c>
      <c r="G144">
        <v>21.1</v>
      </c>
      <c r="H144">
        <v>20.8</v>
      </c>
      <c r="I144">
        <v>20.6</v>
      </c>
      <c r="J144">
        <v>-2.72</v>
      </c>
      <c r="K144">
        <v>2.46</v>
      </c>
      <c r="L144">
        <v>11.4</v>
      </c>
      <c r="M144">
        <v>-8.26</v>
      </c>
      <c r="N144">
        <v>-6.54</v>
      </c>
      <c r="O144" t="s">
        <v>124</v>
      </c>
      <c r="P144">
        <v>-20.100000000000001</v>
      </c>
    </row>
  </sheetData>
  <autoFilter ref="A1:P144"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sortState ref="A2:P107">
      <sortCondition descending="1" ref="E1:E144"/>
    </sortState>
  </autoFilter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2021-11-08T14:46:56Z</dcterms:created>
  <dcterms:modified xsi:type="dcterms:W3CDTF">2021-11-08T16:57:51Z</dcterms:modified>
</cp:coreProperties>
</file>